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C67A578-98D7-49C1-BB0A-F1F1FCE55D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E27" i="1"/>
  <c r="F27" i="1" s="1"/>
  <c r="G27" i="1" s="1"/>
  <c r="I27" i="1" s="1"/>
  <c r="G11" i="1"/>
  <c r="F11" i="1"/>
  <c r="E21" i="1"/>
  <c r="F21" i="1" s="1"/>
  <c r="G21" i="1" s="1"/>
  <c r="H21" i="1" s="1"/>
  <c r="E22" i="1"/>
  <c r="F22" i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Q26" i="1"/>
  <c r="Q27" i="1"/>
  <c r="Q24" i="1"/>
  <c r="Q25" i="1"/>
  <c r="Q22" i="1"/>
  <c r="Q23" i="1"/>
  <c r="F14" i="1"/>
  <c r="F15" i="1" s="1"/>
  <c r="C17" i="1"/>
  <c r="Q21" i="1"/>
  <c r="C12" i="1"/>
  <c r="C16" i="1" l="1"/>
  <c r="D18" i="1" s="1"/>
  <c r="C11" i="1"/>
  <c r="O25" i="1" l="1"/>
  <c r="O27" i="1"/>
  <c r="C15" i="1"/>
  <c r="O23" i="1"/>
  <c r="O26" i="1"/>
  <c r="O22" i="1"/>
  <c r="O21" i="1"/>
  <c r="O24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<sst xmlns="http://schemas.openxmlformats.org/spreadsheetml/2006/main" count="62" uniqueCount="55">
  <si>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</si>
  <si>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</si>
  <si>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</si>
  <si>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</si>
  <si>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</si>
  <si>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</si>
  <si>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</si>
  <si>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</si>
  <si>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</si>
  <si>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</si>
  <si>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</si>
  <si>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</si>
  <si>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</si>
  <si>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</si>
  <si>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</si>
  <si>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</si>
  <si>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</si>
  <si>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</si>
  <si>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</si>
  <si>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</si>
  <si>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</si>
  <si>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</si>
  <si>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</si>
  <si>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</si>
  <si>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</si>
  <si>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</si>
  <si>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</si>
  <si>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</si>
  <si>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</si>
  <si>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</si>
  <si>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</si>
  <si>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</si>
  <si>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</si>
  <si>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</si>
  <si>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</si>
  <si>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</si>
  <si>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</si>
  <si>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</si>
  <si>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</si>
  <si>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EM Tuc</t>
  </si>
  <si>
    <t xml:space="preserve">NSV 1 </t>
  </si>
  <si>
    <t>EW</t>
  </si>
  <si>
    <t>OEJV 116</t>
  </si>
  <si>
    <t>I</t>
  </si>
  <si>
    <t>II</t>
  </si>
  <si>
    <t>OEJV 0160</t>
  </si>
  <si>
    <t>EM Tuc / GSC 8846-0323</t>
  </si>
  <si>
    <t>OEJV 0165</t>
  </si>
  <si>
    <t>CCD</t>
  </si>
  <si>
    <t xml:space="preserve">Mag </t>
  </si>
  <si>
    <t>Next ToM-P</t>
  </si>
  <si>
    <t>Next ToM-S</t>
  </si>
  <si>
    <t>12.05-12.65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</si>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</sst>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0" fillId="0" borderId="0" xfId="0" applyFont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7" fillId="2" borderId="7" xfId="0" applyFont="1" applyFill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12" fillId="0" borderId="10" xfId="0" applyFont="1" applyBorder="1">
      <alignment vertical="top"/>
    </xf>
    <xf numFmtId="0" fontId="18" fillId="0" borderId="10" xfId="0" applyFont="1" applyBorder="1">
      <alignment vertical="top"/>
    </xf>
    <xf numFmtId="0" fontId="18" fillId="0" borderId="10" xfId="0" applyFont="1" applyBorder="1" applyAlignment="1"/>
    <xf numFmtId="22" fontId="18" fillId="0" borderId="10" xfId="0" applyNumberFormat="1" applyFont="1" applyBorder="1">
      <alignment vertical="top"/>
    </xf>
    <xf numFmtId="22" fontId="18" fillId="0" borderId="11" xfId="0" applyNumberFormat="1" applyFont="1" applyBorder="1" applyAlignment="1"/>
    <xf numFmtId="0" fontId="19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EM Tuc - O-C Diagr.</a:t>
            </a:r>
          </a:p>
        </c:rich>
      </c:tx>
      <c:layout>
        <c:manualLayout>
          <c:xMode val="edge"/>
          <c:yMode val="edge"/>
          <c:x val="0.38496240601503762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50375939849624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A0-4CDB-AE23-4C863F8FE28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">
                  <c:v>1.4299999747890979E-4</c:v>
                </c:pt>
                <c:pt idx="2">
                  <c:v>8.5575000412063673E-4</c:v>
                </c:pt>
                <c:pt idx="3">
                  <c:v>-1.0589999947114848E-3</c:v>
                </c:pt>
                <c:pt idx="4">
                  <c:v>1.3100000069243833E-4</c:v>
                </c:pt>
                <c:pt idx="5">
                  <c:v>-6.7899999703513458E-4</c:v>
                </c:pt>
                <c:pt idx="6">
                  <c:v>5.9100000362377614E-4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A0-4CDB-AE23-4C863F8FE2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A0-4CDB-AE23-4C863F8FE2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A0-4CDB-AE23-4C863F8FE2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A0-4CDB-AE23-4C863F8FE2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A0-4CDB-AE23-4C863F8FE2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2.7E-4</c:v>
                  </c:pt>
                  <c:pt idx="6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A0-4CDB-AE23-4C863F8FE2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4.0140775854891731E-4</c:v>
                </c:pt>
                <c:pt idx="1">
                  <c:v>1.8487160850453165E-4</c:v>
                </c:pt>
                <c:pt idx="2">
                  <c:v>1.8482208056536321E-4</c:v>
                </c:pt>
                <c:pt idx="3">
                  <c:v>-1.9708785836241763E-4</c:v>
                </c:pt>
                <c:pt idx="4">
                  <c:v>-1.9708785836241763E-4</c:v>
                </c:pt>
                <c:pt idx="5">
                  <c:v>-1.9708785836241763E-4</c:v>
                </c:pt>
                <c:pt idx="6">
                  <c:v>-1.9708785836241763E-4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A0-4CDB-AE23-4C863F8FE28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2186</c:v>
                </c:pt>
                <c:pt idx="2">
                  <c:v>2186.5</c:v>
                </c:pt>
                <c:pt idx="3">
                  <c:v>6042</c:v>
                </c:pt>
                <c:pt idx="4">
                  <c:v>6042</c:v>
                </c:pt>
                <c:pt idx="5">
                  <c:v>6042</c:v>
                </c:pt>
                <c:pt idx="6">
                  <c:v>6042</c:v>
                </c:pt>
              </c:numCache>
            </c:numRef>
          </c:xVal>
          <c:yVal>
            <c:numRef>
              <c:f>Active!$R$21:$R$997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A0-4CDB-AE23-4C863F8FE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03648"/>
        <c:axId val="1"/>
      </c:scatterChart>
      <c:valAx>
        <c:axId val="63940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03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849624060150375"/>
          <c:y val="0.92353064690443099"/>
          <c:w val="0.7503759398496240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47625</xdr:rowOff>
    </xdr:from>
    <xdr:to>
      <xdr:col>17</xdr:col>
      <xdr:colOff>161925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8FB3B8-8F99-8A8A-E39A-FDE210A09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8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  <c r="E1" s="28" t="s">
        <v>39</v>
      </c>
      <c r="F1" t="s">
        <v>40</v>
      </c>
    </row>
    <row r="2" spans="1:7" x14ac:dyDescent="0.2">
      <c r="A2" t="s">
        <v>23</v>
      </c>
      <c r="B2" t="s">
        <v>41</v>
      </c>
      <c r="C2" s="3"/>
      <c r="D2" s="3"/>
      <c r="E2">
        <v>0</v>
      </c>
    </row>
    <row r="3" spans="1:7" ht="13.5" thickBot="1" x14ac:dyDescent="0.25"/>
    <row r="4" spans="1:7" ht="13.5" thickBot="1" x14ac:dyDescent="0.25">
      <c r="A4" s="5" t="s">
        <v>0</v>
      </c>
      <c r="C4" s="26">
        <v>54290.63</v>
      </c>
      <c r="D4" s="27">
        <v>0.32657599999999998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54290.63</v>
      </c>
      <c r="D7" s="25" t="s">
        <v>53</v>
      </c>
    </row>
    <row r="8" spans="1:7" x14ac:dyDescent="0.2">
      <c r="A8" t="s">
        <v>3</v>
      </c>
      <c r="C8" s="36">
        <v>0.32657449999999999</v>
      </c>
      <c r="D8" s="25" t="s">
        <v>53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INTERCEPT(INDIRECT($G$11):G990,INDIRECT($F$11):F990)</f>
        <v>4.0140775854891731E-4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SLOPE(INDIRECT($G$11):G990,INDIRECT($F$11):F990)</f>
        <v>-9.9055878336864439E-8</v>
      </c>
      <c r="D12" s="3"/>
      <c r="E12" s="37" t="s">
        <v>49</v>
      </c>
      <c r="F12" s="38" t="s">
        <v>52</v>
      </c>
    </row>
    <row r="13" spans="1:7" x14ac:dyDescent="0.2">
      <c r="A13" s="10" t="s">
        <v>18</v>
      </c>
      <c r="B13" s="10"/>
      <c r="C13" s="3" t="s">
        <v>13</v>
      </c>
      <c r="E13" s="39" t="s">
        <v>36</v>
      </c>
      <c r="F13" s="40">
        <v>1</v>
      </c>
    </row>
    <row r="14" spans="1:7" x14ac:dyDescent="0.2">
      <c r="A14" s="10"/>
      <c r="B14" s="10"/>
      <c r="C14" s="10"/>
      <c r="E14" s="39" t="s">
        <v>31</v>
      </c>
      <c r="F14" s="41">
        <f ca="1">NOW()+15018.5+$C$9/24</f>
        <v>60520.850276041667</v>
      </c>
    </row>
    <row r="15" spans="1:7" x14ac:dyDescent="0.2">
      <c r="A15" s="12" t="s">
        <v>17</v>
      </c>
      <c r="B15" s="10"/>
      <c r="C15" s="13">
        <f ca="1">(C7+C11)+(C8+C12)*INT(MAX(F21:F3531))</f>
        <v>56263.792931912139</v>
      </c>
      <c r="E15" s="39" t="s">
        <v>37</v>
      </c>
      <c r="F15" s="41">
        <f ca="1">ROUND(2*(F14-$C$7)/$C$8,0)/2+F13</f>
        <v>19078.5</v>
      </c>
    </row>
    <row r="16" spans="1:7" x14ac:dyDescent="0.2">
      <c r="A16" s="15" t="s">
        <v>4</v>
      </c>
      <c r="B16" s="10"/>
      <c r="C16" s="16">
        <f ca="1">+C8+C12</f>
        <v>0.32657440094412166</v>
      </c>
      <c r="E16" s="39" t="s">
        <v>32</v>
      </c>
      <c r="F16" s="42">
        <f ca="1">ROUND(2*(F14-$C$15)/$C$16,0)/2+F13</f>
        <v>13036.5</v>
      </c>
    </row>
    <row r="17" spans="1:18" ht="13.5" thickBot="1" x14ac:dyDescent="0.25">
      <c r="A17" s="14" t="s">
        <v>28</v>
      </c>
      <c r="B17" s="10"/>
      <c r="C17" s="10">
        <f>COUNT(C21:C2189)</f>
        <v>7</v>
      </c>
      <c r="E17" s="39" t="s">
        <v>50</v>
      </c>
      <c r="F17" s="43">
        <f ca="1">+$C$15+$C$16*$F$16-15018.5-$C$9/24</f>
        <v>45503.075943153519</v>
      </c>
    </row>
    <row r="18" spans="1:18" ht="14.25" thickTop="1" thickBot="1" x14ac:dyDescent="0.25">
      <c r="A18" s="15" t="s">
        <v>5</v>
      </c>
      <c r="B18" s="10"/>
      <c r="C18" s="17">
        <f ca="1">+C15</f>
        <v>56263.792931912139</v>
      </c>
      <c r="D18" s="18">
        <f ca="1">+C16</f>
        <v>0.32657440094412166</v>
      </c>
      <c r="E18" s="45" t="s">
        <v>51</v>
      </c>
      <c r="F18" s="44">
        <f ca="1">+($C$15+$C$16*$F$16)-($C$16/2)-15018.5-$C$9/24</f>
        <v>45502.912655953049</v>
      </c>
    </row>
    <row r="19" spans="1:18" ht="13.5" thickTop="1" x14ac:dyDescent="0.2">
      <c r="A19" s="22" t="s">
        <v>33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34</v>
      </c>
      <c r="I20" s="7" t="s">
        <v>54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35</v>
      </c>
    </row>
    <row r="21" spans="1:18" x14ac:dyDescent="0.2">
      <c r="A21" s="25" t="s">
        <v>38</v>
      </c>
      <c r="C21" s="8">
        <v>54290.63</v>
      </c>
      <c r="D21" s="8" t="s">
        <v>13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4.0140775854891731E-4</v>
      </c>
      <c r="Q21" s="2">
        <f t="shared" ref="Q21:Q27" si="4">+C21-15018.5</f>
        <v>39272.129999999997</v>
      </c>
    </row>
    <row r="22" spans="1:18" x14ac:dyDescent="0.2">
      <c r="A22" s="29" t="s">
        <v>42</v>
      </c>
      <c r="B22" s="30" t="s">
        <v>43</v>
      </c>
      <c r="C22" s="29">
        <v>55004.521999999997</v>
      </c>
      <c r="D22" s="29">
        <v>2E-3</v>
      </c>
      <c r="E22">
        <f t="shared" si="0"/>
        <v>2186.0004378786457</v>
      </c>
      <c r="F22">
        <f t="shared" si="1"/>
        <v>2186</v>
      </c>
      <c r="G22">
        <f t="shared" si="2"/>
        <v>1.4299999747890979E-4</v>
      </c>
      <c r="I22">
        <f t="shared" ref="I22:I27" si="5">+G22</f>
        <v>1.4299999747890979E-4</v>
      </c>
      <c r="O22">
        <f t="shared" ca="1" si="3"/>
        <v>1.8487160850453165E-4</v>
      </c>
      <c r="Q22" s="2">
        <f t="shared" si="4"/>
        <v>39986.021999999997</v>
      </c>
    </row>
    <row r="23" spans="1:18" x14ac:dyDescent="0.2">
      <c r="A23" s="29" t="s">
        <v>42</v>
      </c>
      <c r="B23" s="30" t="s">
        <v>44</v>
      </c>
      <c r="C23" s="29">
        <v>55004.686000000002</v>
      </c>
      <c r="D23" s="29">
        <v>3.0000000000000001E-3</v>
      </c>
      <c r="E23">
        <f t="shared" si="0"/>
        <v>2186.5026203821922</v>
      </c>
      <c r="F23">
        <f t="shared" si="1"/>
        <v>2186.5</v>
      </c>
      <c r="G23">
        <f t="shared" si="2"/>
        <v>8.5575000412063673E-4</v>
      </c>
      <c r="I23">
        <f t="shared" si="5"/>
        <v>8.5575000412063673E-4</v>
      </c>
      <c r="O23">
        <f t="shared" ca="1" si="3"/>
        <v>1.8482208056536321E-4</v>
      </c>
      <c r="Q23" s="2">
        <f t="shared" si="4"/>
        <v>39986.186000000002</v>
      </c>
    </row>
    <row r="24" spans="1:18" x14ac:dyDescent="0.2">
      <c r="A24" s="31" t="s">
        <v>45</v>
      </c>
      <c r="B24" s="32" t="s">
        <v>43</v>
      </c>
      <c r="C24" s="33">
        <v>56263.792070000003</v>
      </c>
      <c r="D24" s="33">
        <v>5.0000000000000001E-4</v>
      </c>
      <c r="E24">
        <f t="shared" si="0"/>
        <v>6041.9967572483638</v>
      </c>
      <c r="F24">
        <f t="shared" si="1"/>
        <v>6042</v>
      </c>
      <c r="G24">
        <f t="shared" si="2"/>
        <v>-1.0589999947114848E-3</v>
      </c>
      <c r="I24">
        <f t="shared" si="5"/>
        <v>-1.0589999947114848E-3</v>
      </c>
      <c r="O24">
        <f t="shared" ca="1" si="3"/>
        <v>-1.9708785836241763E-4</v>
      </c>
      <c r="Q24" s="2">
        <f t="shared" si="4"/>
        <v>41245.292070000003</v>
      </c>
    </row>
    <row r="25" spans="1:18" x14ac:dyDescent="0.2">
      <c r="A25" s="31" t="s">
        <v>45</v>
      </c>
      <c r="B25" s="32" t="s">
        <v>43</v>
      </c>
      <c r="C25" s="33">
        <v>56263.793259999999</v>
      </c>
      <c r="D25" s="33">
        <v>2.9999999999999997E-4</v>
      </c>
      <c r="E25">
        <f t="shared" si="0"/>
        <v>6042.0004011335886</v>
      </c>
      <c r="F25">
        <f t="shared" si="1"/>
        <v>6042</v>
      </c>
      <c r="G25">
        <f t="shared" si="2"/>
        <v>1.3100000069243833E-4</v>
      </c>
      <c r="I25">
        <f t="shared" si="5"/>
        <v>1.3100000069243833E-4</v>
      </c>
      <c r="O25">
        <f t="shared" ca="1" si="3"/>
        <v>-1.9708785836241763E-4</v>
      </c>
      <c r="Q25" s="2">
        <f t="shared" si="4"/>
        <v>41245.293259999999</v>
      </c>
    </row>
    <row r="26" spans="1:18" x14ac:dyDescent="0.2">
      <c r="A26" s="34" t="s">
        <v>47</v>
      </c>
      <c r="B26" s="35"/>
      <c r="C26" s="34">
        <v>56263.792450000001</v>
      </c>
      <c r="D26" s="34">
        <v>2.7E-4</v>
      </c>
      <c r="E26">
        <f t="shared" si="0"/>
        <v>6041.9979208419627</v>
      </c>
      <c r="F26">
        <f t="shared" si="1"/>
        <v>6042</v>
      </c>
      <c r="G26">
        <f t="shared" si="2"/>
        <v>-6.7899999703513458E-4</v>
      </c>
      <c r="I26">
        <f t="shared" si="5"/>
        <v>-6.7899999703513458E-4</v>
      </c>
      <c r="O26">
        <f t="shared" ca="1" si="3"/>
        <v>-1.9708785836241763E-4</v>
      </c>
      <c r="Q26" s="2">
        <f t="shared" si="4"/>
        <v>41245.292450000001</v>
      </c>
    </row>
    <row r="27" spans="1:18" x14ac:dyDescent="0.2">
      <c r="A27" s="34" t="s">
        <v>47</v>
      </c>
      <c r="B27" s="35"/>
      <c r="C27" s="34">
        <v>56263.793720000001</v>
      </c>
      <c r="D27" s="34">
        <v>3.4000000000000002E-4</v>
      </c>
      <c r="E27">
        <f t="shared" si="0"/>
        <v>6042.0018096942786</v>
      </c>
      <c r="F27">
        <f t="shared" si="1"/>
        <v>6042</v>
      </c>
      <c r="G27">
        <f t="shared" si="2"/>
        <v>5.9100000362377614E-4</v>
      </c>
      <c r="I27">
        <f t="shared" si="5"/>
        <v>5.9100000362377614E-4</v>
      </c>
      <c r="O27">
        <f t="shared" ca="1" si="3"/>
        <v>-1.9708785836241763E-4</v>
      </c>
      <c r="Q27" s="2">
        <f t="shared" si="4"/>
        <v>41245.293720000001</v>
      </c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2024-07-29T08:24:23Z</dcterms:modified>
</cp:coreProperties>
</file>