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D896E36-875A-4109-B1BB-F1468013C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2" i="1" l="1"/>
  <c r="F62" i="1"/>
  <c r="G62" i="1" s="1"/>
  <c r="K62" i="1" s="1"/>
  <c r="Q62" i="1"/>
  <c r="Q59" i="1"/>
  <c r="Q60" i="1"/>
  <c r="Q61" i="1"/>
  <c r="Q58" i="1"/>
  <c r="Q49" i="1"/>
  <c r="Q50" i="1"/>
  <c r="Q55" i="1"/>
  <c r="Q57" i="1"/>
  <c r="D9" i="1"/>
  <c r="C9" i="1"/>
  <c r="Q56" i="1"/>
  <c r="C4" i="1"/>
  <c r="C7" i="1" s="1"/>
  <c r="D4" i="1"/>
  <c r="C8" i="1"/>
  <c r="Q53" i="1"/>
  <c r="Q52" i="1"/>
  <c r="Q54" i="1"/>
  <c r="Q21" i="1"/>
  <c r="Q24" i="1"/>
  <c r="Q25" i="1"/>
  <c r="Q51" i="1"/>
  <c r="G38" i="2"/>
  <c r="C38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37" i="2"/>
  <c r="C37" i="2"/>
  <c r="E37" i="2"/>
  <c r="G16" i="2"/>
  <c r="C16" i="2"/>
  <c r="G15" i="2"/>
  <c r="C15" i="2"/>
  <c r="G36" i="2"/>
  <c r="C36" i="2"/>
  <c r="E36" i="2"/>
  <c r="G14" i="2"/>
  <c r="C14" i="2"/>
  <c r="G35" i="2"/>
  <c r="C35" i="2"/>
  <c r="E35" i="2"/>
  <c r="G34" i="2"/>
  <c r="C34" i="2"/>
  <c r="E34" i="2"/>
  <c r="G13" i="2"/>
  <c r="C13" i="2"/>
  <c r="G12" i="2"/>
  <c r="C12" i="2"/>
  <c r="G11" i="2"/>
  <c r="C11" i="2"/>
  <c r="G33" i="2"/>
  <c r="C33" i="2"/>
  <c r="G32" i="2"/>
  <c r="C32" i="2"/>
  <c r="G31" i="2"/>
  <c r="C31" i="2"/>
  <c r="E31" i="2"/>
  <c r="G30" i="2"/>
  <c r="C30" i="2"/>
  <c r="E30" i="2"/>
  <c r="G29" i="2"/>
  <c r="C29" i="2"/>
  <c r="H38" i="2"/>
  <c r="B38" i="2"/>
  <c r="D38" i="2"/>
  <c r="A38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37" i="2"/>
  <c r="B37" i="2"/>
  <c r="D37" i="2"/>
  <c r="A37" i="2"/>
  <c r="H16" i="2"/>
  <c r="B16" i="2"/>
  <c r="D16" i="2"/>
  <c r="A16" i="2"/>
  <c r="H15" i="2"/>
  <c r="B15" i="2"/>
  <c r="D15" i="2"/>
  <c r="A15" i="2"/>
  <c r="H36" i="2"/>
  <c r="B36" i="2"/>
  <c r="D36" i="2"/>
  <c r="A36" i="2"/>
  <c r="H14" i="2"/>
  <c r="B14" i="2"/>
  <c r="D14" i="2"/>
  <c r="A14" i="2"/>
  <c r="H35" i="2"/>
  <c r="B35" i="2"/>
  <c r="D35" i="2"/>
  <c r="A35" i="2"/>
  <c r="H34" i="2"/>
  <c r="B34" i="2"/>
  <c r="D34" i="2"/>
  <c r="A34" i="2"/>
  <c r="H13" i="2"/>
  <c r="B13" i="2"/>
  <c r="D13" i="2"/>
  <c r="A13" i="2"/>
  <c r="H12" i="2"/>
  <c r="B12" i="2"/>
  <c r="D12" i="2"/>
  <c r="A12" i="2"/>
  <c r="H11" i="2"/>
  <c r="B11" i="2"/>
  <c r="D11" i="2"/>
  <c r="A11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Q47" i="1"/>
  <c r="Q48" i="1"/>
  <c r="Q46" i="1"/>
  <c r="Q45" i="1"/>
  <c r="Q43" i="1"/>
  <c r="Q32" i="1"/>
  <c r="Q37" i="1"/>
  <c r="Q41" i="1"/>
  <c r="Q42" i="1"/>
  <c r="Q30" i="1"/>
  <c r="Q31" i="1"/>
  <c r="F16" i="1"/>
  <c r="C17" i="1"/>
  <c r="Q44" i="1"/>
  <c r="Q40" i="1"/>
  <c r="Q38" i="1"/>
  <c r="Q36" i="1"/>
  <c r="Q34" i="1"/>
  <c r="Q33" i="1"/>
  <c r="Q23" i="1"/>
  <c r="Q22" i="1"/>
  <c r="Q35" i="1"/>
  <c r="Q29" i="1"/>
  <c r="Q39" i="1"/>
  <c r="Q27" i="1"/>
  <c r="Q28" i="1"/>
  <c r="B2" i="1"/>
  <c r="Q26" i="1"/>
  <c r="E59" i="1" l="1"/>
  <c r="F59" i="1" s="1"/>
  <c r="G59" i="1" s="1"/>
  <c r="K59" i="1" s="1"/>
  <c r="E55" i="1"/>
  <c r="F55" i="1" s="1"/>
  <c r="G55" i="1" s="1"/>
  <c r="K55" i="1" s="1"/>
  <c r="E24" i="1"/>
  <c r="F24" i="1" s="1"/>
  <c r="G24" i="1" s="1"/>
  <c r="K24" i="1" s="1"/>
  <c r="E52" i="1"/>
  <c r="F52" i="1" s="1"/>
  <c r="E42" i="1"/>
  <c r="G57" i="1"/>
  <c r="K57" i="1" s="1"/>
  <c r="E40" i="1"/>
  <c r="E48" i="1"/>
  <c r="E37" i="1"/>
  <c r="F37" i="1" s="1"/>
  <c r="G37" i="1" s="1"/>
  <c r="J37" i="1" s="1"/>
  <c r="E22" i="1"/>
  <c r="F22" i="1" s="1"/>
  <c r="G22" i="1" s="1"/>
  <c r="K22" i="1" s="1"/>
  <c r="E27" i="1"/>
  <c r="F27" i="1" s="1"/>
  <c r="E39" i="1"/>
  <c r="E36" i="1"/>
  <c r="F36" i="1" s="1"/>
  <c r="G36" i="1" s="1"/>
  <c r="K36" i="1" s="1"/>
  <c r="E29" i="1"/>
  <c r="E50" i="1"/>
  <c r="F50" i="1" s="1"/>
  <c r="G50" i="1" s="1"/>
  <c r="K50" i="1" s="1"/>
  <c r="E34" i="1"/>
  <c r="E31" i="1"/>
  <c r="F31" i="1" s="1"/>
  <c r="G31" i="1" s="1"/>
  <c r="K31" i="1" s="1"/>
  <c r="E25" i="1"/>
  <c r="F25" i="1" s="1"/>
  <c r="G25" i="1" s="1"/>
  <c r="K25" i="1" s="1"/>
  <c r="E47" i="1"/>
  <c r="F47" i="1" s="1"/>
  <c r="G47" i="1" s="1"/>
  <c r="K47" i="1" s="1"/>
  <c r="E60" i="1"/>
  <c r="F60" i="1" s="1"/>
  <c r="G60" i="1" s="1"/>
  <c r="K60" i="1" s="1"/>
  <c r="E58" i="1"/>
  <c r="F58" i="1" s="1"/>
  <c r="G58" i="1" s="1"/>
  <c r="K58" i="1" s="1"/>
  <c r="U52" i="1"/>
  <c r="E23" i="1"/>
  <c r="F23" i="1" s="1"/>
  <c r="G23" i="1" s="1"/>
  <c r="K23" i="1" s="1"/>
  <c r="E26" i="1"/>
  <c r="F26" i="1" s="1"/>
  <c r="G26" i="1" s="1"/>
  <c r="E32" i="1"/>
  <c r="F32" i="1" s="1"/>
  <c r="G32" i="1" s="1"/>
  <c r="J32" i="1" s="1"/>
  <c r="E44" i="1"/>
  <c r="G49" i="1"/>
  <c r="K49" i="1" s="1"/>
  <c r="E54" i="1"/>
  <c r="F54" i="1" s="1"/>
  <c r="G54" i="1" s="1"/>
  <c r="K54" i="1" s="1"/>
  <c r="E30" i="1"/>
  <c r="F30" i="1" s="1"/>
  <c r="G30" i="1" s="1"/>
  <c r="K30" i="1" s="1"/>
  <c r="E46" i="1"/>
  <c r="E33" i="1"/>
  <c r="F33" i="1" s="1"/>
  <c r="G33" i="1" s="1"/>
  <c r="K33" i="1" s="1"/>
  <c r="E41" i="1"/>
  <c r="E51" i="1"/>
  <c r="E53" i="1"/>
  <c r="F53" i="1" s="1"/>
  <c r="G53" i="1" s="1"/>
  <c r="K53" i="1" s="1"/>
  <c r="E35" i="1"/>
  <c r="E38" i="1"/>
  <c r="E28" i="1"/>
  <c r="E57" i="1"/>
  <c r="F57" i="1" s="1"/>
  <c r="E45" i="1"/>
  <c r="F45" i="1" s="1"/>
  <c r="U45" i="1" s="1"/>
  <c r="E61" i="1"/>
  <c r="F61" i="1" s="1"/>
  <c r="G61" i="1" s="1"/>
  <c r="K61" i="1" s="1"/>
  <c r="E49" i="1"/>
  <c r="F49" i="1" s="1"/>
  <c r="E21" i="1"/>
  <c r="E56" i="1"/>
  <c r="F56" i="1" s="1"/>
  <c r="G56" i="1" s="1"/>
  <c r="K56" i="1" s="1"/>
  <c r="E43" i="1"/>
  <c r="E33" i="2"/>
  <c r="E32" i="2"/>
  <c r="E25" i="2"/>
  <c r="E27" i="2"/>
  <c r="E17" i="2"/>
  <c r="E14" i="2"/>
  <c r="F17" i="1"/>
  <c r="F48" i="1" l="1"/>
  <c r="G48" i="1" s="1"/>
  <c r="J48" i="1" s="1"/>
  <c r="E28" i="2"/>
  <c r="E38" i="2"/>
  <c r="F51" i="1"/>
  <c r="G51" i="1" s="1"/>
  <c r="J51" i="1" s="1"/>
  <c r="F40" i="1"/>
  <c r="G40" i="1" s="1"/>
  <c r="K40" i="1" s="1"/>
  <c r="E20" i="2"/>
  <c r="F41" i="1"/>
  <c r="G41" i="1" s="1"/>
  <c r="K41" i="1" s="1"/>
  <c r="E21" i="2"/>
  <c r="E19" i="2"/>
  <c r="F39" i="1"/>
  <c r="G39" i="1" s="1"/>
  <c r="K39" i="1" s="1"/>
  <c r="F42" i="1"/>
  <c r="G42" i="1" s="1"/>
  <c r="E22" i="2"/>
  <c r="F28" i="1"/>
  <c r="G28" i="1" s="1"/>
  <c r="J28" i="1" s="1"/>
  <c r="E12" i="2"/>
  <c r="F34" i="1"/>
  <c r="G34" i="1" s="1"/>
  <c r="K34" i="1" s="1"/>
  <c r="E15" i="2"/>
  <c r="E29" i="2"/>
  <c r="F21" i="1"/>
  <c r="G21" i="1" s="1"/>
  <c r="K21" i="1" s="1"/>
  <c r="E26" i="2"/>
  <c r="F46" i="1"/>
  <c r="G46" i="1" s="1"/>
  <c r="K46" i="1" s="1"/>
  <c r="F38" i="1"/>
  <c r="G38" i="1" s="1"/>
  <c r="K38" i="1" s="1"/>
  <c r="E18" i="2"/>
  <c r="F35" i="1"/>
  <c r="G35" i="1" s="1"/>
  <c r="K35" i="1" s="1"/>
  <c r="E16" i="2"/>
  <c r="E11" i="2"/>
  <c r="F43" i="1"/>
  <c r="G43" i="1" s="1"/>
  <c r="K43" i="1" s="1"/>
  <c r="E23" i="2"/>
  <c r="E13" i="2"/>
  <c r="F29" i="1"/>
  <c r="G29" i="1" s="1"/>
  <c r="J29" i="1" s="1"/>
  <c r="E24" i="2"/>
  <c r="F44" i="1"/>
  <c r="G44" i="1" s="1"/>
  <c r="K44" i="1" s="1"/>
  <c r="C12" i="1"/>
  <c r="C11" i="1"/>
  <c r="O62" i="1" l="1"/>
  <c r="C16" i="1"/>
  <c r="D18" i="1" s="1"/>
  <c r="O54" i="1"/>
  <c r="O48" i="1"/>
  <c r="O53" i="1"/>
  <c r="O52" i="1"/>
  <c r="O50" i="1"/>
  <c r="O46" i="1"/>
  <c r="O44" i="1"/>
  <c r="C15" i="1"/>
  <c r="O60" i="1"/>
  <c r="O59" i="1"/>
  <c r="O47" i="1"/>
  <c r="O43" i="1"/>
  <c r="O42" i="1"/>
  <c r="O56" i="1"/>
  <c r="O61" i="1"/>
  <c r="O49" i="1"/>
  <c r="O51" i="1"/>
  <c r="O55" i="1"/>
  <c r="O57" i="1"/>
  <c r="O58" i="1"/>
  <c r="O45" i="1"/>
  <c r="K42" i="1"/>
  <c r="F18" i="1" l="1"/>
  <c r="F19" i="1" s="1"/>
  <c r="C18" i="1"/>
</calcChain>
</file>

<file path=xl/sharedStrings.xml><?xml version="1.0" encoding="utf-8"?>
<sst xmlns="http://schemas.openxmlformats.org/spreadsheetml/2006/main" count="378" uniqueCount="216">
  <si>
    <t>JAVSO..44..164</t>
  </si>
  <si>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</si>
  <si>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</si>
  <si>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</si>
  <si>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</si>
  <si>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</si>
  <si>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</si>
  <si>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</si>
  <si>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</si>
  <si>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</si>
  <si>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</si>
  <si>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</si>
  <si>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</si>
  <si>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</si>
  <si>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</si>
  <si>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</si>
  <si>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</si>
  <si>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</si>
  <si>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</si>
  <si>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</si>
  <si>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</si>
  <si>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</si>
  <si>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</si>
  <si>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</si>
  <si>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</si>
  <si>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</si>
  <si>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</si>
  <si>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</si>
  <si>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</si>
  <si>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</si>
  <si>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</si>
  <si>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</si>
  <si>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</si>
  <si>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</si>
  <si>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</si>
  <si>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</si>
  <si>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</si>
  <si>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</si>
  <si>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ES UMa / GSC 4383-0384 </t>
  </si>
  <si>
    <t>EW</t>
  </si>
  <si>
    <t>IBVS 5438</t>
  </si>
  <si>
    <t>IBVS 5731</t>
  </si>
  <si>
    <t>IBVS 5874</t>
  </si>
  <si>
    <t>IBVS 5894</t>
  </si>
  <si>
    <t>OEJV 0107</t>
  </si>
  <si>
    <t>II</t>
  </si>
  <si>
    <t>IBVS 5929</t>
  </si>
  <si>
    <t>IBVS 5945</t>
  </si>
  <si>
    <t>Add cycle</t>
  </si>
  <si>
    <t>Old Cycle</t>
  </si>
  <si>
    <t>IBVS 5918</t>
  </si>
  <si>
    <t>IBVS 5992</t>
  </si>
  <si>
    <t>OEJV 0094</t>
  </si>
  <si>
    <t>IBVS 6029</t>
  </si>
  <si>
    <t>BAD?</t>
  </si>
  <si>
    <t>IBVS 6063</t>
  </si>
  <si>
    <t>IBVS 6050</t>
  </si>
  <si>
    <t>IBVS 6094</t>
  </si>
  <si>
    <t>i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</si>
  <si>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</si>
  <si>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</si>
  <si>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</si>
  <si>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</si>
  <si>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</si>
  <si>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</si>
  <si>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</si>
  <si>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</si>
  <si>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</si>
  <si>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</si>
  <si>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</si>
  <si>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</si>
  <si>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2449104.3592 </t>
  </si>
  <si>
    <t> 26.04.1993 20:37 </t>
  </si>
  <si>
    <t> 0.0139 </t>
  </si>
  <si>
    <t>E </t>
  </si>
  <si>
    <t>?</t>
  </si>
  <si>
    <t> Mikulasek&amp;Hanzl </t>
  </si>
  <si>
    <t>IBVS 3914 </t>
  </si>
  <si>
    <t>2452030.4928 </t>
  </si>
  <si>
    <t> 30.04.2001 23:49 </t>
  </si>
  <si>
    <t> 0.0072 </t>
  </si>
  <si>
    <t>C </t>
  </si>
  <si>
    <t> M.Lehky </t>
  </si>
  <si>
    <t>OEJV 0107 </t>
  </si>
  <si>
    <t>2452033.3998 </t>
  </si>
  <si>
    <t> 03.05.2001 21:35 </t>
  </si>
  <si>
    <t> 0.0055 </t>
  </si>
  <si>
    <t>2452042.388 </t>
  </si>
  <si>
    <t> 12.05.2001 21:18 </t>
  </si>
  <si>
    <t> 0.003 </t>
  </si>
  <si>
    <t> R.Diethelm </t>
  </si>
  <si>
    <t> BBS 125 </t>
  </si>
  <si>
    <t>2452344.366 </t>
  </si>
  <si>
    <t> 10.03.2002 20:47 </t>
  </si>
  <si>
    <t> 0.006 </t>
  </si>
  <si>
    <t> BBS 127 </t>
  </si>
  <si>
    <t>2452658.497 </t>
  </si>
  <si>
    <t> 18.01.2003 23:55 </t>
  </si>
  <si>
    <t> -0.001 </t>
  </si>
  <si>
    <t> BBS 129 </t>
  </si>
  <si>
    <t>2453794.4755 </t>
  </si>
  <si>
    <t> 27.02.2006 23:24 </t>
  </si>
  <si>
    <t> 0.0027 </t>
  </si>
  <si>
    <t>-I</t>
  </si>
  <si>
    <t> F.Agerer </t>
  </si>
  <si>
    <t>BAVM 178 </t>
  </si>
  <si>
    <t>2454223.3736 </t>
  </si>
  <si>
    <t> 02.05.2007 20:57 </t>
  </si>
  <si>
    <t>3258</t>
  </si>
  <si>
    <t> 0.0015 </t>
  </si>
  <si>
    <t> M.&amp; C.Rätz </t>
  </si>
  <si>
    <t>BAVM 201 </t>
  </si>
  <si>
    <t>2454571.3601 </t>
  </si>
  <si>
    <t> 14.04.2008 20:38 </t>
  </si>
  <si>
    <t>3916</t>
  </si>
  <si>
    <t> 0.0031 </t>
  </si>
  <si>
    <t>R</t>
  </si>
  <si>
    <t> R.Ehrenberger </t>
  </si>
  <si>
    <t>OEJV 0094 </t>
  </si>
  <si>
    <t>2454585.3744 </t>
  </si>
  <si>
    <t> 28.04.2008 20:59 </t>
  </si>
  <si>
    <t>3942.5</t>
  </si>
  <si>
    <t> 0.0028 </t>
  </si>
  <si>
    <t>2454586.4317 </t>
  </si>
  <si>
    <t> 29.04.2008 22:21 </t>
  </si>
  <si>
    <t>3944.5</t>
  </si>
  <si>
    <t> 0.0024 </t>
  </si>
  <si>
    <t> M.&amp; K.Rätz </t>
  </si>
  <si>
    <t>BAVM 209 </t>
  </si>
  <si>
    <t>2454829.7015 </t>
  </si>
  <si>
    <t> 29.12.2008 04:50 </t>
  </si>
  <si>
    <t>4404.5</t>
  </si>
  <si>
    <t> 0.0001 </t>
  </si>
  <si>
    <t> L.Brát </t>
  </si>
  <si>
    <t>2454831.5531 </t>
  </si>
  <si>
    <t> 31.12.2008 01:16 </t>
  </si>
  <si>
    <t>4408</t>
  </si>
  <si>
    <t> 0.0007 </t>
  </si>
  <si>
    <t>2454863.8117 </t>
  </si>
  <si>
    <t> 01.02.2009 07:28 </t>
  </si>
  <si>
    <t>4469</t>
  </si>
  <si>
    <t> -0.0007 </t>
  </si>
  <si>
    <t>IBVS 5894 </t>
  </si>
  <si>
    <t>2454893.4302 </t>
  </si>
  <si>
    <t> 02.03.2009 22:19 </t>
  </si>
  <si>
    <t>4525</t>
  </si>
  <si>
    <t> 0.0021 </t>
  </si>
  <si>
    <t> H.Kucáková </t>
  </si>
  <si>
    <t>2454925.4245 </t>
  </si>
  <si>
    <t> 03.04.2009 22:11 </t>
  </si>
  <si>
    <t>4585.5</t>
  </si>
  <si>
    <t> 0.0008 </t>
  </si>
  <si>
    <t>o</t>
  </si>
  <si>
    <t> U.Schmidt </t>
  </si>
  <si>
    <t>2454926.4821 </t>
  </si>
  <si>
    <t> 04.04.2009 23:34 </t>
  </si>
  <si>
    <t>4587.5</t>
  </si>
  <si>
    <t>2455188.7928 </t>
  </si>
  <si>
    <t> 23.12.2009 07:01 </t>
  </si>
  <si>
    <t>5083.5</t>
  </si>
  <si>
    <t> 0.0006 </t>
  </si>
  <si>
    <t> R.Nelson </t>
  </si>
  <si>
    <t>IBVS 5929 </t>
  </si>
  <si>
    <t>2455298.7926 </t>
  </si>
  <si>
    <t> 12.04.2010 07:01 </t>
  </si>
  <si>
    <t>5291.5</t>
  </si>
  <si>
    <t> -0.0009 </t>
  </si>
  <si>
    <t>IBVS 5945 </t>
  </si>
  <si>
    <t>2455579.8774 </t>
  </si>
  <si>
    <t> 18.01.2011 09:03 </t>
  </si>
  <si>
    <t>5823</t>
  </si>
  <si>
    <t> -0.0011 </t>
  </si>
  <si>
    <t>IBVS 5992 </t>
  </si>
  <si>
    <t>2455644.6626 </t>
  </si>
  <si>
    <t> 24.03.2011 03:54 </t>
  </si>
  <si>
    <t>5945.5</t>
  </si>
  <si>
    <t> -0.0003 </t>
  </si>
  <si>
    <t>2455963.8235 </t>
  </si>
  <si>
    <t> 06.02.2012 07:45 </t>
  </si>
  <si>
    <t>6549</t>
  </si>
  <si>
    <t> -0.0019 </t>
  </si>
  <si>
    <t>IBVS 6029 </t>
  </si>
  <si>
    <t>2456012.7443 </t>
  </si>
  <si>
    <t> 26.03.2012 05:51 </t>
  </si>
  <si>
    <t>6641.5</t>
  </si>
  <si>
    <t>IBVS 6050 </t>
  </si>
  <si>
    <t>2456029.6708 </t>
  </si>
  <si>
    <t> 12.04.2012 04:05 </t>
  </si>
  <si>
    <t>6673.5</t>
  </si>
  <si>
    <t> 0.0033 </t>
  </si>
  <si>
    <t>2456312.8695 </t>
  </si>
  <si>
    <t> 20.01.2013 08:52 </t>
  </si>
  <si>
    <t>7209</t>
  </si>
  <si>
    <t>IBVS 6063 </t>
  </si>
  <si>
    <t>2456342.4839 </t>
  </si>
  <si>
    <t> 18.02.2013 23:36 </t>
  </si>
  <si>
    <t>7265</t>
  </si>
  <si>
    <t> 0.0002 </t>
  </si>
  <si>
    <t> C.Arena </t>
  </si>
  <si>
    <t>IBVS 6094 </t>
  </si>
  <si>
    <t>2456384.5276 </t>
  </si>
  <si>
    <t> 02.04.2013 00:39 </t>
  </si>
  <si>
    <t>7344.5</t>
  </si>
  <si>
    <t>BAVM 234 </t>
  </si>
  <si>
    <t>2457080.4987 </t>
  </si>
  <si>
    <t> 26.02.2015 23:58 </t>
  </si>
  <si>
    <t>8660.5</t>
  </si>
  <si>
    <t>BAVM 241 (=IBVS 6157) </t>
  </si>
  <si>
    <t>IBVS 6157</t>
  </si>
  <si>
    <t>IBVS 6196</t>
  </si>
  <si>
    <t>OEJV 0179</t>
  </si>
  <si>
    <t>RHN 2018</t>
  </si>
  <si>
    <t>RHN 2019</t>
  </si>
  <si>
    <t>RHN 2021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</si>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</sst>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21" fillId="0" borderId="0"/>
    <xf numFmtId="0" fontId="6" fillId="0" borderId="0"/>
    <xf numFmtId="0" fontId="21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41" fillId="0" borderId="0" xfId="44" applyFont="1" applyAlignment="1">
      <alignment horizontal="left" vertical="center"/>
    </xf>
    <xf numFmtId="0" fontId="41" fillId="0" borderId="0" xfId="44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43" applyFont="1" applyAlignment="1">
      <alignment vertical="center"/>
    </xf>
    <xf numFmtId="0" fontId="16" fillId="0" borderId="0" xfId="43" applyFont="1" applyAlignment="1">
      <alignment horizontal="center" vertical="center"/>
    </xf>
    <xf numFmtId="0" fontId="16" fillId="0" borderId="0" xfId="43" applyFont="1" applyAlignment="1">
      <alignment horizontal="left" vertical="center"/>
    </xf>
    <xf numFmtId="0" fontId="16" fillId="0" borderId="0" xfId="42" applyFont="1" applyAlignment="1">
      <alignment vertical="center" wrapText="1"/>
    </xf>
    <xf numFmtId="0" fontId="16" fillId="0" borderId="0" xfId="42" applyFont="1" applyAlignment="1">
      <alignment horizontal="center" vertical="center" wrapText="1"/>
    </xf>
    <xf numFmtId="0" fontId="16" fillId="0" borderId="0" xfId="42" applyFont="1" applyAlignment="1">
      <alignment horizontal="left" vertical="center" wrapText="1"/>
    </xf>
    <xf numFmtId="0" fontId="39" fillId="0" borderId="0" xfId="45" applyFont="1" applyAlignment="1">
      <alignment horizontal="left" vertical="center"/>
    </xf>
    <xf numFmtId="0" fontId="39" fillId="0" borderId="0" xfId="45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16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65" fontId="42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UMa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54-40FA-9A32-9149CE3BD0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54-40FA-9A32-9149CE3BD0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7">
                  <c:v>8.7198999972315505E-4</c:v>
                </c:pt>
                <c:pt idx="8">
                  <c:v>1.3785999908577651E-4</c:v>
                </c:pt>
                <c:pt idx="11">
                  <c:v>1.4565650053555146E-3</c:v>
                </c:pt>
                <c:pt idx="16">
                  <c:v>2.3353500000666827E-4</c:v>
                </c:pt>
                <c:pt idx="27">
                  <c:v>1.1345650054863654E-3</c:v>
                </c:pt>
                <c:pt idx="30">
                  <c:v>3.2262849999824539E-3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54-40FA-9A32-9149CE3BD0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7.0263450033962727E-3</c:v>
                </c:pt>
                <c:pt idx="1">
                  <c:v>3.510955000820104E-3</c:v>
                </c:pt>
                <c:pt idx="2">
                  <c:v>1.8358900051680394E-3</c:v>
                </c:pt>
                <c:pt idx="3">
                  <c:v>-5.152200028533116E-4</c:v>
                </c:pt>
                <c:pt idx="4">
                  <c:v>3.0898500044713728E-3</c:v>
                </c:pt>
                <c:pt idx="9">
                  <c:v>2.1837200038135052E-3</c:v>
                </c:pt>
                <c:pt idx="10">
                  <c:v>1.8702250017668121E-3</c:v>
                </c:pt>
                <c:pt idx="12">
                  <c:v>-5.4523499420611188E-4</c:v>
                </c:pt>
                <c:pt idx="13">
                  <c:v>3.3359996450599283E-5</c:v>
                </c:pt>
                <c:pt idx="14">
                  <c:v>-1.3282700019772165E-3</c:v>
                </c:pt>
                <c:pt idx="15">
                  <c:v>1.4792500005569309E-3</c:v>
                </c:pt>
                <c:pt idx="17">
                  <c:v>1.2987499940209091E-4</c:v>
                </c:pt>
                <c:pt idx="18">
                  <c:v>3.2219500280916691E-4</c:v>
                </c:pt>
                <c:pt idx="19">
                  <c:v>-1.0584449992165901E-3</c:v>
                </c:pt>
                <c:pt idx="20">
                  <c:v>-1.00609000219265E-3</c:v>
                </c:pt>
                <c:pt idx="21">
                  <c:v>-1.5526499191764742E-4</c:v>
                </c:pt>
                <c:pt idx="22">
                  <c:v>-1.3346699997782707E-3</c:v>
                </c:pt>
                <c:pt idx="23">
                  <c:v>6.7105500056641176E-4</c:v>
                </c:pt>
                <c:pt idx="25">
                  <c:v>2.4575300049036741E-3</c:v>
                </c:pt>
                <c:pt idx="26">
                  <c:v>1.1550499984878115E-3</c:v>
                </c:pt>
                <c:pt idx="28">
                  <c:v>2.6851399961742572E-3</c:v>
                </c:pt>
                <c:pt idx="29">
                  <c:v>2.6592249996610917E-3</c:v>
                </c:pt>
                <c:pt idx="32">
                  <c:v>4.7880250058369711E-3</c:v>
                </c:pt>
                <c:pt idx="33">
                  <c:v>5.2393000005395152E-3</c:v>
                </c:pt>
                <c:pt idx="34">
                  <c:v>3.3215549992746674E-3</c:v>
                </c:pt>
                <c:pt idx="35">
                  <c:v>5.2449149952735752E-3</c:v>
                </c:pt>
                <c:pt idx="36">
                  <c:v>6.0690500031341799E-3</c:v>
                </c:pt>
                <c:pt idx="37">
                  <c:v>8.0967800022335723E-3</c:v>
                </c:pt>
                <c:pt idx="38">
                  <c:v>6.5866849981830455E-3</c:v>
                </c:pt>
                <c:pt idx="39">
                  <c:v>5.8607700048014522E-3</c:v>
                </c:pt>
                <c:pt idx="40">
                  <c:v>1.1328125001455192E-2</c:v>
                </c:pt>
                <c:pt idx="41">
                  <c:v>0.12705486000049859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54-40FA-9A32-9149CE3BD0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54-40FA-9A32-9149CE3BD0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54-40FA-9A32-9149CE3BD0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54-40FA-9A32-9149CE3BD0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1">
                  <c:v>-8.8819406087746813E-3</c:v>
                </c:pt>
                <c:pt idx="22">
                  <c:v>-5.664257132562231E-3</c:v>
                </c:pt>
                <c:pt idx="23">
                  <c:v>-5.1710744953631441E-3</c:v>
                </c:pt>
                <c:pt idx="24">
                  <c:v>-5.0004599614131839E-3</c:v>
                </c:pt>
                <c:pt idx="25">
                  <c:v>-2.145332369844391E-3</c:v>
                </c:pt>
                <c:pt idx="26">
                  <c:v>-1.8467569354319729E-3</c:v>
                </c:pt>
                <c:pt idx="27">
                  <c:v>-1.4228864526500476E-3</c:v>
                </c:pt>
                <c:pt idx="28">
                  <c:v>5.4949997286020749E-3</c:v>
                </c:pt>
                <c:pt idx="29">
                  <c:v>5.4976655806950395E-3</c:v>
                </c:pt>
                <c:pt idx="30">
                  <c:v>5.5936362560418881E-3</c:v>
                </c:pt>
                <c:pt idx="31">
                  <c:v>5.7429239732481041E-3</c:v>
                </c:pt>
                <c:pt idx="32">
                  <c:v>8.9099562596941587E-3</c:v>
                </c:pt>
                <c:pt idx="33">
                  <c:v>8.9499440410886824E-3</c:v>
                </c:pt>
                <c:pt idx="34">
                  <c:v>8.957941597367583E-3</c:v>
                </c:pt>
                <c:pt idx="35">
                  <c:v>1.6464981091165648E-2</c:v>
                </c:pt>
                <c:pt idx="36">
                  <c:v>2.054640064549975E-2</c:v>
                </c:pt>
                <c:pt idx="37">
                  <c:v>2.7312333257452685E-2</c:v>
                </c:pt>
                <c:pt idx="38">
                  <c:v>2.7560257502098721E-2</c:v>
                </c:pt>
                <c:pt idx="39">
                  <c:v>2.7562923354191686E-2</c:v>
                </c:pt>
                <c:pt idx="40">
                  <c:v>2.7730872036048675E-2</c:v>
                </c:pt>
                <c:pt idx="41">
                  <c:v>3.0639316669476828E-2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54-40FA-9A32-9149CE3BD0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Active!$D$21:$D$149</c:f>
                <c:numCache>
                  <c:formatCode>General</c:formatCode>
                  <c:ptCount val="129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plus>
            <c:minus>
              <c:numRef>
                <c:f>Active!$D$21:$D$149</c:f>
                <c:numCache>
                  <c:formatCode>General</c:formatCode>
                  <c:ptCount val="129"/>
                  <c:pt idx="1">
                    <c:v>6.9999999999999999E-4</c:v>
                  </c:pt>
                  <c:pt idx="2">
                    <c:v>8.0000000000000004E-4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1.1000000000000001E-3</c:v>
                  </c:pt>
                  <c:pt idx="16">
                    <c:v>1.2999999999999999E-3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2.3999999999999998E-3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2.0000000000000001E-4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1.1999999999999999E-3</c:v>
                  </c:pt>
                  <c:pt idx="31">
                    <c:v>5.0000000000000001E-4</c:v>
                  </c:pt>
                  <c:pt idx="32">
                    <c:v>1.5E-3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1.9E-3</c:v>
                  </c:pt>
                  <c:pt idx="39">
                    <c:v>8.0000000000000004E-4</c:v>
                  </c:pt>
                  <c:pt idx="40">
                    <c:v>1.3100000000000001E-2</c:v>
                  </c:pt>
                  <c:pt idx="4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-6421.5</c:v>
                </c:pt>
                <c:pt idx="1">
                  <c:v>-888.5</c:v>
                </c:pt>
                <c:pt idx="2">
                  <c:v>-883</c:v>
                </c:pt>
                <c:pt idx="3">
                  <c:v>-866</c:v>
                </c:pt>
                <c:pt idx="4">
                  <c:v>-295</c:v>
                </c:pt>
                <c:pt idx="5">
                  <c:v>0</c:v>
                </c:pt>
                <c:pt idx="6">
                  <c:v>299</c:v>
                </c:pt>
                <c:pt idx="7">
                  <c:v>2447</c:v>
                </c:pt>
                <c:pt idx="8">
                  <c:v>3258</c:v>
                </c:pt>
                <c:pt idx="9">
                  <c:v>3916</c:v>
                </c:pt>
                <c:pt idx="10">
                  <c:v>3942.5</c:v>
                </c:pt>
                <c:pt idx="11">
                  <c:v>3944.5</c:v>
                </c:pt>
                <c:pt idx="12">
                  <c:v>4404.5</c:v>
                </c:pt>
                <c:pt idx="13">
                  <c:v>4408</c:v>
                </c:pt>
                <c:pt idx="14">
                  <c:v>4469</c:v>
                </c:pt>
                <c:pt idx="15">
                  <c:v>4525</c:v>
                </c:pt>
                <c:pt idx="16">
                  <c:v>4585.5</c:v>
                </c:pt>
                <c:pt idx="17">
                  <c:v>4587.5</c:v>
                </c:pt>
                <c:pt idx="18">
                  <c:v>5083.5</c:v>
                </c:pt>
                <c:pt idx="19">
                  <c:v>5291.5</c:v>
                </c:pt>
                <c:pt idx="20">
                  <c:v>5823</c:v>
                </c:pt>
                <c:pt idx="21">
                  <c:v>5945.5</c:v>
                </c:pt>
                <c:pt idx="22">
                  <c:v>6549</c:v>
                </c:pt>
                <c:pt idx="23">
                  <c:v>6641.5</c:v>
                </c:pt>
                <c:pt idx="24">
                  <c:v>6673.5</c:v>
                </c:pt>
                <c:pt idx="25">
                  <c:v>7209</c:v>
                </c:pt>
                <c:pt idx="26">
                  <c:v>7265</c:v>
                </c:pt>
                <c:pt idx="27">
                  <c:v>7344.5</c:v>
                </c:pt>
                <c:pt idx="28">
                  <c:v>8642</c:v>
                </c:pt>
                <c:pt idx="29">
                  <c:v>8642.5</c:v>
                </c:pt>
                <c:pt idx="30">
                  <c:v>8660.5</c:v>
                </c:pt>
                <c:pt idx="31">
                  <c:v>8688.5</c:v>
                </c:pt>
                <c:pt idx="32">
                  <c:v>9282.5</c:v>
                </c:pt>
                <c:pt idx="33">
                  <c:v>9290</c:v>
                </c:pt>
                <c:pt idx="34">
                  <c:v>9291.5</c:v>
                </c:pt>
                <c:pt idx="35">
                  <c:v>10699.5</c:v>
                </c:pt>
                <c:pt idx="36">
                  <c:v>11465</c:v>
                </c:pt>
                <c:pt idx="37">
                  <c:v>12734</c:v>
                </c:pt>
                <c:pt idx="38">
                  <c:v>12780.5</c:v>
                </c:pt>
                <c:pt idx="39">
                  <c:v>12781</c:v>
                </c:pt>
                <c:pt idx="40">
                  <c:v>12812.5</c:v>
                </c:pt>
                <c:pt idx="41">
                  <c:v>13358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6">
                  <c:v>-3.8971699977992103E-3</c:v>
                </c:pt>
                <c:pt idx="24">
                  <c:v>3.9124949980759993E-3</c:v>
                </c:pt>
                <c:pt idx="31">
                  <c:v>7.5950450045638718E-3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54-40FA-9A32-9149CE3B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44536"/>
        <c:axId val="1"/>
      </c:scatterChart>
      <c:valAx>
        <c:axId val="935544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44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352425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1DED6E1-0ECF-2649-F585-99FDAA0AF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www.konkoly.hu/cgi-bin/IBVS?5992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107.pdf" TargetMode="External"/><Relationship Id="rId16" Type="http://schemas.openxmlformats.org/officeDocument/2006/relationships/hyperlink" Target="http://www.konkoly.hu/cgi-bin/IBVS?5945" TargetMode="External"/><Relationship Id="rId20" Type="http://schemas.openxmlformats.org/officeDocument/2006/relationships/hyperlink" Target="http://www.konkoly.hu/cgi-bin/IBVS?6050" TargetMode="External"/><Relationship Id="rId1" Type="http://schemas.openxmlformats.org/officeDocument/2006/relationships/hyperlink" Target="http://www.konkoly.hu/cgi-bin/IBVS?3914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konkoly.hu/cgi-bin/IBVS?5929" TargetMode="External"/><Relationship Id="rId23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16"/>
  <sheetViews>
    <sheetView tabSelected="1" workbookViewId="0">
      <pane xSplit="14" ySplit="21" topLeftCell="O44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8" ht="20.25" x14ac:dyDescent="0.3">
      <c r="A1" s="1" t="s">
        <v>38</v>
      </c>
      <c r="F1" s="2">
        <v>52500.374199999998</v>
      </c>
      <c r="G1" s="2">
        <v>0.52885183000000002</v>
      </c>
      <c r="H1" s="2" t="s">
        <v>39</v>
      </c>
    </row>
    <row r="2" spans="1:8" s="27" customFormat="1" ht="12.95" customHeight="1" x14ac:dyDescent="0.2">
      <c r="A2" s="27" t="s">
        <v>24</v>
      </c>
      <c r="B2" s="27" t="str">
        <f>H1</f>
        <v>EW</v>
      </c>
      <c r="C2" s="28"/>
      <c r="D2" s="28"/>
    </row>
    <row r="3" spans="1:8" s="27" customFormat="1" ht="12.95" customHeight="1" thickBot="1" x14ac:dyDescent="0.25"/>
    <row r="4" spans="1:8" s="27" customFormat="1" ht="12.95" customHeight="1" thickTop="1" thickBot="1" x14ac:dyDescent="0.25">
      <c r="A4" s="29" t="s">
        <v>37</v>
      </c>
      <c r="C4" s="30">
        <f>F1</f>
        <v>52500.374199999998</v>
      </c>
      <c r="D4" s="31">
        <f>G1</f>
        <v>0.52885183000000002</v>
      </c>
    </row>
    <row r="5" spans="1:8" s="27" customFormat="1" ht="12.95" customHeight="1" thickTop="1" x14ac:dyDescent="0.2">
      <c r="A5" s="32" t="s">
        <v>29</v>
      </c>
      <c r="C5" s="33">
        <v>-9.5</v>
      </c>
      <c r="D5" s="27" t="s">
        <v>30</v>
      </c>
    </row>
    <row r="6" spans="1:8" s="27" customFormat="1" ht="12.95" customHeight="1" x14ac:dyDescent="0.2">
      <c r="A6" s="29" t="s">
        <v>2</v>
      </c>
    </row>
    <row r="7" spans="1:8" s="27" customFormat="1" ht="12.95" customHeight="1" x14ac:dyDescent="0.2">
      <c r="A7" s="27" t="s">
        <v>3</v>
      </c>
      <c r="C7" s="27">
        <f>C4</f>
        <v>52500.374199999998</v>
      </c>
    </row>
    <row r="8" spans="1:8" s="27" customFormat="1" ht="12.95" customHeight="1" x14ac:dyDescent="0.2">
      <c r="A8" s="27" t="s">
        <v>4</v>
      </c>
      <c r="C8" s="27">
        <f>D4</f>
        <v>0.52885183000000002</v>
      </c>
      <c r="D8" s="33"/>
    </row>
    <row r="9" spans="1:8" s="27" customFormat="1" ht="12.95" customHeight="1" x14ac:dyDescent="0.2">
      <c r="A9" s="34" t="s">
        <v>34</v>
      </c>
      <c r="B9" s="35">
        <v>42</v>
      </c>
      <c r="C9" s="36" t="str">
        <f>"F"&amp;B9</f>
        <v>F42</v>
      </c>
      <c r="D9" s="37" t="str">
        <f>"G"&amp;B9</f>
        <v>G42</v>
      </c>
    </row>
    <row r="10" spans="1:8" s="27" customFormat="1" ht="12.95" customHeight="1" thickBot="1" x14ac:dyDescent="0.25">
      <c r="C10" s="38" t="s">
        <v>20</v>
      </c>
      <c r="D10" s="38" t="s">
        <v>21</v>
      </c>
    </row>
    <row r="11" spans="1:8" s="27" customFormat="1" ht="12.95" customHeight="1" x14ac:dyDescent="0.2">
      <c r="A11" s="27" t="s">
        <v>16</v>
      </c>
      <c r="C11" s="37">
        <f ca="1">INTERCEPT(INDIRECT($D$9):G985,INDIRECT($C$9):F985)</f>
        <v>-4.0581587846257906E-2</v>
      </c>
      <c r="D11" s="28"/>
    </row>
    <row r="12" spans="1:8" s="27" customFormat="1" ht="12.95" customHeight="1" x14ac:dyDescent="0.2">
      <c r="A12" s="27" t="s">
        <v>17</v>
      </c>
      <c r="C12" s="37">
        <f ca="1">SLOPE(INDIRECT($D$9):G985,INDIRECT($C$9):F985)</f>
        <v>5.3317041859361234E-6</v>
      </c>
      <c r="D12" s="28"/>
    </row>
    <row r="13" spans="1:8" s="27" customFormat="1" ht="12.95" customHeight="1" x14ac:dyDescent="0.2">
      <c r="A13" s="27" t="s">
        <v>19</v>
      </c>
      <c r="C13" s="28" t="s">
        <v>14</v>
      </c>
    </row>
    <row r="14" spans="1:8" s="27" customFormat="1" ht="12.95" customHeight="1" x14ac:dyDescent="0.2"/>
    <row r="15" spans="1:8" s="27" customFormat="1" ht="12.95" customHeight="1" x14ac:dyDescent="0.2">
      <c r="A15" s="39" t="s">
        <v>18</v>
      </c>
      <c r="C15" s="40">
        <f ca="1">(C7+C11)+(C8+C12)*INT(MAX(F21:F3526))</f>
        <v>59564.807584456663</v>
      </c>
      <c r="E15" s="41" t="s">
        <v>48</v>
      </c>
      <c r="F15" s="33">
        <v>1</v>
      </c>
    </row>
    <row r="16" spans="1:8" s="27" customFormat="1" ht="12.95" customHeight="1" x14ac:dyDescent="0.2">
      <c r="A16" s="29" t="s">
        <v>5</v>
      </c>
      <c r="C16" s="42">
        <f ca="1">+C8+C12</f>
        <v>0.52885716170418595</v>
      </c>
      <c r="E16" s="41" t="s">
        <v>31</v>
      </c>
      <c r="F16" s="43">
        <f ca="1">NOW()+15018.5+$C$5/24</f>
        <v>60367.54138657407</v>
      </c>
    </row>
    <row r="17" spans="1:21" s="27" customFormat="1" ht="12.95" customHeight="1" thickBot="1" x14ac:dyDescent="0.25">
      <c r="A17" s="41" t="s">
        <v>28</v>
      </c>
      <c r="C17" s="27">
        <f>COUNT(C21:C2184)</f>
        <v>42</v>
      </c>
      <c r="E17" s="41" t="s">
        <v>49</v>
      </c>
      <c r="F17" s="43">
        <f ca="1">ROUND(2*(F16-$C$7)/$C$8,0)/2+F15</f>
        <v>14877</v>
      </c>
    </row>
    <row r="18" spans="1:21" s="27" customFormat="1" ht="12.95" customHeight="1" thickTop="1" thickBot="1" x14ac:dyDescent="0.25">
      <c r="A18" s="29" t="s">
        <v>6</v>
      </c>
      <c r="C18" s="44">
        <f ca="1">+C15</f>
        <v>59564.807584456663</v>
      </c>
      <c r="D18" s="45">
        <f ca="1">+C16</f>
        <v>0.52885716170418595</v>
      </c>
      <c r="E18" s="41" t="s">
        <v>32</v>
      </c>
      <c r="F18" s="37">
        <f ca="1">ROUND(2*(F16-$C$15)/$C$16,0)/2+F15</f>
        <v>1519</v>
      </c>
    </row>
    <row r="19" spans="1:21" s="27" customFormat="1" ht="12.95" customHeight="1" thickTop="1" x14ac:dyDescent="0.2">
      <c r="E19" s="41" t="s">
        <v>33</v>
      </c>
      <c r="F19" s="46">
        <f ca="1">+$C$15+$C$16*F18-15018.5-$C$5/24</f>
        <v>45350.037446418653</v>
      </c>
    </row>
    <row r="20" spans="1:21" s="27" customFormat="1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47" t="s">
        <v>67</v>
      </c>
      <c r="I20" s="47" t="s">
        <v>70</v>
      </c>
      <c r="J20" s="47" t="s">
        <v>64</v>
      </c>
      <c r="K20" s="47" t="s">
        <v>62</v>
      </c>
      <c r="L20" s="47" t="s">
        <v>25</v>
      </c>
      <c r="M20" s="47" t="s">
        <v>26</v>
      </c>
      <c r="N20" s="47" t="s">
        <v>27</v>
      </c>
      <c r="O20" s="47" t="s">
        <v>23</v>
      </c>
      <c r="P20" s="48" t="s">
        <v>22</v>
      </c>
      <c r="Q20" s="38" t="s">
        <v>15</v>
      </c>
      <c r="U20" s="49" t="s">
        <v>54</v>
      </c>
    </row>
    <row r="21" spans="1:21" s="27" customFormat="1" ht="12.95" customHeight="1" x14ac:dyDescent="0.2">
      <c r="A21" s="50" t="s">
        <v>77</v>
      </c>
      <c r="B21" s="81" t="s">
        <v>45</v>
      </c>
      <c r="C21" s="51">
        <v>49104.359199999999</v>
      </c>
      <c r="D21" s="52"/>
      <c r="E21" s="53">
        <f t="shared" ref="E21:E61" si="0">+(C21-C$7)/C$8</f>
        <v>-6421.4867139629623</v>
      </c>
      <c r="F21" s="27">
        <f t="shared" ref="F21:F62" si="1">ROUND(2*E21,0)/2</f>
        <v>-6421.5</v>
      </c>
      <c r="G21" s="27">
        <f t="shared" ref="G21:G26" si="2">+C21-(C$7+F21*C$8)</f>
        <v>7.0263450033962727E-3</v>
      </c>
      <c r="K21" s="27">
        <f>+G21</f>
        <v>7.0263450033962727E-3</v>
      </c>
      <c r="Q21" s="54">
        <f t="shared" ref="Q21:Q61" si="3">+C21-15018.5</f>
        <v>34085.859199999999</v>
      </c>
      <c r="U21" s="55"/>
    </row>
    <row r="22" spans="1:21" s="27" customFormat="1" ht="12.95" customHeight="1" x14ac:dyDescent="0.2">
      <c r="A22" s="56" t="s">
        <v>44</v>
      </c>
      <c r="B22" s="57" t="s">
        <v>35</v>
      </c>
      <c r="C22" s="58">
        <v>52030.492859999998</v>
      </c>
      <c r="D22" s="58">
        <v>6.9999999999999999E-4</v>
      </c>
      <c r="E22" s="27">
        <f t="shared" si="0"/>
        <v>-888.49336117452765</v>
      </c>
      <c r="F22" s="27">
        <f t="shared" si="1"/>
        <v>-888.5</v>
      </c>
      <c r="G22" s="27">
        <f t="shared" si="2"/>
        <v>3.510955000820104E-3</v>
      </c>
      <c r="K22" s="27">
        <f>+G22</f>
        <v>3.510955000820104E-3</v>
      </c>
      <c r="Q22" s="54">
        <f t="shared" si="3"/>
        <v>37011.992859999998</v>
      </c>
      <c r="U22" s="59"/>
    </row>
    <row r="23" spans="1:21" s="27" customFormat="1" ht="12.95" customHeight="1" x14ac:dyDescent="0.2">
      <c r="A23" s="56" t="s">
        <v>44</v>
      </c>
      <c r="B23" s="57" t="s">
        <v>45</v>
      </c>
      <c r="C23" s="58">
        <v>52033.399870000001</v>
      </c>
      <c r="D23" s="58">
        <v>8.0000000000000004E-4</v>
      </c>
      <c r="E23" s="27">
        <f t="shared" si="0"/>
        <v>-882.9965285361634</v>
      </c>
      <c r="F23" s="27">
        <f t="shared" si="1"/>
        <v>-883</v>
      </c>
      <c r="G23" s="27">
        <f t="shared" si="2"/>
        <v>1.8358900051680394E-3</v>
      </c>
      <c r="K23" s="27">
        <f>+G23</f>
        <v>1.8358900051680394E-3</v>
      </c>
      <c r="Q23" s="54">
        <f t="shared" si="3"/>
        <v>37014.899870000001</v>
      </c>
      <c r="U23" s="59"/>
    </row>
    <row r="24" spans="1:21" s="27" customFormat="1" ht="12.95" customHeight="1" x14ac:dyDescent="0.2">
      <c r="A24" s="50" t="s">
        <v>91</v>
      </c>
      <c r="B24" s="81" t="s">
        <v>35</v>
      </c>
      <c r="C24" s="51">
        <v>52042.387999999999</v>
      </c>
      <c r="D24" s="52"/>
      <c r="E24" s="53">
        <f t="shared" si="0"/>
        <v>-866.00097422372414</v>
      </c>
      <c r="F24" s="27">
        <f t="shared" si="1"/>
        <v>-866</v>
      </c>
      <c r="G24" s="27">
        <f t="shared" si="2"/>
        <v>-5.152200028533116E-4</v>
      </c>
      <c r="K24" s="27">
        <f>+G24</f>
        <v>-5.152200028533116E-4</v>
      </c>
      <c r="Q24" s="54">
        <f t="shared" si="3"/>
        <v>37023.887999999999</v>
      </c>
    </row>
    <row r="25" spans="1:21" s="27" customFormat="1" ht="12.95" customHeight="1" x14ac:dyDescent="0.2">
      <c r="A25" s="50" t="s">
        <v>95</v>
      </c>
      <c r="B25" s="81" t="s">
        <v>35</v>
      </c>
      <c r="C25" s="51">
        <v>52344.366000000002</v>
      </c>
      <c r="D25" s="52"/>
      <c r="E25" s="53">
        <f t="shared" si="0"/>
        <v>-294.99415743724774</v>
      </c>
      <c r="F25" s="27">
        <f t="shared" si="1"/>
        <v>-295</v>
      </c>
      <c r="G25" s="27">
        <f t="shared" si="2"/>
        <v>3.0898500044713728E-3</v>
      </c>
      <c r="K25" s="27">
        <f>+G25</f>
        <v>3.0898500044713728E-3</v>
      </c>
      <c r="Q25" s="54">
        <f t="shared" si="3"/>
        <v>37325.866000000002</v>
      </c>
    </row>
    <row r="26" spans="1:21" s="27" customFormat="1" ht="12.95" customHeight="1" x14ac:dyDescent="0.2">
      <c r="A26" s="5" t="s">
        <v>36</v>
      </c>
      <c r="B26" s="6" t="s">
        <v>35</v>
      </c>
      <c r="C26" s="5">
        <v>52500.374199999998</v>
      </c>
      <c r="D26" s="60"/>
      <c r="E26" s="27">
        <f t="shared" si="0"/>
        <v>0</v>
      </c>
      <c r="F26" s="27">
        <f t="shared" si="1"/>
        <v>0</v>
      </c>
      <c r="G26" s="27">
        <f t="shared" si="2"/>
        <v>0</v>
      </c>
      <c r="Q26" s="54">
        <f t="shared" si="3"/>
        <v>37481.874199999998</v>
      </c>
      <c r="U26" s="59"/>
    </row>
    <row r="27" spans="1:21" s="27" customFormat="1" ht="12.95" customHeight="1" x14ac:dyDescent="0.2">
      <c r="A27" s="58" t="s">
        <v>40</v>
      </c>
      <c r="B27" s="57" t="s">
        <v>35</v>
      </c>
      <c r="C27" s="58">
        <v>52658.497000000003</v>
      </c>
      <c r="D27" s="58">
        <v>2E-3</v>
      </c>
      <c r="E27" s="27">
        <f t="shared" si="0"/>
        <v>298.99263088492035</v>
      </c>
      <c r="F27" s="27">
        <f t="shared" si="1"/>
        <v>299</v>
      </c>
      <c r="Q27" s="54">
        <f t="shared" si="3"/>
        <v>37639.997000000003</v>
      </c>
      <c r="U27" s="59">
        <v>-3.8971699977992103E-3</v>
      </c>
    </row>
    <row r="28" spans="1:21" s="27" customFormat="1" ht="12.95" customHeight="1" x14ac:dyDescent="0.2">
      <c r="A28" s="58" t="s">
        <v>41</v>
      </c>
      <c r="B28" s="61"/>
      <c r="C28" s="58">
        <v>53794.4755</v>
      </c>
      <c r="D28" s="58">
        <v>2.9999999999999997E-4</v>
      </c>
      <c r="E28" s="27">
        <f t="shared" si="0"/>
        <v>2447.0016488361248</v>
      </c>
      <c r="F28" s="27">
        <f t="shared" si="1"/>
        <v>2447</v>
      </c>
      <c r="G28" s="27">
        <f t="shared" ref="G28:G44" si="4">+C28-(C$7+F28*C$8)</f>
        <v>8.7198999972315505E-4</v>
      </c>
      <c r="J28" s="27">
        <f>+G28</f>
        <v>8.7198999972315505E-4</v>
      </c>
      <c r="Q28" s="54">
        <f t="shared" si="3"/>
        <v>38775.9755</v>
      </c>
      <c r="U28" s="59"/>
    </row>
    <row r="29" spans="1:21" s="27" customFormat="1" ht="12.95" customHeight="1" x14ac:dyDescent="0.2">
      <c r="A29" s="58" t="s">
        <v>42</v>
      </c>
      <c r="B29" s="57" t="s">
        <v>35</v>
      </c>
      <c r="C29" s="58">
        <v>54223.373599999999</v>
      </c>
      <c r="D29" s="58">
        <v>2.9999999999999997E-4</v>
      </c>
      <c r="E29" s="27">
        <f t="shared" si="0"/>
        <v>3258.0002606779303</v>
      </c>
      <c r="F29" s="27">
        <f t="shared" si="1"/>
        <v>3258</v>
      </c>
      <c r="G29" s="27">
        <f t="shared" si="4"/>
        <v>1.3785999908577651E-4</v>
      </c>
      <c r="J29" s="27">
        <f>+G29</f>
        <v>1.3785999908577651E-4</v>
      </c>
      <c r="Q29" s="54">
        <f t="shared" si="3"/>
        <v>39204.873599999999</v>
      </c>
      <c r="U29" s="59"/>
    </row>
    <row r="30" spans="1:21" s="27" customFormat="1" ht="12.95" customHeight="1" x14ac:dyDescent="0.2">
      <c r="A30" s="5" t="s">
        <v>52</v>
      </c>
      <c r="B30" s="6" t="s">
        <v>45</v>
      </c>
      <c r="C30" s="5">
        <v>54571.36015</v>
      </c>
      <c r="D30" s="5">
        <v>5.0000000000000001E-4</v>
      </c>
      <c r="E30" s="27">
        <f t="shared" si="0"/>
        <v>3916.0041291716848</v>
      </c>
      <c r="F30" s="27">
        <f t="shared" si="1"/>
        <v>3916</v>
      </c>
      <c r="G30" s="27">
        <f t="shared" si="4"/>
        <v>2.1837200038135052E-3</v>
      </c>
      <c r="K30" s="27">
        <f>+G30</f>
        <v>2.1837200038135052E-3</v>
      </c>
      <c r="Q30" s="54">
        <f t="shared" si="3"/>
        <v>39552.86015</v>
      </c>
      <c r="U30" s="59"/>
    </row>
    <row r="31" spans="1:21" s="27" customFormat="1" ht="12.95" customHeight="1" x14ac:dyDescent="0.2">
      <c r="A31" s="5" t="s">
        <v>52</v>
      </c>
      <c r="B31" s="6" t="s">
        <v>35</v>
      </c>
      <c r="C31" s="5">
        <v>54585.374409999997</v>
      </c>
      <c r="D31" s="5">
        <v>4.0000000000000002E-4</v>
      </c>
      <c r="E31" s="27">
        <f t="shared" si="0"/>
        <v>3942.5035363874949</v>
      </c>
      <c r="F31" s="27">
        <f t="shared" si="1"/>
        <v>3942.5</v>
      </c>
      <c r="G31" s="27">
        <f t="shared" si="4"/>
        <v>1.8702250017668121E-3</v>
      </c>
      <c r="K31" s="27">
        <f>+G31</f>
        <v>1.8702250017668121E-3</v>
      </c>
      <c r="Q31" s="54">
        <f t="shared" si="3"/>
        <v>39566.874409999997</v>
      </c>
      <c r="U31" s="59"/>
    </row>
    <row r="32" spans="1:21" s="27" customFormat="1" ht="12.95" customHeight="1" x14ac:dyDescent="0.2">
      <c r="A32" s="5" t="s">
        <v>50</v>
      </c>
      <c r="B32" s="6" t="s">
        <v>35</v>
      </c>
      <c r="C32" s="5">
        <v>54586.431700000001</v>
      </c>
      <c r="D32" s="5">
        <v>1E-4</v>
      </c>
      <c r="E32" s="27">
        <f t="shared" si="0"/>
        <v>3944.5027542024436</v>
      </c>
      <c r="F32" s="27">
        <f t="shared" si="1"/>
        <v>3944.5</v>
      </c>
      <c r="G32" s="27">
        <f t="shared" si="4"/>
        <v>1.4565650053555146E-3</v>
      </c>
      <c r="J32" s="27">
        <f>+G32</f>
        <v>1.4565650053555146E-3</v>
      </c>
      <c r="Q32" s="54">
        <f t="shared" si="3"/>
        <v>39567.931700000001</v>
      </c>
      <c r="U32" s="59"/>
    </row>
    <row r="33" spans="1:21" s="27" customFormat="1" ht="12.95" customHeight="1" x14ac:dyDescent="0.2">
      <c r="A33" s="53" t="s">
        <v>44</v>
      </c>
      <c r="B33" s="6" t="s">
        <v>35</v>
      </c>
      <c r="C33" s="5">
        <v>54829.701540000002</v>
      </c>
      <c r="D33" s="5">
        <v>2.0000000000000001E-4</v>
      </c>
      <c r="E33" s="27">
        <f t="shared" si="0"/>
        <v>4404.4989690212542</v>
      </c>
      <c r="F33" s="27">
        <f t="shared" si="1"/>
        <v>4404.5</v>
      </c>
      <c r="G33" s="27">
        <f t="shared" si="4"/>
        <v>-5.4523499420611188E-4</v>
      </c>
      <c r="K33" s="27">
        <f>+G33</f>
        <v>-5.4523499420611188E-4</v>
      </c>
      <c r="Q33" s="54">
        <f t="shared" si="3"/>
        <v>39811.201540000002</v>
      </c>
      <c r="U33" s="59"/>
    </row>
    <row r="34" spans="1:21" s="27" customFormat="1" ht="12.95" customHeight="1" x14ac:dyDescent="0.2">
      <c r="A34" s="53" t="s">
        <v>44</v>
      </c>
      <c r="B34" s="6" t="s">
        <v>45</v>
      </c>
      <c r="C34" s="5">
        <v>54831.553099999997</v>
      </c>
      <c r="D34" s="5">
        <v>2.9999999999999997E-4</v>
      </c>
      <c r="E34" s="27">
        <f t="shared" si="0"/>
        <v>4408.0000630800478</v>
      </c>
      <c r="F34" s="27">
        <f t="shared" si="1"/>
        <v>4408</v>
      </c>
      <c r="G34" s="27">
        <f t="shared" si="4"/>
        <v>3.3359996450599283E-5</v>
      </c>
      <c r="K34" s="27">
        <f>+G34</f>
        <v>3.3359996450599283E-5</v>
      </c>
      <c r="Q34" s="54">
        <f t="shared" si="3"/>
        <v>39813.053099999997</v>
      </c>
      <c r="U34" s="59"/>
    </row>
    <row r="35" spans="1:21" s="27" customFormat="1" ht="12.95" customHeight="1" x14ac:dyDescent="0.2">
      <c r="A35" s="5" t="s">
        <v>43</v>
      </c>
      <c r="B35" s="62"/>
      <c r="C35" s="5">
        <v>54863.811699999998</v>
      </c>
      <c r="D35" s="5">
        <v>5.9999999999999995E-4</v>
      </c>
      <c r="E35" s="27">
        <f t="shared" si="0"/>
        <v>4468.9974883891391</v>
      </c>
      <c r="F35" s="27">
        <f t="shared" si="1"/>
        <v>4469</v>
      </c>
      <c r="G35" s="27">
        <f t="shared" si="4"/>
        <v>-1.3282700019772165E-3</v>
      </c>
      <c r="K35" s="27">
        <f>+G35</f>
        <v>-1.3282700019772165E-3</v>
      </c>
      <c r="Q35" s="54">
        <f t="shared" si="3"/>
        <v>39845.311699999998</v>
      </c>
      <c r="U35" s="59"/>
    </row>
    <row r="36" spans="1:21" s="27" customFormat="1" ht="12.95" customHeight="1" x14ac:dyDescent="0.2">
      <c r="A36" s="53" t="s">
        <v>44</v>
      </c>
      <c r="B36" s="6" t="s">
        <v>45</v>
      </c>
      <c r="C36" s="5">
        <v>54893.430209999999</v>
      </c>
      <c r="D36" s="5">
        <v>1.1000000000000001E-3</v>
      </c>
      <c r="E36" s="27">
        <f t="shared" si="0"/>
        <v>4525.0027970972515</v>
      </c>
      <c r="F36" s="27">
        <f t="shared" si="1"/>
        <v>4525</v>
      </c>
      <c r="G36" s="27">
        <f t="shared" si="4"/>
        <v>1.4792500005569309E-3</v>
      </c>
      <c r="K36" s="27">
        <f>+G36</f>
        <v>1.4792500005569309E-3</v>
      </c>
      <c r="Q36" s="54">
        <f t="shared" si="3"/>
        <v>39874.930209999999</v>
      </c>
      <c r="U36" s="59"/>
    </row>
    <row r="37" spans="1:21" s="27" customFormat="1" ht="12.95" customHeight="1" x14ac:dyDescent="0.2">
      <c r="A37" s="5" t="s">
        <v>50</v>
      </c>
      <c r="B37" s="6" t="s">
        <v>35</v>
      </c>
      <c r="C37" s="5">
        <v>54925.424500000001</v>
      </c>
      <c r="D37" s="5">
        <v>1.2999999999999999E-3</v>
      </c>
      <c r="E37" s="27">
        <f t="shared" si="0"/>
        <v>4585.5004415887197</v>
      </c>
      <c r="F37" s="27">
        <f t="shared" si="1"/>
        <v>4585.5</v>
      </c>
      <c r="G37" s="27">
        <f t="shared" si="4"/>
        <v>2.3353500000666827E-4</v>
      </c>
      <c r="J37" s="27">
        <f>+G37</f>
        <v>2.3353500000666827E-4</v>
      </c>
      <c r="Q37" s="54">
        <f t="shared" si="3"/>
        <v>39906.924500000001</v>
      </c>
      <c r="U37" s="59"/>
    </row>
    <row r="38" spans="1:21" s="27" customFormat="1" ht="12.95" customHeight="1" x14ac:dyDescent="0.2">
      <c r="A38" s="53" t="s">
        <v>44</v>
      </c>
      <c r="B38" s="6" t="s">
        <v>35</v>
      </c>
      <c r="C38" s="5">
        <v>54926.482100000001</v>
      </c>
      <c r="D38" s="5">
        <v>1E-4</v>
      </c>
      <c r="E38" s="27">
        <f t="shared" si="0"/>
        <v>4587.5002455791873</v>
      </c>
      <c r="F38" s="27">
        <f t="shared" si="1"/>
        <v>4587.5</v>
      </c>
      <c r="G38" s="27">
        <f t="shared" si="4"/>
        <v>1.2987499940209091E-4</v>
      </c>
      <c r="K38" s="27">
        <f t="shared" ref="K38:K44" si="5">+G38</f>
        <v>1.2987499940209091E-4</v>
      </c>
      <c r="Q38" s="54">
        <f t="shared" si="3"/>
        <v>39907.982100000001</v>
      </c>
      <c r="U38" s="59"/>
    </row>
    <row r="39" spans="1:21" s="27" customFormat="1" ht="12.95" customHeight="1" x14ac:dyDescent="0.2">
      <c r="A39" s="63" t="s">
        <v>46</v>
      </c>
      <c r="B39" s="6"/>
      <c r="C39" s="5">
        <v>55188.792800000003</v>
      </c>
      <c r="D39" s="5">
        <v>2.0000000000000001E-4</v>
      </c>
      <c r="E39" s="27">
        <f t="shared" si="0"/>
        <v>5083.500609234924</v>
      </c>
      <c r="F39" s="27">
        <f t="shared" si="1"/>
        <v>5083.5</v>
      </c>
      <c r="G39" s="27">
        <f t="shared" si="4"/>
        <v>3.2219500280916691E-4</v>
      </c>
      <c r="K39" s="27">
        <f t="shared" si="5"/>
        <v>3.2219500280916691E-4</v>
      </c>
      <c r="Q39" s="54">
        <f t="shared" si="3"/>
        <v>40170.292800000003</v>
      </c>
      <c r="U39" s="59"/>
    </row>
    <row r="40" spans="1:21" s="27" customFormat="1" ht="12.95" customHeight="1" x14ac:dyDescent="0.2">
      <c r="A40" s="7" t="s">
        <v>47</v>
      </c>
      <c r="B40" s="8" t="s">
        <v>35</v>
      </c>
      <c r="C40" s="7">
        <v>55298.792600000001</v>
      </c>
      <c r="D40" s="7">
        <v>2.0000000000000001E-4</v>
      </c>
      <c r="E40" s="27">
        <f t="shared" si="0"/>
        <v>5291.4979985982127</v>
      </c>
      <c r="F40" s="27">
        <f t="shared" si="1"/>
        <v>5291.5</v>
      </c>
      <c r="G40" s="27">
        <f t="shared" si="4"/>
        <v>-1.0584449992165901E-3</v>
      </c>
      <c r="K40" s="27">
        <f t="shared" si="5"/>
        <v>-1.0584449992165901E-3</v>
      </c>
      <c r="Q40" s="54">
        <f t="shared" si="3"/>
        <v>40280.292600000001</v>
      </c>
      <c r="U40" s="59"/>
    </row>
    <row r="41" spans="1:21" s="27" customFormat="1" ht="12.95" customHeight="1" x14ac:dyDescent="0.2">
      <c r="A41" s="7" t="s">
        <v>51</v>
      </c>
      <c r="B41" s="8" t="s">
        <v>45</v>
      </c>
      <c r="C41" s="7">
        <v>55579.877399999998</v>
      </c>
      <c r="D41" s="7">
        <v>8.0000000000000004E-4</v>
      </c>
      <c r="E41" s="53">
        <f t="shared" si="0"/>
        <v>5822.9980975956896</v>
      </c>
      <c r="F41" s="27">
        <f t="shared" si="1"/>
        <v>5823</v>
      </c>
      <c r="G41" s="27">
        <f t="shared" si="4"/>
        <v>-1.00609000219265E-3</v>
      </c>
      <c r="K41" s="27">
        <f t="shared" si="5"/>
        <v>-1.00609000219265E-3</v>
      </c>
      <c r="Q41" s="54">
        <f t="shared" si="3"/>
        <v>40561.377399999998</v>
      </c>
      <c r="U41" s="59"/>
    </row>
    <row r="42" spans="1:21" s="27" customFormat="1" ht="12.95" customHeight="1" x14ac:dyDescent="0.2">
      <c r="A42" s="7" t="s">
        <v>51</v>
      </c>
      <c r="B42" s="8" t="s">
        <v>35</v>
      </c>
      <c r="C42" s="7">
        <v>55644.662600000003</v>
      </c>
      <c r="D42" s="7">
        <v>4.0000000000000002E-4</v>
      </c>
      <c r="E42" s="53">
        <f t="shared" si="0"/>
        <v>5945.4997064111603</v>
      </c>
      <c r="F42" s="27">
        <f t="shared" si="1"/>
        <v>5945.5</v>
      </c>
      <c r="G42" s="27">
        <f t="shared" si="4"/>
        <v>-1.5526499191764742E-4</v>
      </c>
      <c r="K42" s="27">
        <f t="shared" si="5"/>
        <v>-1.5526499191764742E-4</v>
      </c>
      <c r="O42" s="27">
        <f t="shared" ref="O42:O61" ca="1" si="6">+C$11+C$12*$F42</f>
        <v>-8.8819406087746813E-3</v>
      </c>
      <c r="Q42" s="54">
        <f t="shared" si="3"/>
        <v>40626.162600000003</v>
      </c>
      <c r="U42" s="59"/>
    </row>
    <row r="43" spans="1:21" s="27" customFormat="1" ht="12.95" customHeight="1" x14ac:dyDescent="0.2">
      <c r="A43" s="7" t="s">
        <v>53</v>
      </c>
      <c r="B43" s="8" t="s">
        <v>35</v>
      </c>
      <c r="C43" s="7">
        <v>55963.823499999999</v>
      </c>
      <c r="D43" s="7">
        <v>2.3999999999999998E-3</v>
      </c>
      <c r="E43" s="53">
        <f t="shared" si="0"/>
        <v>6548.9974762874508</v>
      </c>
      <c r="F43" s="27">
        <f t="shared" si="1"/>
        <v>6549</v>
      </c>
      <c r="G43" s="27">
        <f t="shared" si="4"/>
        <v>-1.3346699997782707E-3</v>
      </c>
      <c r="K43" s="27">
        <f t="shared" si="5"/>
        <v>-1.3346699997782707E-3</v>
      </c>
      <c r="O43" s="27">
        <f t="shared" ca="1" si="6"/>
        <v>-5.664257132562231E-3</v>
      </c>
      <c r="Q43" s="54">
        <f t="shared" si="3"/>
        <v>40945.323499999999</v>
      </c>
      <c r="U43" s="59"/>
    </row>
    <row r="44" spans="1:21" s="27" customFormat="1" ht="12.95" customHeight="1" x14ac:dyDescent="0.2">
      <c r="A44" s="29" t="s">
        <v>56</v>
      </c>
      <c r="B44" s="8"/>
      <c r="C44" s="7">
        <v>56012.744299999998</v>
      </c>
      <c r="D44" s="7">
        <v>2.9999999999999997E-4</v>
      </c>
      <c r="E44" s="53">
        <f t="shared" si="0"/>
        <v>6641.5012688903807</v>
      </c>
      <c r="F44" s="27">
        <f t="shared" si="1"/>
        <v>6641.5</v>
      </c>
      <c r="G44" s="27">
        <f t="shared" si="4"/>
        <v>6.7105500056641176E-4</v>
      </c>
      <c r="K44" s="27">
        <f t="shared" si="5"/>
        <v>6.7105500056641176E-4</v>
      </c>
      <c r="O44" s="27">
        <f t="shared" ca="1" si="6"/>
        <v>-5.1710744953631441E-3</v>
      </c>
      <c r="Q44" s="54">
        <f t="shared" si="3"/>
        <v>40994.244299999998</v>
      </c>
      <c r="U44" s="59"/>
    </row>
    <row r="45" spans="1:21" s="27" customFormat="1" ht="12.95" customHeight="1" x14ac:dyDescent="0.2">
      <c r="A45" s="7" t="s">
        <v>53</v>
      </c>
      <c r="B45" s="8" t="s">
        <v>45</v>
      </c>
      <c r="C45" s="7">
        <v>56029.6708</v>
      </c>
      <c r="D45" s="7">
        <v>5.9999999999999995E-4</v>
      </c>
      <c r="E45" s="53">
        <f t="shared" si="0"/>
        <v>6673.5073980929619</v>
      </c>
      <c r="F45" s="27">
        <f t="shared" si="1"/>
        <v>6673.5</v>
      </c>
      <c r="O45" s="27">
        <f t="shared" ca="1" si="6"/>
        <v>-5.0004599614131839E-3</v>
      </c>
      <c r="Q45" s="54">
        <f t="shared" si="3"/>
        <v>41011.1708</v>
      </c>
      <c r="U45" s="59">
        <f>+C45-(C$7+F45*C$8)</f>
        <v>3.9124949980759993E-3</v>
      </c>
    </row>
    <row r="46" spans="1:21" s="27" customFormat="1" ht="12.95" customHeight="1" x14ac:dyDescent="0.2">
      <c r="A46" s="64" t="s">
        <v>55</v>
      </c>
      <c r="B46" s="8" t="s">
        <v>35</v>
      </c>
      <c r="C46" s="7">
        <v>56312.869500000001</v>
      </c>
      <c r="D46" s="7">
        <v>4.0000000000000002E-4</v>
      </c>
      <c r="E46" s="53">
        <f t="shared" si="0"/>
        <v>7209.0046469159461</v>
      </c>
      <c r="F46" s="27">
        <f t="shared" si="1"/>
        <v>7209</v>
      </c>
      <c r="G46" s="27">
        <f t="shared" ref="G46:G51" si="7">+C46-(C$7+F46*C$8)</f>
        <v>2.4575300049036741E-3</v>
      </c>
      <c r="K46" s="27">
        <f>+G46</f>
        <v>2.4575300049036741E-3</v>
      </c>
      <c r="O46" s="27">
        <f t="shared" ca="1" si="6"/>
        <v>-2.145332369844391E-3</v>
      </c>
      <c r="Q46" s="54">
        <f t="shared" si="3"/>
        <v>41294.369500000001</v>
      </c>
      <c r="U46" s="59"/>
    </row>
    <row r="47" spans="1:21" s="27" customFormat="1" ht="12.95" customHeight="1" x14ac:dyDescent="0.2">
      <c r="A47" s="65" t="s">
        <v>57</v>
      </c>
      <c r="B47" s="61" t="s">
        <v>58</v>
      </c>
      <c r="C47" s="66">
        <v>56342.483899999999</v>
      </c>
      <c r="D47" s="66">
        <v>6.9999999999999999E-4</v>
      </c>
      <c r="E47" s="53">
        <f t="shared" si="0"/>
        <v>7265.0021840711051</v>
      </c>
      <c r="F47" s="27">
        <f t="shared" si="1"/>
        <v>7265</v>
      </c>
      <c r="G47" s="27">
        <f t="shared" si="7"/>
        <v>1.1550499984878115E-3</v>
      </c>
      <c r="K47" s="27">
        <f>+G47</f>
        <v>1.1550499984878115E-3</v>
      </c>
      <c r="O47" s="27">
        <f t="shared" ca="1" si="6"/>
        <v>-1.8467569354319729E-3</v>
      </c>
      <c r="Q47" s="54">
        <f t="shared" si="3"/>
        <v>41323.983899999999</v>
      </c>
      <c r="U47" s="59"/>
    </row>
    <row r="48" spans="1:21" s="27" customFormat="1" ht="12.95" customHeight="1" x14ac:dyDescent="0.2">
      <c r="A48" s="65" t="s">
        <v>59</v>
      </c>
      <c r="B48" s="61" t="s">
        <v>35</v>
      </c>
      <c r="C48" s="58">
        <v>56384.527600000001</v>
      </c>
      <c r="D48" s="66">
        <v>2.0000000000000001E-4</v>
      </c>
      <c r="E48" s="53">
        <f t="shared" si="0"/>
        <v>7344.5021453362515</v>
      </c>
      <c r="F48" s="27">
        <f t="shared" si="1"/>
        <v>7344.5</v>
      </c>
      <c r="G48" s="27">
        <f t="shared" si="7"/>
        <v>1.1345650054863654E-3</v>
      </c>
      <c r="J48" s="27">
        <f>+G48</f>
        <v>1.1345650054863654E-3</v>
      </c>
      <c r="O48" s="27">
        <f t="shared" ca="1" si="6"/>
        <v>-1.4228864526500476E-3</v>
      </c>
      <c r="Q48" s="54">
        <f t="shared" si="3"/>
        <v>41366.027600000001</v>
      </c>
      <c r="U48" s="55"/>
    </row>
    <row r="49" spans="1:21" s="27" customFormat="1" ht="12.95" customHeight="1" x14ac:dyDescent="0.2">
      <c r="A49" s="22" t="s">
        <v>0</v>
      </c>
      <c r="B49" s="23" t="s">
        <v>45</v>
      </c>
      <c r="C49" s="22">
        <v>57070.714399999997</v>
      </c>
      <c r="D49" s="22">
        <v>1E-3</v>
      </c>
      <c r="E49" s="53">
        <f t="shared" si="0"/>
        <v>8642.005077301139</v>
      </c>
      <c r="F49" s="27">
        <f t="shared" si="1"/>
        <v>8642</v>
      </c>
      <c r="G49" s="27">
        <f t="shared" si="7"/>
        <v>2.6851399961742572E-3</v>
      </c>
      <c r="K49" s="27">
        <f>+G49</f>
        <v>2.6851399961742572E-3</v>
      </c>
      <c r="O49" s="27">
        <f t="shared" ca="1" si="6"/>
        <v>5.4949997286020749E-3</v>
      </c>
      <c r="Q49" s="54">
        <f t="shared" si="3"/>
        <v>42052.214399999997</v>
      </c>
    </row>
    <row r="50" spans="1:21" s="27" customFormat="1" ht="12.95" customHeight="1" x14ac:dyDescent="0.2">
      <c r="A50" s="22" t="s">
        <v>0</v>
      </c>
      <c r="B50" s="23" t="s">
        <v>35</v>
      </c>
      <c r="C50" s="22">
        <v>57070.978799999997</v>
      </c>
      <c r="D50" s="22">
        <v>1E-4</v>
      </c>
      <c r="E50" s="53">
        <f t="shared" si="0"/>
        <v>8642.5050282987559</v>
      </c>
      <c r="F50" s="27">
        <f t="shared" si="1"/>
        <v>8642.5</v>
      </c>
      <c r="G50" s="27">
        <f t="shared" si="7"/>
        <v>2.6592249996610917E-3</v>
      </c>
      <c r="K50" s="27">
        <f>+G50</f>
        <v>2.6592249996610917E-3</v>
      </c>
      <c r="O50" s="27">
        <f t="shared" ca="1" si="6"/>
        <v>5.4976655806950395E-3</v>
      </c>
      <c r="Q50" s="54">
        <f t="shared" si="3"/>
        <v>42052.478799999997</v>
      </c>
    </row>
    <row r="51" spans="1:21" s="27" customFormat="1" ht="12.95" customHeight="1" x14ac:dyDescent="0.2">
      <c r="A51" s="58" t="s">
        <v>208</v>
      </c>
      <c r="B51" s="57"/>
      <c r="C51" s="58">
        <v>57080.498699999996</v>
      </c>
      <c r="D51" s="58">
        <v>1.1999999999999999E-3</v>
      </c>
      <c r="E51" s="53">
        <f t="shared" si="0"/>
        <v>8660.5061005461539</v>
      </c>
      <c r="F51" s="27">
        <f t="shared" si="1"/>
        <v>8660.5</v>
      </c>
      <c r="G51" s="27">
        <f t="shared" si="7"/>
        <v>3.2262849999824539E-3</v>
      </c>
      <c r="J51" s="27">
        <f>+G51</f>
        <v>3.2262849999824539E-3</v>
      </c>
      <c r="O51" s="27">
        <f t="shared" ca="1" si="6"/>
        <v>5.5936362560418881E-3</v>
      </c>
      <c r="Q51" s="54">
        <f t="shared" si="3"/>
        <v>42061.998699999996</v>
      </c>
    </row>
    <row r="52" spans="1:21" s="27" customFormat="1" ht="12.95" customHeight="1" x14ac:dyDescent="0.2">
      <c r="A52" s="67" t="s">
        <v>210</v>
      </c>
      <c r="B52" s="68" t="s">
        <v>35</v>
      </c>
      <c r="C52" s="69">
        <v>57095.310920000004</v>
      </c>
      <c r="D52" s="69">
        <v>5.0000000000000001E-4</v>
      </c>
      <c r="E52" s="53">
        <f t="shared" si="0"/>
        <v>8688.5143613855034</v>
      </c>
      <c r="F52" s="27">
        <f t="shared" si="1"/>
        <v>8688.5</v>
      </c>
      <c r="O52" s="27">
        <f t="shared" ca="1" si="6"/>
        <v>5.7429239732481041E-3</v>
      </c>
      <c r="Q52" s="54">
        <f t="shared" si="3"/>
        <v>42076.810920000004</v>
      </c>
      <c r="U52" s="55">
        <f>+C52-(C$7+F52*C$8)</f>
        <v>7.5950450045638718E-3</v>
      </c>
    </row>
    <row r="53" spans="1:21" s="27" customFormat="1" ht="12.95" customHeight="1" x14ac:dyDescent="0.2">
      <c r="A53" s="70" t="s">
        <v>209</v>
      </c>
      <c r="B53" s="71" t="s">
        <v>35</v>
      </c>
      <c r="C53" s="72">
        <v>57409.446100000001</v>
      </c>
      <c r="D53" s="72">
        <v>1.5E-3</v>
      </c>
      <c r="E53" s="53">
        <f t="shared" si="0"/>
        <v>9282.5090536228308</v>
      </c>
      <c r="F53" s="27">
        <f t="shared" si="1"/>
        <v>9282.5</v>
      </c>
      <c r="G53" s="27">
        <f t="shared" ref="G53:G61" si="8">+C53-(C$7+F53*C$8)</f>
        <v>4.7880250058369711E-3</v>
      </c>
      <c r="K53" s="27">
        <f t="shared" ref="K53:K61" si="9">+G53</f>
        <v>4.7880250058369711E-3</v>
      </c>
      <c r="O53" s="27">
        <f t="shared" ca="1" si="6"/>
        <v>8.9099562596941587E-3</v>
      </c>
      <c r="Q53" s="54">
        <f t="shared" si="3"/>
        <v>42390.946100000001</v>
      </c>
    </row>
    <row r="54" spans="1:21" s="27" customFormat="1" ht="12.95" customHeight="1" x14ac:dyDescent="0.2">
      <c r="A54" s="67" t="s">
        <v>210</v>
      </c>
      <c r="B54" s="68" t="s">
        <v>45</v>
      </c>
      <c r="C54" s="69">
        <v>57413.412940000002</v>
      </c>
      <c r="D54" s="69">
        <v>4.0000000000000002E-4</v>
      </c>
      <c r="E54" s="53">
        <f t="shared" si="0"/>
        <v>9290.0099069336738</v>
      </c>
      <c r="F54" s="27">
        <f t="shared" si="1"/>
        <v>9290</v>
      </c>
      <c r="G54" s="27">
        <f t="shared" si="8"/>
        <v>5.2393000005395152E-3</v>
      </c>
      <c r="K54" s="27">
        <f t="shared" si="9"/>
        <v>5.2393000005395152E-3</v>
      </c>
      <c r="O54" s="27">
        <f t="shared" ca="1" si="6"/>
        <v>8.9499440410886824E-3</v>
      </c>
      <c r="Q54" s="54">
        <f t="shared" si="3"/>
        <v>42394.912940000002</v>
      </c>
    </row>
    <row r="55" spans="1:21" s="27" customFormat="1" ht="12.95" customHeight="1" x14ac:dyDescent="0.2">
      <c r="A55" s="73" t="s">
        <v>1</v>
      </c>
      <c r="B55" s="74" t="s">
        <v>45</v>
      </c>
      <c r="C55" s="73">
        <v>57414.204299999998</v>
      </c>
      <c r="D55" s="73" t="s">
        <v>69</v>
      </c>
      <c r="E55" s="53">
        <f t="shared" si="0"/>
        <v>9291.5062806911319</v>
      </c>
      <c r="F55" s="27">
        <f t="shared" si="1"/>
        <v>9291.5</v>
      </c>
      <c r="G55" s="27">
        <f t="shared" si="8"/>
        <v>3.3215549992746674E-3</v>
      </c>
      <c r="K55" s="27">
        <f t="shared" si="9"/>
        <v>3.3215549992746674E-3</v>
      </c>
      <c r="O55" s="27">
        <f t="shared" ca="1" si="6"/>
        <v>8.957941597367583E-3</v>
      </c>
      <c r="Q55" s="54">
        <f t="shared" si="3"/>
        <v>42395.704299999998</v>
      </c>
    </row>
    <row r="56" spans="1:21" s="27" customFormat="1" ht="12.95" customHeight="1" x14ac:dyDescent="0.2">
      <c r="A56" s="75" t="s">
        <v>211</v>
      </c>
      <c r="B56" s="6" t="s">
        <v>45</v>
      </c>
      <c r="C56" s="58">
        <v>58158.829599999997</v>
      </c>
      <c r="D56" s="58">
        <v>4.0000000000000002E-4</v>
      </c>
      <c r="E56" s="53">
        <f t="shared" si="0"/>
        <v>10699.509917551006</v>
      </c>
      <c r="F56" s="27">
        <f t="shared" si="1"/>
        <v>10699.5</v>
      </c>
      <c r="G56" s="27">
        <f t="shared" si="8"/>
        <v>5.2449149952735752E-3</v>
      </c>
      <c r="K56" s="27">
        <f t="shared" si="9"/>
        <v>5.2449149952735752E-3</v>
      </c>
      <c r="O56" s="27">
        <f t="shared" ca="1" si="6"/>
        <v>1.6464981091165648E-2</v>
      </c>
      <c r="Q56" s="54">
        <f t="shared" si="3"/>
        <v>43140.329599999997</v>
      </c>
    </row>
    <row r="57" spans="1:21" s="27" customFormat="1" ht="12.95" customHeight="1" x14ac:dyDescent="0.2">
      <c r="A57" s="75" t="s">
        <v>212</v>
      </c>
      <c r="B57" s="57"/>
      <c r="C57" s="58">
        <v>58563.666499999999</v>
      </c>
      <c r="D57" s="58">
        <v>2.0000000000000001E-4</v>
      </c>
      <c r="E57" s="53">
        <f t="shared" si="0"/>
        <v>11465.011475898647</v>
      </c>
      <c r="F57" s="27">
        <f t="shared" si="1"/>
        <v>11465</v>
      </c>
      <c r="G57" s="27">
        <f t="shared" si="8"/>
        <v>6.0690500031341799E-3</v>
      </c>
      <c r="K57" s="27">
        <f t="shared" si="9"/>
        <v>6.0690500031341799E-3</v>
      </c>
      <c r="O57" s="27">
        <f t="shared" ca="1" si="6"/>
        <v>2.054640064549975E-2</v>
      </c>
      <c r="Q57" s="54">
        <f t="shared" si="3"/>
        <v>43545.166499999999</v>
      </c>
    </row>
    <row r="58" spans="1:21" s="27" customFormat="1" ht="12.95" customHeight="1" x14ac:dyDescent="0.2">
      <c r="A58" s="75" t="s">
        <v>213</v>
      </c>
      <c r="B58" s="28"/>
      <c r="C58" s="52">
        <v>59234.781499999997</v>
      </c>
      <c r="D58" s="52">
        <v>5.9999999999999995E-4</v>
      </c>
      <c r="E58" s="53">
        <f t="shared" si="0"/>
        <v>12734.015310110583</v>
      </c>
      <c r="F58" s="27">
        <f t="shared" si="1"/>
        <v>12734</v>
      </c>
      <c r="G58" s="27">
        <f t="shared" si="8"/>
        <v>8.0967800022335723E-3</v>
      </c>
      <c r="K58" s="27">
        <f t="shared" si="9"/>
        <v>8.0967800022335723E-3</v>
      </c>
      <c r="O58" s="27">
        <f t="shared" ca="1" si="6"/>
        <v>2.7312333257452685E-2</v>
      </c>
      <c r="Q58" s="54">
        <f t="shared" si="3"/>
        <v>44216.281499999997</v>
      </c>
    </row>
    <row r="59" spans="1:21" s="27" customFormat="1" ht="12.95" customHeight="1" x14ac:dyDescent="0.2">
      <c r="A59" s="24" t="s">
        <v>214</v>
      </c>
      <c r="B59" s="25" t="s">
        <v>35</v>
      </c>
      <c r="C59" s="79">
        <v>59259.371599999999</v>
      </c>
      <c r="D59" s="80">
        <v>1.9E-3</v>
      </c>
      <c r="E59" s="53">
        <f t="shared" si="0"/>
        <v>12780.512454688867</v>
      </c>
      <c r="F59" s="27">
        <f t="shared" si="1"/>
        <v>12780.5</v>
      </c>
      <c r="G59" s="27">
        <f t="shared" si="8"/>
        <v>6.5866849981830455E-3</v>
      </c>
      <c r="K59" s="27">
        <f t="shared" si="9"/>
        <v>6.5866849981830455E-3</v>
      </c>
      <c r="O59" s="27">
        <f t="shared" ca="1" si="6"/>
        <v>2.7560257502098721E-2</v>
      </c>
      <c r="Q59" s="54">
        <f t="shared" si="3"/>
        <v>44240.871599999999</v>
      </c>
    </row>
    <row r="60" spans="1:21" s="27" customFormat="1" ht="12.95" customHeight="1" x14ac:dyDescent="0.2">
      <c r="A60" s="24" t="s">
        <v>214</v>
      </c>
      <c r="B60" s="25" t="s">
        <v>35</v>
      </c>
      <c r="C60" s="79">
        <v>59259.635300000002</v>
      </c>
      <c r="D60" s="80">
        <v>8.0000000000000004E-4</v>
      </c>
      <c r="E60" s="53">
        <f t="shared" si="0"/>
        <v>12781.011082064333</v>
      </c>
      <c r="F60" s="27">
        <f t="shared" si="1"/>
        <v>12781</v>
      </c>
      <c r="G60" s="27">
        <f t="shared" si="8"/>
        <v>5.8607700048014522E-3</v>
      </c>
      <c r="K60" s="27">
        <f t="shared" si="9"/>
        <v>5.8607700048014522E-3</v>
      </c>
      <c r="O60" s="27">
        <f t="shared" ca="1" si="6"/>
        <v>2.7562923354191686E-2</v>
      </c>
      <c r="Q60" s="54">
        <f t="shared" si="3"/>
        <v>44241.135300000002</v>
      </c>
    </row>
    <row r="61" spans="1:21" s="27" customFormat="1" ht="12.95" customHeight="1" x14ac:dyDescent="0.2">
      <c r="A61" s="24" t="s">
        <v>214</v>
      </c>
      <c r="B61" s="25" t="s">
        <v>35</v>
      </c>
      <c r="C61" s="79">
        <v>59276.299599999998</v>
      </c>
      <c r="D61" s="80">
        <v>1.3100000000000001E-2</v>
      </c>
      <c r="E61" s="53">
        <f t="shared" si="0"/>
        <v>12812.521420224641</v>
      </c>
      <c r="F61" s="27">
        <f t="shared" si="1"/>
        <v>12812.5</v>
      </c>
      <c r="G61" s="27">
        <f t="shared" si="8"/>
        <v>1.1328125001455192E-2</v>
      </c>
      <c r="K61" s="27">
        <f t="shared" si="9"/>
        <v>1.1328125001455192E-2</v>
      </c>
      <c r="O61" s="27">
        <f t="shared" ca="1" si="6"/>
        <v>2.7730872036048675E-2</v>
      </c>
      <c r="Q61" s="54">
        <f t="shared" si="3"/>
        <v>44257.799599999998</v>
      </c>
    </row>
    <row r="62" spans="1:21" s="27" customFormat="1" ht="12.95" customHeight="1" x14ac:dyDescent="0.2">
      <c r="A62" s="26" t="s">
        <v>215</v>
      </c>
      <c r="B62" s="76" t="s">
        <v>35</v>
      </c>
      <c r="C62" s="77">
        <v>59564.904000000002</v>
      </c>
      <c r="D62" s="78">
        <v>2E-3</v>
      </c>
      <c r="E62" s="53">
        <f t="shared" ref="E62" si="10">+(C62-C$7)/C$8</f>
        <v>13358.240246611236</v>
      </c>
      <c r="F62" s="27">
        <f t="shared" si="1"/>
        <v>13358</v>
      </c>
      <c r="G62" s="27">
        <f t="shared" ref="G62" si="11">+C62-(C$7+F62*C$8)</f>
        <v>0.12705486000049859</v>
      </c>
      <c r="K62" s="27">
        <f t="shared" ref="K62" si="12">+G62</f>
        <v>0.12705486000049859</v>
      </c>
      <c r="O62" s="27">
        <f t="shared" ref="O62" ca="1" si="13">+C$11+C$12*$F62</f>
        <v>3.0639316669476828E-2</v>
      </c>
      <c r="Q62" s="54">
        <f t="shared" ref="Q62" si="14">+C62-15018.5</f>
        <v>44546.404000000002</v>
      </c>
    </row>
    <row r="63" spans="1:21" s="27" customFormat="1" ht="12.95" customHeight="1" x14ac:dyDescent="0.2">
      <c r="B63" s="28"/>
      <c r="C63" s="52"/>
      <c r="D63" s="52"/>
    </row>
    <row r="64" spans="1:21" s="27" customFormat="1" ht="12.95" customHeight="1" x14ac:dyDescent="0.2">
      <c r="B64" s="28"/>
      <c r="C64" s="52"/>
      <c r="D64" s="52"/>
    </row>
    <row r="65" spans="2:4" s="27" customFormat="1" ht="12.95" customHeight="1" x14ac:dyDescent="0.2">
      <c r="B65" s="28"/>
      <c r="C65" s="52"/>
      <c r="D65" s="52"/>
    </row>
    <row r="66" spans="2:4" s="27" customFormat="1" ht="12.95" customHeight="1" x14ac:dyDescent="0.2">
      <c r="B66" s="28"/>
      <c r="C66" s="52"/>
      <c r="D66" s="52"/>
    </row>
    <row r="67" spans="2:4" s="27" customFormat="1" ht="12.95" customHeight="1" x14ac:dyDescent="0.2">
      <c r="B67" s="28"/>
      <c r="C67" s="52"/>
      <c r="D67" s="52"/>
    </row>
    <row r="68" spans="2:4" s="27" customFormat="1" ht="12.95" customHeight="1" x14ac:dyDescent="0.2">
      <c r="C68" s="52"/>
      <c r="D68" s="52"/>
    </row>
    <row r="69" spans="2:4" s="27" customFormat="1" ht="12.95" customHeight="1" x14ac:dyDescent="0.2">
      <c r="C69" s="52"/>
      <c r="D69" s="52"/>
    </row>
    <row r="70" spans="2:4" s="27" customFormat="1" ht="12.95" customHeight="1" x14ac:dyDescent="0.2">
      <c r="C70" s="52"/>
      <c r="D70" s="52"/>
    </row>
    <row r="71" spans="2:4" s="27" customFormat="1" ht="12.95" customHeight="1" x14ac:dyDescent="0.2">
      <c r="C71" s="52"/>
      <c r="D71" s="52"/>
    </row>
    <row r="72" spans="2:4" s="27" customFormat="1" ht="12.95" customHeight="1" x14ac:dyDescent="0.2">
      <c r="C72" s="52"/>
      <c r="D72" s="52"/>
    </row>
    <row r="73" spans="2:4" s="27" customFormat="1" ht="12.95" customHeight="1" x14ac:dyDescent="0.2">
      <c r="C73" s="52"/>
      <c r="D73" s="52"/>
    </row>
    <row r="74" spans="2:4" s="27" customFormat="1" ht="12.95" customHeight="1" x14ac:dyDescent="0.2">
      <c r="C74" s="52"/>
      <c r="D74" s="52"/>
    </row>
    <row r="75" spans="2:4" s="27" customFormat="1" ht="12.95" customHeight="1" x14ac:dyDescent="0.2">
      <c r="C75" s="52"/>
      <c r="D75" s="52"/>
    </row>
    <row r="76" spans="2:4" s="27" customFormat="1" ht="12.95" customHeight="1" x14ac:dyDescent="0.2">
      <c r="C76" s="52"/>
      <c r="D76" s="52"/>
    </row>
    <row r="77" spans="2:4" s="27" customFormat="1" ht="12.95" customHeight="1" x14ac:dyDescent="0.2">
      <c r="C77" s="52"/>
      <c r="D77" s="52"/>
    </row>
    <row r="78" spans="2:4" s="27" customFormat="1" ht="12.95" customHeight="1" x14ac:dyDescent="0.2">
      <c r="C78" s="52"/>
      <c r="D78" s="52"/>
    </row>
    <row r="79" spans="2:4" s="27" customFormat="1" ht="12.95" customHeight="1" x14ac:dyDescent="0.2">
      <c r="C79" s="52"/>
      <c r="D79" s="52"/>
    </row>
    <row r="80" spans="2:4" s="27" customFormat="1" ht="12.95" customHeight="1" x14ac:dyDescent="0.2">
      <c r="C80" s="52"/>
      <c r="D80" s="52"/>
    </row>
    <row r="81" spans="3:4" s="27" customFormat="1" ht="12.95" customHeight="1" x14ac:dyDescent="0.2">
      <c r="C81" s="52"/>
      <c r="D81" s="52"/>
    </row>
    <row r="82" spans="3:4" s="27" customFormat="1" ht="12.95" customHeight="1" x14ac:dyDescent="0.2">
      <c r="C82" s="52"/>
      <c r="D82" s="52"/>
    </row>
    <row r="83" spans="3:4" s="27" customFormat="1" ht="12.95" customHeight="1" x14ac:dyDescent="0.2">
      <c r="C83" s="52"/>
      <c r="D83" s="52"/>
    </row>
    <row r="84" spans="3:4" s="27" customFormat="1" ht="12.95" customHeight="1" x14ac:dyDescent="0.2">
      <c r="C84" s="52"/>
      <c r="D84" s="52"/>
    </row>
    <row r="85" spans="3:4" s="27" customFormat="1" ht="12.95" customHeight="1" x14ac:dyDescent="0.2">
      <c r="C85" s="52"/>
      <c r="D85" s="52"/>
    </row>
    <row r="86" spans="3:4" s="27" customFormat="1" ht="12.95" customHeight="1" x14ac:dyDescent="0.2">
      <c r="C86" s="52"/>
      <c r="D86" s="52"/>
    </row>
    <row r="87" spans="3:4" s="27" customFormat="1" ht="12.95" customHeight="1" x14ac:dyDescent="0.2">
      <c r="C87" s="52"/>
      <c r="D87" s="52"/>
    </row>
    <row r="88" spans="3:4" s="27" customFormat="1" ht="12.95" customHeight="1" x14ac:dyDescent="0.2">
      <c r="C88" s="52"/>
      <c r="D88" s="52"/>
    </row>
    <row r="89" spans="3:4" s="27" customFormat="1" ht="12.95" customHeight="1" x14ac:dyDescent="0.2">
      <c r="C89" s="52"/>
      <c r="D89" s="52"/>
    </row>
    <row r="90" spans="3:4" s="27" customFormat="1" ht="12.95" customHeight="1" x14ac:dyDescent="0.2">
      <c r="C90" s="52"/>
      <c r="D90" s="52"/>
    </row>
    <row r="91" spans="3:4" s="27" customFormat="1" ht="12.95" customHeight="1" x14ac:dyDescent="0.2">
      <c r="C91" s="52"/>
      <c r="D91" s="52"/>
    </row>
    <row r="92" spans="3:4" s="27" customFormat="1" ht="12.95" customHeight="1" x14ac:dyDescent="0.2">
      <c r="C92" s="52"/>
      <c r="D92" s="52"/>
    </row>
    <row r="93" spans="3:4" s="27" customFormat="1" ht="12.95" customHeight="1" x14ac:dyDescent="0.2">
      <c r="C93" s="52"/>
      <c r="D93" s="52"/>
    </row>
    <row r="94" spans="3:4" s="27" customFormat="1" ht="12.95" customHeight="1" x14ac:dyDescent="0.2">
      <c r="C94" s="52"/>
      <c r="D94" s="52"/>
    </row>
    <row r="95" spans="3:4" s="27" customFormat="1" ht="12.95" customHeight="1" x14ac:dyDescent="0.2">
      <c r="C95" s="52"/>
      <c r="D95" s="52"/>
    </row>
    <row r="96" spans="3:4" s="27" customFormat="1" ht="12.95" customHeight="1" x14ac:dyDescent="0.2">
      <c r="C96" s="52"/>
      <c r="D96" s="52"/>
    </row>
    <row r="97" spans="3:4" s="27" customFormat="1" ht="12.95" customHeight="1" x14ac:dyDescent="0.2">
      <c r="C97" s="52"/>
      <c r="D97" s="52"/>
    </row>
    <row r="98" spans="3:4" s="27" customFormat="1" ht="12.95" customHeight="1" x14ac:dyDescent="0.2">
      <c r="C98" s="52"/>
      <c r="D98" s="52"/>
    </row>
    <row r="99" spans="3:4" s="27" customFormat="1" ht="12.95" customHeight="1" x14ac:dyDescent="0.2">
      <c r="C99" s="52"/>
      <c r="D99" s="52"/>
    </row>
    <row r="100" spans="3:4" s="27" customFormat="1" ht="12.95" customHeight="1" x14ac:dyDescent="0.2">
      <c r="C100" s="52"/>
      <c r="D100" s="52"/>
    </row>
    <row r="101" spans="3:4" s="27" customFormat="1" ht="12.95" customHeight="1" x14ac:dyDescent="0.2">
      <c r="C101" s="52"/>
      <c r="D101" s="52"/>
    </row>
    <row r="102" spans="3:4" s="27" customFormat="1" ht="12.95" customHeight="1" x14ac:dyDescent="0.2">
      <c r="C102" s="52"/>
      <c r="D102" s="52"/>
    </row>
    <row r="103" spans="3:4" s="27" customFormat="1" ht="12.95" customHeight="1" x14ac:dyDescent="0.2">
      <c r="C103" s="52"/>
      <c r="D103" s="52"/>
    </row>
    <row r="104" spans="3:4" s="27" customFormat="1" ht="12.95" customHeight="1" x14ac:dyDescent="0.2">
      <c r="C104" s="52"/>
      <c r="D104" s="52"/>
    </row>
    <row r="105" spans="3:4" s="27" customFormat="1" ht="12.95" customHeight="1" x14ac:dyDescent="0.2">
      <c r="C105" s="52"/>
      <c r="D105" s="52"/>
    </row>
    <row r="106" spans="3:4" s="27" customFormat="1" ht="12.95" customHeight="1" x14ac:dyDescent="0.2">
      <c r="C106" s="52"/>
      <c r="D106" s="52"/>
    </row>
    <row r="107" spans="3:4" s="27" customFormat="1" ht="12.95" customHeight="1" x14ac:dyDescent="0.2">
      <c r="C107" s="52"/>
      <c r="D107" s="52"/>
    </row>
    <row r="108" spans="3:4" s="27" customFormat="1" ht="12.95" customHeight="1" x14ac:dyDescent="0.2">
      <c r="C108" s="52"/>
      <c r="D108" s="52"/>
    </row>
    <row r="109" spans="3:4" s="27" customFormat="1" ht="12.95" customHeight="1" x14ac:dyDescent="0.2">
      <c r="C109" s="52"/>
      <c r="D109" s="52"/>
    </row>
    <row r="110" spans="3:4" s="27" customFormat="1" ht="12.95" customHeight="1" x14ac:dyDescent="0.2">
      <c r="C110" s="52"/>
      <c r="D110" s="52"/>
    </row>
    <row r="111" spans="3:4" s="27" customFormat="1" ht="12.95" customHeight="1" x14ac:dyDescent="0.2">
      <c r="C111" s="52"/>
      <c r="D111" s="52"/>
    </row>
    <row r="112" spans="3:4" s="27" customFormat="1" ht="12.95" customHeight="1" x14ac:dyDescent="0.2">
      <c r="C112" s="52"/>
      <c r="D112" s="52"/>
    </row>
    <row r="113" spans="3:4" s="27" customFormat="1" ht="12.95" customHeight="1" x14ac:dyDescent="0.2">
      <c r="C113" s="52"/>
      <c r="D113" s="52"/>
    </row>
    <row r="114" spans="3:4" s="27" customFormat="1" ht="12.95" customHeight="1" x14ac:dyDescent="0.2">
      <c r="C114" s="52"/>
      <c r="D114" s="52"/>
    </row>
    <row r="115" spans="3:4" s="27" customFormat="1" ht="12.95" customHeight="1" x14ac:dyDescent="0.2">
      <c r="C115" s="52"/>
      <c r="D115" s="52"/>
    </row>
    <row r="116" spans="3:4" s="27" customFormat="1" ht="12.95" customHeight="1" x14ac:dyDescent="0.2">
      <c r="C116" s="52"/>
      <c r="D116" s="52"/>
    </row>
    <row r="117" spans="3:4" s="27" customFormat="1" ht="12.95" customHeight="1" x14ac:dyDescent="0.2">
      <c r="C117" s="52"/>
      <c r="D117" s="52"/>
    </row>
    <row r="118" spans="3:4" s="27" customFormat="1" ht="12.95" customHeight="1" x14ac:dyDescent="0.2">
      <c r="C118" s="52"/>
      <c r="D118" s="52"/>
    </row>
    <row r="119" spans="3:4" s="27" customFormat="1" ht="12.95" customHeight="1" x14ac:dyDescent="0.2">
      <c r="C119" s="52"/>
      <c r="D119" s="52"/>
    </row>
    <row r="120" spans="3:4" s="27" customFormat="1" ht="12.95" customHeight="1" x14ac:dyDescent="0.2">
      <c r="C120" s="52"/>
      <c r="D120" s="52"/>
    </row>
    <row r="121" spans="3:4" s="27" customFormat="1" ht="12.95" customHeight="1" x14ac:dyDescent="0.2">
      <c r="C121" s="52"/>
      <c r="D121" s="52"/>
    </row>
    <row r="122" spans="3:4" s="27" customFormat="1" ht="12.95" customHeight="1" x14ac:dyDescent="0.2">
      <c r="C122" s="52"/>
      <c r="D122" s="52"/>
    </row>
    <row r="123" spans="3:4" s="27" customFormat="1" ht="12.95" customHeight="1" x14ac:dyDescent="0.2">
      <c r="C123" s="52"/>
      <c r="D123" s="52"/>
    </row>
    <row r="124" spans="3:4" s="27" customFormat="1" ht="12.95" customHeight="1" x14ac:dyDescent="0.2">
      <c r="C124" s="52"/>
      <c r="D124" s="52"/>
    </row>
    <row r="125" spans="3:4" s="27" customFormat="1" ht="12.95" customHeight="1" x14ac:dyDescent="0.2">
      <c r="C125" s="52"/>
      <c r="D125" s="52"/>
    </row>
    <row r="126" spans="3:4" s="27" customFormat="1" ht="12.95" customHeight="1" x14ac:dyDescent="0.2">
      <c r="C126" s="52"/>
      <c r="D126" s="52"/>
    </row>
    <row r="127" spans="3:4" s="27" customFormat="1" ht="12.95" customHeight="1" x14ac:dyDescent="0.2">
      <c r="C127" s="52"/>
      <c r="D127" s="52"/>
    </row>
    <row r="128" spans="3:4" s="27" customFormat="1" ht="12.95" customHeight="1" x14ac:dyDescent="0.2">
      <c r="C128" s="52"/>
      <c r="D128" s="52"/>
    </row>
    <row r="129" spans="3:4" s="27" customFormat="1" ht="12.95" customHeight="1" x14ac:dyDescent="0.2">
      <c r="C129" s="52"/>
      <c r="D129" s="52"/>
    </row>
    <row r="130" spans="3:4" s="27" customFormat="1" ht="12.95" customHeight="1" x14ac:dyDescent="0.2">
      <c r="C130" s="52"/>
      <c r="D130" s="52"/>
    </row>
    <row r="131" spans="3:4" s="27" customFormat="1" ht="12.95" customHeight="1" x14ac:dyDescent="0.2">
      <c r="C131" s="52"/>
      <c r="D131" s="52"/>
    </row>
    <row r="132" spans="3:4" s="27" customFormat="1" ht="12.95" customHeight="1" x14ac:dyDescent="0.2">
      <c r="C132" s="52"/>
      <c r="D132" s="52"/>
    </row>
    <row r="133" spans="3:4" s="27" customFormat="1" ht="12.95" customHeight="1" x14ac:dyDescent="0.2">
      <c r="C133" s="52"/>
      <c r="D133" s="52"/>
    </row>
    <row r="134" spans="3:4" s="27" customFormat="1" ht="12.95" customHeight="1" x14ac:dyDescent="0.2">
      <c r="C134" s="52"/>
      <c r="D134" s="52"/>
    </row>
    <row r="135" spans="3:4" s="27" customFormat="1" ht="12.95" customHeight="1" x14ac:dyDescent="0.2">
      <c r="C135" s="52"/>
      <c r="D135" s="52"/>
    </row>
    <row r="136" spans="3:4" s="27" customFormat="1" ht="12.95" customHeight="1" x14ac:dyDescent="0.2">
      <c r="C136" s="52"/>
      <c r="D136" s="52"/>
    </row>
    <row r="137" spans="3:4" s="27" customFormat="1" ht="12.95" customHeight="1" x14ac:dyDescent="0.2">
      <c r="C137" s="52"/>
      <c r="D137" s="52"/>
    </row>
    <row r="138" spans="3:4" s="27" customFormat="1" ht="12.95" customHeight="1" x14ac:dyDescent="0.2">
      <c r="C138" s="52"/>
      <c r="D138" s="52"/>
    </row>
    <row r="139" spans="3:4" s="27" customFormat="1" ht="12.95" customHeight="1" x14ac:dyDescent="0.2">
      <c r="C139" s="52"/>
      <c r="D139" s="52"/>
    </row>
    <row r="140" spans="3:4" s="27" customFormat="1" ht="12.95" customHeight="1" x14ac:dyDescent="0.2">
      <c r="C140" s="52"/>
      <c r="D140" s="52"/>
    </row>
    <row r="141" spans="3:4" s="27" customFormat="1" ht="12.95" customHeight="1" x14ac:dyDescent="0.2">
      <c r="C141" s="52"/>
      <c r="D141" s="52"/>
    </row>
    <row r="142" spans="3:4" s="27" customFormat="1" ht="12.95" customHeight="1" x14ac:dyDescent="0.2">
      <c r="C142" s="52"/>
      <c r="D142" s="52"/>
    </row>
    <row r="143" spans="3:4" s="27" customFormat="1" ht="12.95" customHeight="1" x14ac:dyDescent="0.2">
      <c r="C143" s="52"/>
      <c r="D143" s="52"/>
    </row>
    <row r="144" spans="3:4" s="27" customFormat="1" ht="12.95" customHeight="1" x14ac:dyDescent="0.2">
      <c r="C144" s="52"/>
      <c r="D144" s="52"/>
    </row>
    <row r="145" spans="3:4" s="27" customFormat="1" ht="12.95" customHeight="1" x14ac:dyDescent="0.2">
      <c r="C145" s="52"/>
      <c r="D145" s="52"/>
    </row>
    <row r="146" spans="3:4" s="27" customFormat="1" ht="12.95" customHeight="1" x14ac:dyDescent="0.2">
      <c r="C146" s="52"/>
      <c r="D146" s="52"/>
    </row>
    <row r="147" spans="3:4" s="27" customFormat="1" ht="12.95" customHeight="1" x14ac:dyDescent="0.2">
      <c r="C147" s="52"/>
      <c r="D147" s="52"/>
    </row>
    <row r="148" spans="3:4" s="27" customFormat="1" ht="12.95" customHeight="1" x14ac:dyDescent="0.2">
      <c r="C148" s="52"/>
      <c r="D148" s="52"/>
    </row>
    <row r="149" spans="3:4" s="27" customFormat="1" ht="12.95" customHeight="1" x14ac:dyDescent="0.2">
      <c r="C149" s="52"/>
      <c r="D149" s="52"/>
    </row>
    <row r="150" spans="3:4" s="27" customFormat="1" ht="12.95" customHeight="1" x14ac:dyDescent="0.2">
      <c r="C150" s="52"/>
      <c r="D150" s="52"/>
    </row>
    <row r="151" spans="3:4" s="27" customFormat="1" ht="12.95" customHeight="1" x14ac:dyDescent="0.2">
      <c r="C151" s="52"/>
      <c r="D151" s="52"/>
    </row>
    <row r="152" spans="3:4" s="27" customFormat="1" ht="12.95" customHeight="1" x14ac:dyDescent="0.2">
      <c r="C152" s="52"/>
      <c r="D152" s="52"/>
    </row>
    <row r="153" spans="3:4" s="27" customFormat="1" ht="12.95" customHeight="1" x14ac:dyDescent="0.2">
      <c r="C153" s="52"/>
      <c r="D153" s="52"/>
    </row>
    <row r="154" spans="3:4" s="27" customFormat="1" ht="12.95" customHeight="1" x14ac:dyDescent="0.2">
      <c r="C154" s="52"/>
      <c r="D154" s="52"/>
    </row>
    <row r="155" spans="3:4" s="27" customFormat="1" ht="12.95" customHeight="1" x14ac:dyDescent="0.2">
      <c r="C155" s="52"/>
      <c r="D155" s="52"/>
    </row>
    <row r="156" spans="3:4" s="27" customFormat="1" ht="12.95" customHeight="1" x14ac:dyDescent="0.2">
      <c r="C156" s="52"/>
      <c r="D156" s="52"/>
    </row>
    <row r="157" spans="3:4" s="27" customFormat="1" ht="12.95" customHeight="1" x14ac:dyDescent="0.2">
      <c r="C157" s="52"/>
      <c r="D157" s="52"/>
    </row>
    <row r="158" spans="3:4" s="27" customFormat="1" ht="12.95" customHeight="1" x14ac:dyDescent="0.2">
      <c r="C158" s="52"/>
      <c r="D158" s="52"/>
    </row>
    <row r="159" spans="3:4" s="27" customFormat="1" ht="12.95" customHeight="1" x14ac:dyDescent="0.2">
      <c r="C159" s="52"/>
      <c r="D159" s="52"/>
    </row>
    <row r="160" spans="3:4" s="27" customFormat="1" ht="12.95" customHeight="1" x14ac:dyDescent="0.2">
      <c r="C160" s="52"/>
      <c r="D160" s="52"/>
    </row>
    <row r="161" spans="3:4" s="27" customFormat="1" ht="12.95" customHeight="1" x14ac:dyDescent="0.2">
      <c r="C161" s="52"/>
      <c r="D161" s="52"/>
    </row>
    <row r="162" spans="3:4" s="27" customFormat="1" ht="12.95" customHeight="1" x14ac:dyDescent="0.2">
      <c r="C162" s="52"/>
      <c r="D162" s="52"/>
    </row>
    <row r="163" spans="3:4" s="27" customFormat="1" ht="12.95" customHeight="1" x14ac:dyDescent="0.2">
      <c r="C163" s="52"/>
      <c r="D163" s="52"/>
    </row>
    <row r="164" spans="3:4" s="27" customFormat="1" ht="12.95" customHeight="1" x14ac:dyDescent="0.2">
      <c r="C164" s="52"/>
      <c r="D164" s="52"/>
    </row>
    <row r="165" spans="3:4" s="27" customFormat="1" ht="12.95" customHeight="1" x14ac:dyDescent="0.2">
      <c r="C165" s="52"/>
      <c r="D165" s="52"/>
    </row>
    <row r="166" spans="3:4" s="27" customFormat="1" ht="12.95" customHeight="1" x14ac:dyDescent="0.2">
      <c r="C166" s="52"/>
      <c r="D166" s="52"/>
    </row>
    <row r="167" spans="3:4" s="27" customFormat="1" ht="12.95" customHeight="1" x14ac:dyDescent="0.2">
      <c r="C167" s="52"/>
      <c r="D167" s="52"/>
    </row>
    <row r="168" spans="3:4" s="27" customFormat="1" ht="12.95" customHeight="1" x14ac:dyDescent="0.2">
      <c r="C168" s="52"/>
      <c r="D168" s="52"/>
    </row>
    <row r="169" spans="3:4" s="27" customFormat="1" ht="12.95" customHeight="1" x14ac:dyDescent="0.2">
      <c r="C169" s="52"/>
      <c r="D169" s="52"/>
    </row>
    <row r="170" spans="3:4" s="27" customFormat="1" ht="12.95" customHeight="1" x14ac:dyDescent="0.2">
      <c r="C170" s="52"/>
      <c r="D170" s="52"/>
    </row>
    <row r="171" spans="3:4" s="27" customFormat="1" ht="12.95" customHeight="1" x14ac:dyDescent="0.2">
      <c r="C171" s="52"/>
      <c r="D171" s="52"/>
    </row>
    <row r="172" spans="3:4" s="27" customFormat="1" ht="12.95" customHeight="1" x14ac:dyDescent="0.2">
      <c r="C172" s="52"/>
      <c r="D172" s="52"/>
    </row>
    <row r="173" spans="3:4" s="27" customFormat="1" ht="12.95" customHeight="1" x14ac:dyDescent="0.2">
      <c r="C173" s="52"/>
      <c r="D173" s="52"/>
    </row>
    <row r="174" spans="3:4" s="27" customFormat="1" ht="12.95" customHeight="1" x14ac:dyDescent="0.2">
      <c r="C174" s="52"/>
      <c r="D174" s="52"/>
    </row>
    <row r="175" spans="3:4" s="27" customFormat="1" ht="12.95" customHeight="1" x14ac:dyDescent="0.2">
      <c r="C175" s="52"/>
      <c r="D175" s="52"/>
    </row>
    <row r="176" spans="3:4" s="27" customFormat="1" ht="12.95" customHeight="1" x14ac:dyDescent="0.2">
      <c r="C176" s="52"/>
      <c r="D176" s="52"/>
    </row>
    <row r="177" spans="3:4" s="27" customFormat="1" ht="12.95" customHeight="1" x14ac:dyDescent="0.2">
      <c r="C177" s="52"/>
      <c r="D177" s="52"/>
    </row>
    <row r="178" spans="3:4" s="27" customFormat="1" ht="12.95" customHeight="1" x14ac:dyDescent="0.2">
      <c r="C178" s="52"/>
      <c r="D178" s="52"/>
    </row>
    <row r="179" spans="3:4" s="27" customFormat="1" ht="12.95" customHeight="1" x14ac:dyDescent="0.2">
      <c r="C179" s="52"/>
      <c r="D179" s="52"/>
    </row>
    <row r="180" spans="3:4" s="27" customFormat="1" ht="12.95" customHeight="1" x14ac:dyDescent="0.2">
      <c r="C180" s="52"/>
      <c r="D180" s="52"/>
    </row>
    <row r="181" spans="3:4" s="27" customFormat="1" ht="12.95" customHeight="1" x14ac:dyDescent="0.2">
      <c r="C181" s="52"/>
      <c r="D181" s="52"/>
    </row>
    <row r="182" spans="3:4" s="27" customFormat="1" ht="12.95" customHeight="1" x14ac:dyDescent="0.2">
      <c r="C182" s="52"/>
      <c r="D182" s="52"/>
    </row>
    <row r="183" spans="3:4" s="27" customFormat="1" ht="12.95" customHeight="1" x14ac:dyDescent="0.2">
      <c r="C183" s="52"/>
      <c r="D183" s="52"/>
    </row>
    <row r="184" spans="3:4" s="27" customFormat="1" ht="12.95" customHeight="1" x14ac:dyDescent="0.2">
      <c r="C184" s="52"/>
      <c r="D184" s="52"/>
    </row>
    <row r="185" spans="3:4" s="27" customFormat="1" ht="12.95" customHeight="1" x14ac:dyDescent="0.2">
      <c r="C185" s="52"/>
      <c r="D185" s="52"/>
    </row>
    <row r="186" spans="3:4" s="27" customFormat="1" ht="12.95" customHeight="1" x14ac:dyDescent="0.2">
      <c r="C186" s="52"/>
      <c r="D186" s="52"/>
    </row>
    <row r="187" spans="3:4" s="27" customFormat="1" ht="12.95" customHeight="1" x14ac:dyDescent="0.2">
      <c r="C187" s="52"/>
      <c r="D187" s="52"/>
    </row>
    <row r="188" spans="3:4" s="27" customFormat="1" ht="12.95" customHeight="1" x14ac:dyDescent="0.2">
      <c r="C188" s="52"/>
      <c r="D188" s="52"/>
    </row>
    <row r="189" spans="3:4" s="27" customFormat="1" ht="12.95" customHeight="1" x14ac:dyDescent="0.2">
      <c r="C189" s="52"/>
      <c r="D189" s="52"/>
    </row>
    <row r="190" spans="3:4" s="27" customFormat="1" ht="12.95" customHeight="1" x14ac:dyDescent="0.2">
      <c r="C190" s="52"/>
      <c r="D190" s="52"/>
    </row>
    <row r="191" spans="3:4" s="27" customFormat="1" ht="12.95" customHeight="1" x14ac:dyDescent="0.2">
      <c r="C191" s="52"/>
      <c r="D191" s="52"/>
    </row>
    <row r="192" spans="3:4" s="27" customFormat="1" ht="12.95" customHeight="1" x14ac:dyDescent="0.2">
      <c r="C192" s="52"/>
      <c r="D192" s="52"/>
    </row>
    <row r="193" spans="3:4" s="27" customFormat="1" ht="12.95" customHeight="1" x14ac:dyDescent="0.2">
      <c r="C193" s="52"/>
      <c r="D193" s="52"/>
    </row>
    <row r="194" spans="3:4" s="27" customFormat="1" ht="12.95" customHeight="1" x14ac:dyDescent="0.2">
      <c r="C194" s="52"/>
      <c r="D194" s="52"/>
    </row>
    <row r="195" spans="3:4" s="27" customFormat="1" ht="12.95" customHeight="1" x14ac:dyDescent="0.2">
      <c r="C195" s="52"/>
      <c r="D195" s="52"/>
    </row>
    <row r="196" spans="3:4" s="27" customFormat="1" ht="12.95" customHeight="1" x14ac:dyDescent="0.2">
      <c r="C196" s="52"/>
      <c r="D196" s="52"/>
    </row>
    <row r="197" spans="3:4" s="27" customFormat="1" ht="12.95" customHeight="1" x14ac:dyDescent="0.2">
      <c r="C197" s="52"/>
      <c r="D197" s="52"/>
    </row>
    <row r="198" spans="3:4" s="27" customFormat="1" ht="12.95" customHeight="1" x14ac:dyDescent="0.2">
      <c r="C198" s="52"/>
      <c r="D198" s="52"/>
    </row>
    <row r="199" spans="3:4" s="27" customFormat="1" ht="12.95" customHeight="1" x14ac:dyDescent="0.2">
      <c r="C199" s="52"/>
      <c r="D199" s="52"/>
    </row>
    <row r="200" spans="3:4" s="27" customFormat="1" ht="12.95" customHeight="1" x14ac:dyDescent="0.2">
      <c r="C200" s="52"/>
      <c r="D200" s="52"/>
    </row>
    <row r="201" spans="3:4" s="27" customFormat="1" ht="12.95" customHeight="1" x14ac:dyDescent="0.2">
      <c r="C201" s="52"/>
      <c r="D201" s="52"/>
    </row>
    <row r="202" spans="3:4" s="27" customFormat="1" ht="12.95" customHeight="1" x14ac:dyDescent="0.2">
      <c r="C202" s="52"/>
      <c r="D202" s="52"/>
    </row>
    <row r="203" spans="3:4" s="27" customFormat="1" ht="12.95" customHeight="1" x14ac:dyDescent="0.2">
      <c r="C203" s="52"/>
      <c r="D203" s="52"/>
    </row>
    <row r="204" spans="3:4" s="27" customFormat="1" ht="12.95" customHeight="1" x14ac:dyDescent="0.2">
      <c r="C204" s="52"/>
      <c r="D204" s="52"/>
    </row>
    <row r="205" spans="3:4" s="27" customFormat="1" ht="12.95" customHeight="1" x14ac:dyDescent="0.2">
      <c r="C205" s="52"/>
      <c r="D205" s="52"/>
    </row>
    <row r="206" spans="3:4" s="27" customFormat="1" ht="12.95" customHeight="1" x14ac:dyDescent="0.2">
      <c r="C206" s="52"/>
      <c r="D206" s="52"/>
    </row>
    <row r="207" spans="3:4" s="27" customFormat="1" ht="12.95" customHeight="1" x14ac:dyDescent="0.2">
      <c r="C207" s="52"/>
      <c r="D207" s="52"/>
    </row>
    <row r="208" spans="3:4" s="27" customFormat="1" ht="12.95" customHeight="1" x14ac:dyDescent="0.2">
      <c r="C208" s="52"/>
      <c r="D208" s="52"/>
    </row>
    <row r="209" spans="3:4" s="27" customFormat="1" ht="12.95" customHeight="1" x14ac:dyDescent="0.2">
      <c r="C209" s="52"/>
      <c r="D209" s="52"/>
    </row>
    <row r="210" spans="3:4" s="27" customFormat="1" ht="12.95" customHeight="1" x14ac:dyDescent="0.2">
      <c r="C210" s="52"/>
      <c r="D210" s="52"/>
    </row>
    <row r="211" spans="3:4" s="27" customFormat="1" ht="12.95" customHeight="1" x14ac:dyDescent="0.2">
      <c r="C211" s="52"/>
      <c r="D211" s="52"/>
    </row>
    <row r="212" spans="3:4" s="27" customFormat="1" ht="12.95" customHeight="1" x14ac:dyDescent="0.2">
      <c r="C212" s="52"/>
      <c r="D212" s="52"/>
    </row>
    <row r="213" spans="3:4" s="27" customFormat="1" ht="12.95" customHeight="1" x14ac:dyDescent="0.2">
      <c r="C213" s="52"/>
      <c r="D213" s="52"/>
    </row>
    <row r="214" spans="3:4" s="27" customFormat="1" ht="12.95" customHeight="1" x14ac:dyDescent="0.2">
      <c r="C214" s="52"/>
      <c r="D214" s="52"/>
    </row>
    <row r="215" spans="3:4" s="27" customFormat="1" ht="12.95" customHeight="1" x14ac:dyDescent="0.2">
      <c r="C215" s="52"/>
      <c r="D215" s="52"/>
    </row>
    <row r="216" spans="3:4" s="27" customFormat="1" ht="12.95" customHeight="1" x14ac:dyDescent="0.2">
      <c r="C216" s="52"/>
      <c r="D216" s="52"/>
    </row>
    <row r="217" spans="3:4" s="27" customFormat="1" ht="12.95" customHeight="1" x14ac:dyDescent="0.2">
      <c r="C217" s="52"/>
      <c r="D217" s="52"/>
    </row>
    <row r="218" spans="3:4" s="27" customFormat="1" ht="12.95" customHeight="1" x14ac:dyDescent="0.2">
      <c r="C218" s="52"/>
      <c r="D218" s="52"/>
    </row>
    <row r="219" spans="3:4" s="27" customFormat="1" ht="12.95" customHeight="1" x14ac:dyDescent="0.2">
      <c r="C219" s="52"/>
      <c r="D219" s="52"/>
    </row>
    <row r="220" spans="3:4" s="27" customFormat="1" ht="12.95" customHeight="1" x14ac:dyDescent="0.2">
      <c r="C220" s="52"/>
      <c r="D220" s="52"/>
    </row>
    <row r="221" spans="3:4" s="27" customFormat="1" ht="12.95" customHeight="1" x14ac:dyDescent="0.2">
      <c r="C221" s="52"/>
      <c r="D221" s="52"/>
    </row>
    <row r="222" spans="3:4" s="27" customFormat="1" ht="12.95" customHeight="1" x14ac:dyDescent="0.2">
      <c r="C222" s="52"/>
      <c r="D222" s="52"/>
    </row>
    <row r="223" spans="3:4" s="27" customFormat="1" ht="12.95" customHeight="1" x14ac:dyDescent="0.2">
      <c r="C223" s="52"/>
      <c r="D223" s="52"/>
    </row>
    <row r="224" spans="3:4" s="27" customFormat="1" ht="12.95" customHeight="1" x14ac:dyDescent="0.2">
      <c r="C224" s="52"/>
      <c r="D224" s="52"/>
    </row>
    <row r="225" spans="3:4" s="27" customFormat="1" ht="12.95" customHeight="1" x14ac:dyDescent="0.2">
      <c r="C225" s="52"/>
      <c r="D225" s="52"/>
    </row>
    <row r="226" spans="3:4" s="27" customFormat="1" ht="12.95" customHeight="1" x14ac:dyDescent="0.2">
      <c r="C226" s="52"/>
      <c r="D226" s="52"/>
    </row>
    <row r="227" spans="3:4" s="27" customFormat="1" ht="12.95" customHeight="1" x14ac:dyDescent="0.2">
      <c r="C227" s="52"/>
      <c r="D227" s="52"/>
    </row>
    <row r="228" spans="3:4" s="27" customFormat="1" ht="12.95" customHeight="1" x14ac:dyDescent="0.2">
      <c r="C228" s="52"/>
      <c r="D228" s="52"/>
    </row>
    <row r="229" spans="3:4" s="27" customFormat="1" ht="12.95" customHeight="1" x14ac:dyDescent="0.2">
      <c r="C229" s="52"/>
      <c r="D229" s="52"/>
    </row>
    <row r="230" spans="3:4" s="27" customFormat="1" ht="12.95" customHeight="1" x14ac:dyDescent="0.2">
      <c r="C230" s="52"/>
      <c r="D230" s="52"/>
    </row>
    <row r="231" spans="3:4" s="27" customFormat="1" ht="12.95" customHeight="1" x14ac:dyDescent="0.2">
      <c r="C231" s="52"/>
      <c r="D231" s="52"/>
    </row>
    <row r="232" spans="3:4" s="27" customFormat="1" ht="12.95" customHeight="1" x14ac:dyDescent="0.2">
      <c r="C232" s="52"/>
      <c r="D232" s="52"/>
    </row>
    <row r="233" spans="3:4" s="27" customFormat="1" ht="12.95" customHeight="1" x14ac:dyDescent="0.2">
      <c r="C233" s="52"/>
      <c r="D233" s="52"/>
    </row>
    <row r="234" spans="3:4" s="27" customFormat="1" ht="12.95" customHeight="1" x14ac:dyDescent="0.2">
      <c r="C234" s="52"/>
      <c r="D234" s="52"/>
    </row>
    <row r="235" spans="3:4" s="27" customFormat="1" ht="12.95" customHeight="1" x14ac:dyDescent="0.2">
      <c r="C235" s="52"/>
      <c r="D235" s="52"/>
    </row>
    <row r="236" spans="3:4" s="27" customFormat="1" ht="12.95" customHeight="1" x14ac:dyDescent="0.2">
      <c r="C236" s="52"/>
      <c r="D236" s="52"/>
    </row>
    <row r="237" spans="3:4" s="27" customFormat="1" ht="12.95" customHeight="1" x14ac:dyDescent="0.2">
      <c r="C237" s="52"/>
      <c r="D237" s="52"/>
    </row>
    <row r="238" spans="3:4" s="27" customFormat="1" ht="12.95" customHeight="1" x14ac:dyDescent="0.2">
      <c r="C238" s="52"/>
      <c r="D238" s="52"/>
    </row>
    <row r="239" spans="3:4" s="27" customFormat="1" ht="12.95" customHeight="1" x14ac:dyDescent="0.2">
      <c r="C239" s="52"/>
      <c r="D239" s="52"/>
    </row>
    <row r="240" spans="3:4" s="27" customFormat="1" ht="12.95" customHeight="1" x14ac:dyDescent="0.2">
      <c r="C240" s="52"/>
      <c r="D240" s="52"/>
    </row>
    <row r="241" spans="3:4" s="27" customFormat="1" ht="12.95" customHeight="1" x14ac:dyDescent="0.2">
      <c r="C241" s="52"/>
      <c r="D241" s="52"/>
    </row>
    <row r="242" spans="3:4" s="27" customFormat="1" ht="12.95" customHeight="1" x14ac:dyDescent="0.2">
      <c r="C242" s="52"/>
      <c r="D242" s="52"/>
    </row>
    <row r="243" spans="3:4" s="27" customFormat="1" ht="12.95" customHeight="1" x14ac:dyDescent="0.2">
      <c r="C243" s="52"/>
      <c r="D243" s="52"/>
    </row>
    <row r="244" spans="3:4" s="27" customFormat="1" ht="12.95" customHeight="1" x14ac:dyDescent="0.2">
      <c r="C244" s="52"/>
      <c r="D244" s="52"/>
    </row>
    <row r="245" spans="3:4" s="27" customFormat="1" ht="12.95" customHeight="1" x14ac:dyDescent="0.2">
      <c r="C245" s="52"/>
      <c r="D245" s="52"/>
    </row>
    <row r="246" spans="3:4" s="27" customFormat="1" ht="12.95" customHeight="1" x14ac:dyDescent="0.2">
      <c r="C246" s="52"/>
      <c r="D246" s="52"/>
    </row>
    <row r="247" spans="3:4" s="27" customFormat="1" ht="12.95" customHeight="1" x14ac:dyDescent="0.2">
      <c r="C247" s="52"/>
      <c r="D247" s="52"/>
    </row>
    <row r="248" spans="3:4" s="27" customFormat="1" ht="12.95" customHeight="1" x14ac:dyDescent="0.2">
      <c r="C248" s="52"/>
      <c r="D248" s="52"/>
    </row>
    <row r="249" spans="3:4" s="27" customFormat="1" ht="12.95" customHeight="1" x14ac:dyDescent="0.2">
      <c r="C249" s="52"/>
      <c r="D249" s="52"/>
    </row>
    <row r="250" spans="3:4" s="27" customFormat="1" ht="12.95" customHeight="1" x14ac:dyDescent="0.2">
      <c r="C250" s="52"/>
      <c r="D250" s="52"/>
    </row>
    <row r="251" spans="3:4" s="27" customFormat="1" ht="12.95" customHeight="1" x14ac:dyDescent="0.2">
      <c r="C251" s="52"/>
      <c r="D251" s="52"/>
    </row>
    <row r="252" spans="3:4" s="27" customFormat="1" ht="12.95" customHeight="1" x14ac:dyDescent="0.2">
      <c r="C252" s="52"/>
      <c r="D252" s="52"/>
    </row>
    <row r="253" spans="3:4" s="27" customFormat="1" ht="12.95" customHeight="1" x14ac:dyDescent="0.2">
      <c r="C253" s="52"/>
      <c r="D253" s="52"/>
    </row>
    <row r="254" spans="3:4" s="27" customFormat="1" ht="12.95" customHeight="1" x14ac:dyDescent="0.2">
      <c r="C254" s="52"/>
      <c r="D254" s="52"/>
    </row>
    <row r="255" spans="3:4" s="27" customFormat="1" ht="12.95" customHeight="1" x14ac:dyDescent="0.2">
      <c r="C255" s="52"/>
      <c r="D255" s="52"/>
    </row>
    <row r="256" spans="3:4" s="27" customFormat="1" ht="12.95" customHeight="1" x14ac:dyDescent="0.2">
      <c r="C256" s="52"/>
      <c r="D256" s="52"/>
    </row>
    <row r="257" spans="3:4" s="27" customFormat="1" ht="12.95" customHeight="1" x14ac:dyDescent="0.2">
      <c r="C257" s="52"/>
      <c r="D257" s="52"/>
    </row>
    <row r="258" spans="3:4" s="27" customFormat="1" ht="12.95" customHeight="1" x14ac:dyDescent="0.2">
      <c r="C258" s="52"/>
      <c r="D258" s="52"/>
    </row>
    <row r="259" spans="3:4" s="27" customFormat="1" ht="12.95" customHeight="1" x14ac:dyDescent="0.2">
      <c r="C259" s="52"/>
      <c r="D259" s="52"/>
    </row>
    <row r="260" spans="3:4" s="27" customFormat="1" ht="12.95" customHeight="1" x14ac:dyDescent="0.2">
      <c r="C260" s="52"/>
      <c r="D260" s="52"/>
    </row>
    <row r="261" spans="3:4" s="27" customFormat="1" ht="12.95" customHeight="1" x14ac:dyDescent="0.2">
      <c r="C261" s="52"/>
      <c r="D261" s="52"/>
    </row>
    <row r="262" spans="3:4" s="27" customFormat="1" ht="12.95" customHeight="1" x14ac:dyDescent="0.2">
      <c r="C262" s="52"/>
      <c r="D262" s="52"/>
    </row>
    <row r="263" spans="3:4" s="27" customFormat="1" ht="12.95" customHeight="1" x14ac:dyDescent="0.2">
      <c r="C263" s="52"/>
      <c r="D263" s="52"/>
    </row>
    <row r="264" spans="3:4" s="27" customFormat="1" ht="12.95" customHeight="1" x14ac:dyDescent="0.2">
      <c r="C264" s="52"/>
      <c r="D264" s="52"/>
    </row>
    <row r="265" spans="3:4" s="27" customFormat="1" ht="12.95" customHeight="1" x14ac:dyDescent="0.2">
      <c r="C265" s="52"/>
      <c r="D265" s="52"/>
    </row>
    <row r="266" spans="3:4" s="27" customFormat="1" ht="12.95" customHeight="1" x14ac:dyDescent="0.2">
      <c r="C266" s="52"/>
      <c r="D266" s="52"/>
    </row>
    <row r="267" spans="3:4" s="27" customFormat="1" ht="12.95" customHeight="1" x14ac:dyDescent="0.2">
      <c r="C267" s="52"/>
      <c r="D267" s="52"/>
    </row>
    <row r="268" spans="3:4" s="27" customFormat="1" ht="12.95" customHeight="1" x14ac:dyDescent="0.2">
      <c r="C268" s="52"/>
      <c r="D268" s="52"/>
    </row>
    <row r="269" spans="3:4" s="27" customFormat="1" ht="12.95" customHeight="1" x14ac:dyDescent="0.2">
      <c r="C269" s="52"/>
      <c r="D269" s="52"/>
    </row>
    <row r="270" spans="3:4" s="27" customFormat="1" ht="12.95" customHeight="1" x14ac:dyDescent="0.2">
      <c r="C270" s="52"/>
      <c r="D270" s="52"/>
    </row>
    <row r="271" spans="3:4" s="27" customFormat="1" ht="12.95" customHeight="1" x14ac:dyDescent="0.2">
      <c r="C271" s="52"/>
      <c r="D271" s="52"/>
    </row>
    <row r="272" spans="3:4" s="27" customFormat="1" ht="12.95" customHeight="1" x14ac:dyDescent="0.2">
      <c r="C272" s="52"/>
      <c r="D272" s="52"/>
    </row>
    <row r="273" spans="3:4" s="27" customFormat="1" ht="12.95" customHeight="1" x14ac:dyDescent="0.2">
      <c r="C273" s="52"/>
      <c r="D273" s="52"/>
    </row>
    <row r="274" spans="3:4" s="27" customFormat="1" ht="12.95" customHeight="1" x14ac:dyDescent="0.2">
      <c r="C274" s="52"/>
      <c r="D274" s="52"/>
    </row>
    <row r="275" spans="3:4" s="27" customFormat="1" ht="12.95" customHeight="1" x14ac:dyDescent="0.2">
      <c r="C275" s="52"/>
      <c r="D275" s="52"/>
    </row>
    <row r="276" spans="3:4" s="27" customFormat="1" ht="12.95" customHeight="1" x14ac:dyDescent="0.2">
      <c r="C276" s="52"/>
      <c r="D276" s="52"/>
    </row>
    <row r="277" spans="3:4" s="27" customFormat="1" ht="12.95" customHeight="1" x14ac:dyDescent="0.2">
      <c r="C277" s="52"/>
      <c r="D277" s="52"/>
    </row>
    <row r="278" spans="3:4" s="27" customFormat="1" ht="12.95" customHeight="1" x14ac:dyDescent="0.2">
      <c r="C278" s="52"/>
      <c r="D278" s="52"/>
    </row>
    <row r="279" spans="3:4" s="27" customFormat="1" ht="12.95" customHeight="1" x14ac:dyDescent="0.2">
      <c r="C279" s="52"/>
      <c r="D279" s="52"/>
    </row>
    <row r="280" spans="3:4" s="27" customFormat="1" ht="12.95" customHeight="1" x14ac:dyDescent="0.2">
      <c r="C280" s="52"/>
      <c r="D280" s="52"/>
    </row>
    <row r="281" spans="3:4" s="27" customFormat="1" ht="12.95" customHeight="1" x14ac:dyDescent="0.2">
      <c r="C281" s="52"/>
      <c r="D281" s="52"/>
    </row>
    <row r="282" spans="3:4" s="27" customFormat="1" ht="12.95" customHeight="1" x14ac:dyDescent="0.2">
      <c r="C282" s="52"/>
      <c r="D282" s="52"/>
    </row>
    <row r="283" spans="3:4" s="27" customFormat="1" ht="12.95" customHeight="1" x14ac:dyDescent="0.2">
      <c r="C283" s="52"/>
      <c r="D283" s="52"/>
    </row>
    <row r="284" spans="3:4" s="27" customFormat="1" ht="12.95" customHeight="1" x14ac:dyDescent="0.2">
      <c r="C284" s="52"/>
      <c r="D284" s="52"/>
    </row>
    <row r="285" spans="3:4" s="27" customFormat="1" ht="12.95" customHeight="1" x14ac:dyDescent="0.2">
      <c r="C285" s="52"/>
      <c r="D285" s="52"/>
    </row>
    <row r="286" spans="3:4" s="27" customFormat="1" ht="12.95" customHeight="1" x14ac:dyDescent="0.2">
      <c r="C286" s="52"/>
      <c r="D286" s="52"/>
    </row>
    <row r="287" spans="3:4" s="27" customFormat="1" ht="12.95" customHeight="1" x14ac:dyDescent="0.2">
      <c r="C287" s="52"/>
      <c r="D287" s="52"/>
    </row>
    <row r="288" spans="3:4" s="27" customFormat="1" ht="12.95" customHeight="1" x14ac:dyDescent="0.2">
      <c r="C288" s="52"/>
      <c r="D288" s="52"/>
    </row>
    <row r="289" spans="3:4" s="27" customFormat="1" ht="12.95" customHeight="1" x14ac:dyDescent="0.2">
      <c r="C289" s="52"/>
      <c r="D289" s="52"/>
    </row>
    <row r="290" spans="3:4" s="27" customFormat="1" ht="12.95" customHeight="1" x14ac:dyDescent="0.2">
      <c r="C290" s="52"/>
      <c r="D290" s="52"/>
    </row>
    <row r="291" spans="3:4" s="27" customFormat="1" ht="12.95" customHeight="1" x14ac:dyDescent="0.2">
      <c r="C291" s="52"/>
      <c r="D291" s="52"/>
    </row>
    <row r="292" spans="3:4" s="27" customFormat="1" ht="12.95" customHeight="1" x14ac:dyDescent="0.2">
      <c r="C292" s="52"/>
      <c r="D292" s="52"/>
    </row>
    <row r="293" spans="3:4" s="27" customFormat="1" ht="12.95" customHeight="1" x14ac:dyDescent="0.2">
      <c r="C293" s="52"/>
      <c r="D293" s="52"/>
    </row>
    <row r="294" spans="3:4" s="27" customFormat="1" ht="12.95" customHeight="1" x14ac:dyDescent="0.2">
      <c r="C294" s="52"/>
      <c r="D294" s="52"/>
    </row>
    <row r="295" spans="3:4" s="27" customFormat="1" ht="12.95" customHeight="1" x14ac:dyDescent="0.2">
      <c r="C295" s="52"/>
      <c r="D295" s="52"/>
    </row>
    <row r="296" spans="3:4" s="27" customFormat="1" ht="12.95" customHeight="1" x14ac:dyDescent="0.2">
      <c r="C296" s="52"/>
      <c r="D296" s="52"/>
    </row>
    <row r="297" spans="3:4" s="27" customFormat="1" ht="12.95" customHeight="1" x14ac:dyDescent="0.2">
      <c r="C297" s="52"/>
      <c r="D297" s="52"/>
    </row>
    <row r="298" spans="3:4" s="27" customFormat="1" ht="12.95" customHeight="1" x14ac:dyDescent="0.2">
      <c r="C298" s="52"/>
      <c r="D298" s="52"/>
    </row>
    <row r="299" spans="3:4" s="27" customFormat="1" ht="12.95" customHeight="1" x14ac:dyDescent="0.2">
      <c r="C299" s="52"/>
      <c r="D299" s="52"/>
    </row>
    <row r="300" spans="3:4" s="27" customFormat="1" ht="12.95" customHeight="1" x14ac:dyDescent="0.2">
      <c r="C300" s="52"/>
      <c r="D300" s="52"/>
    </row>
    <row r="301" spans="3:4" s="27" customFormat="1" ht="12.95" customHeight="1" x14ac:dyDescent="0.2">
      <c r="C301" s="52"/>
      <c r="D301" s="52"/>
    </row>
    <row r="302" spans="3:4" s="27" customFormat="1" ht="12.95" customHeight="1" x14ac:dyDescent="0.2">
      <c r="C302" s="52"/>
      <c r="D302" s="52"/>
    </row>
    <row r="303" spans="3:4" s="27" customFormat="1" ht="12.95" customHeight="1" x14ac:dyDescent="0.2">
      <c r="C303" s="52"/>
      <c r="D303" s="52"/>
    </row>
    <row r="304" spans="3:4" s="27" customFormat="1" ht="12.95" customHeight="1" x14ac:dyDescent="0.2">
      <c r="C304" s="52"/>
      <c r="D304" s="52"/>
    </row>
    <row r="305" spans="3:4" s="27" customFormat="1" ht="12.95" customHeight="1" x14ac:dyDescent="0.2">
      <c r="C305" s="52"/>
      <c r="D305" s="52"/>
    </row>
    <row r="306" spans="3:4" s="27" customFormat="1" ht="12.95" customHeight="1" x14ac:dyDescent="0.2">
      <c r="C306" s="52"/>
      <c r="D306" s="52"/>
    </row>
    <row r="307" spans="3:4" s="27" customFormat="1" ht="12.95" customHeight="1" x14ac:dyDescent="0.2">
      <c r="C307" s="52"/>
      <c r="D307" s="52"/>
    </row>
    <row r="308" spans="3:4" s="27" customFormat="1" ht="12.95" customHeight="1" x14ac:dyDescent="0.2">
      <c r="C308" s="52"/>
      <c r="D308" s="52"/>
    </row>
    <row r="309" spans="3:4" s="27" customFormat="1" ht="12.95" customHeight="1" x14ac:dyDescent="0.2">
      <c r="C309" s="52"/>
      <c r="D309" s="52"/>
    </row>
    <row r="310" spans="3:4" s="27" customFormat="1" ht="12.95" customHeight="1" x14ac:dyDescent="0.2">
      <c r="C310" s="52"/>
      <c r="D310" s="52"/>
    </row>
    <row r="311" spans="3:4" s="27" customFormat="1" ht="12.95" customHeight="1" x14ac:dyDescent="0.2">
      <c r="C311" s="52"/>
      <c r="D311" s="52"/>
    </row>
    <row r="312" spans="3:4" s="27" customFormat="1" ht="12.95" customHeight="1" x14ac:dyDescent="0.2">
      <c r="C312" s="52"/>
      <c r="D312" s="52"/>
    </row>
    <row r="313" spans="3:4" s="27" customFormat="1" ht="12.95" customHeight="1" x14ac:dyDescent="0.2">
      <c r="C313" s="52"/>
      <c r="D313" s="52"/>
    </row>
    <row r="314" spans="3:4" s="27" customFormat="1" ht="12.95" customHeight="1" x14ac:dyDescent="0.2">
      <c r="C314" s="52"/>
      <c r="D314" s="52"/>
    </row>
    <row r="315" spans="3:4" s="27" customFormat="1" ht="12.95" customHeight="1" x14ac:dyDescent="0.2">
      <c r="C315" s="52"/>
      <c r="D315" s="52"/>
    </row>
    <row r="316" spans="3:4" s="27" customFormat="1" ht="12.95" customHeight="1" x14ac:dyDescent="0.2">
      <c r="C316" s="52"/>
      <c r="D316" s="52"/>
    </row>
    <row r="317" spans="3:4" s="27" customFormat="1" ht="12.95" customHeight="1" x14ac:dyDescent="0.2">
      <c r="C317" s="52"/>
      <c r="D317" s="52"/>
    </row>
    <row r="318" spans="3:4" s="27" customFormat="1" ht="12.95" customHeight="1" x14ac:dyDescent="0.2">
      <c r="C318" s="52"/>
      <c r="D318" s="52"/>
    </row>
    <row r="319" spans="3:4" s="27" customFormat="1" ht="12.95" customHeight="1" x14ac:dyDescent="0.2">
      <c r="C319" s="52"/>
      <c r="D319" s="52"/>
    </row>
    <row r="320" spans="3:4" s="27" customFormat="1" ht="12.95" customHeight="1" x14ac:dyDescent="0.2">
      <c r="C320" s="52"/>
      <c r="D320" s="52"/>
    </row>
    <row r="321" spans="3:4" s="27" customFormat="1" ht="12.95" customHeight="1" x14ac:dyDescent="0.2">
      <c r="C321" s="52"/>
      <c r="D321" s="52"/>
    </row>
    <row r="322" spans="3:4" s="27" customFormat="1" ht="12.95" customHeight="1" x14ac:dyDescent="0.2">
      <c r="C322" s="52"/>
      <c r="D322" s="52"/>
    </row>
    <row r="323" spans="3:4" s="27" customFormat="1" ht="12.95" customHeight="1" x14ac:dyDescent="0.2">
      <c r="C323" s="52"/>
      <c r="D323" s="52"/>
    </row>
    <row r="324" spans="3:4" s="27" customFormat="1" ht="12.95" customHeight="1" x14ac:dyDescent="0.2">
      <c r="C324" s="52"/>
      <c r="D324" s="52"/>
    </row>
    <row r="325" spans="3:4" s="27" customFormat="1" ht="12.95" customHeight="1" x14ac:dyDescent="0.2">
      <c r="C325" s="52"/>
      <c r="D325" s="52"/>
    </row>
    <row r="326" spans="3:4" s="27" customFormat="1" ht="12.95" customHeight="1" x14ac:dyDescent="0.2">
      <c r="C326" s="52"/>
      <c r="D326" s="52"/>
    </row>
    <row r="327" spans="3:4" s="27" customFormat="1" ht="12.95" customHeight="1" x14ac:dyDescent="0.2">
      <c r="C327" s="52"/>
      <c r="D327" s="52"/>
    </row>
    <row r="328" spans="3:4" s="27" customFormat="1" ht="12.95" customHeight="1" x14ac:dyDescent="0.2">
      <c r="C328" s="52"/>
      <c r="D328" s="52"/>
    </row>
    <row r="329" spans="3:4" s="27" customFormat="1" ht="12.95" customHeight="1" x14ac:dyDescent="0.2">
      <c r="C329" s="52"/>
      <c r="D329" s="52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</sheetData>
  <sortState xmlns:xlrd2="http://schemas.microsoft.com/office/spreadsheetml/2017/richdata2" ref="A21:AB61">
    <sortCondition ref="C21:C61"/>
  </sortState>
  <phoneticPr fontId="8" type="noConversion"/>
  <hyperlinks>
    <hyperlink ref="H62540" r:id="rId1" display="http://vsolj.cetus-net.org/bulletin.html" xr:uid="{00000000-0004-0000-0000-000000000000}"/>
    <hyperlink ref="H62533" r:id="rId2" display="https://www.aavso.org/ejaavso" xr:uid="{00000000-0004-0000-0000-000001000000}"/>
    <hyperlink ref="I62540" r:id="rId3" display="http://vsolj.cetus-net.org/bulletin.html" xr:uid="{00000000-0004-0000-0000-000002000000}"/>
    <hyperlink ref="AQ56183" r:id="rId4" display="http://cdsbib.u-strasbg.fr/cgi-bin/cdsbib?1990RMxAA..21..381G" xr:uid="{00000000-0004-0000-0000-000003000000}"/>
    <hyperlink ref="H62537" r:id="rId5" display="https://www.aavso.org/ejaavso" xr:uid="{00000000-0004-0000-0000-000004000000}"/>
    <hyperlink ref="AP3547" r:id="rId6" display="http://cdsbib.u-strasbg.fr/cgi-bin/cdsbib?1990RMxAA..21..381G" xr:uid="{00000000-0004-0000-0000-000005000000}"/>
    <hyperlink ref="AP3550" r:id="rId7" display="http://cdsbib.u-strasbg.fr/cgi-bin/cdsbib?1990RMxAA..21..381G" xr:uid="{00000000-0004-0000-0000-000006000000}"/>
    <hyperlink ref="AP3548" r:id="rId8" display="http://cdsbib.u-strasbg.fr/cgi-bin/cdsbib?1990RMxAA..21..381G" xr:uid="{00000000-0004-0000-0000-000007000000}"/>
    <hyperlink ref="AP3532" r:id="rId9" display="http://cdsbib.u-strasbg.fr/cgi-bin/cdsbib?1990RMxAA..21..381G" xr:uid="{00000000-0004-0000-0000-000008000000}"/>
    <hyperlink ref="AQ3761" r:id="rId10" display="http://cdsbib.u-strasbg.fr/cgi-bin/cdsbib?1990RMxAA..21..381G" xr:uid="{00000000-0004-0000-0000-000009000000}"/>
    <hyperlink ref="AQ3765" r:id="rId11" display="http://cdsbib.u-strasbg.fr/cgi-bin/cdsbib?1990RMxAA..21..381G" xr:uid="{00000000-0004-0000-0000-00000A000000}"/>
    <hyperlink ref="AQ63453" r:id="rId12" display="http://cdsbib.u-strasbg.fr/cgi-bin/cdsbib?1990RMxAA..21..381G" xr:uid="{00000000-0004-0000-0000-00000B000000}"/>
    <hyperlink ref="I653" r:id="rId13" display="http://vsolj.cetus-net.org/bulletin.html" xr:uid="{00000000-0004-0000-0000-00000C000000}"/>
    <hyperlink ref="H653" r:id="rId14" display="http://vsolj.cetus-net.org/bulletin.html" xr:uid="{00000000-0004-0000-0000-00000D000000}"/>
    <hyperlink ref="AQ64114" r:id="rId15" display="http://cdsbib.u-strasbg.fr/cgi-bin/cdsbib?1990RMxAA..21..381G" xr:uid="{00000000-0004-0000-0000-00000E000000}"/>
    <hyperlink ref="AQ64113" r:id="rId16" display="http://cdsbib.u-strasbg.fr/cgi-bin/cdsbib?1990RMxAA..21..381G" xr:uid="{00000000-0004-0000-0000-00000F000000}"/>
    <hyperlink ref="AP1823" r:id="rId17" display="http://cdsbib.u-strasbg.fr/cgi-bin/cdsbib?1990RMxAA..21..381G" xr:uid="{00000000-0004-0000-0000-000010000000}"/>
    <hyperlink ref="AP1841" r:id="rId18" display="http://cdsbib.u-strasbg.fr/cgi-bin/cdsbib?1990RMxAA..21..381G" xr:uid="{00000000-0004-0000-0000-000011000000}"/>
    <hyperlink ref="AP1842" r:id="rId19" display="http://cdsbib.u-strasbg.fr/cgi-bin/cdsbib?1990RMxAA..21..381G" xr:uid="{00000000-0004-0000-0000-000012000000}"/>
    <hyperlink ref="AP183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7"/>
  <sheetViews>
    <sheetView workbookViewId="0">
      <selection activeCell="A29" sqref="A29:C3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60</v>
      </c>
      <c r="I1" s="10" t="s">
        <v>61</v>
      </c>
      <c r="J1" s="11" t="s">
        <v>62</v>
      </c>
    </row>
    <row r="2" spans="1:16" x14ac:dyDescent="0.2">
      <c r="I2" s="12" t="s">
        <v>63</v>
      </c>
      <c r="J2" s="13" t="s">
        <v>64</v>
      </c>
    </row>
    <row r="3" spans="1:16" x14ac:dyDescent="0.2">
      <c r="A3" s="14" t="s">
        <v>65</v>
      </c>
      <c r="I3" s="12" t="s">
        <v>66</v>
      </c>
      <c r="J3" s="13" t="s">
        <v>67</v>
      </c>
    </row>
    <row r="4" spans="1:16" x14ac:dyDescent="0.2">
      <c r="I4" s="12" t="s">
        <v>68</v>
      </c>
      <c r="J4" s="13" t="s">
        <v>67</v>
      </c>
    </row>
    <row r="5" spans="1:16" ht="13.5" thickBot="1" x14ac:dyDescent="0.25">
      <c r="I5" s="15" t="s">
        <v>69</v>
      </c>
      <c r="J5" s="16" t="s">
        <v>70</v>
      </c>
    </row>
    <row r="10" spans="1:16" ht="13.5" thickBot="1" x14ac:dyDescent="0.25"/>
    <row r="11" spans="1:16" ht="12.75" customHeight="1" thickBot="1" x14ac:dyDescent="0.25">
      <c r="A11" s="3" t="str">
        <f t="shared" ref="A11:A38" si="0">P11</f>
        <v> BBS 129 </v>
      </c>
      <c r="B11" s="2" t="str">
        <f t="shared" ref="B11:B38" si="1">IF(H11=INT(H11),"I","II")</f>
        <v>I</v>
      </c>
      <c r="C11" s="3">
        <f t="shared" ref="C11:C38" si="2">1*G11</f>
        <v>52658.497000000003</v>
      </c>
      <c r="D11" s="4" t="str">
        <f t="shared" ref="D11:D38" si="3">VLOOKUP(F11,I$1:J$5,2,FALSE)</f>
        <v>vis</v>
      </c>
      <c r="E11" s="17">
        <f>VLOOKUP(C11,Active!C$21:E$966,3,FALSE)</f>
        <v>298.99263088492035</v>
      </c>
      <c r="F11" s="2" t="s">
        <v>69</v>
      </c>
      <c r="G11" s="4" t="str">
        <f t="shared" ref="G11:G38" si="4">MID(I11,3,LEN(I11)-3)</f>
        <v>52658.497</v>
      </c>
      <c r="H11" s="3">
        <f t="shared" ref="H11:H38" si="5">1*K11</f>
        <v>299</v>
      </c>
      <c r="I11" s="18" t="s">
        <v>96</v>
      </c>
      <c r="J11" s="19" t="s">
        <v>97</v>
      </c>
      <c r="K11" s="18">
        <v>299</v>
      </c>
      <c r="L11" s="18" t="s">
        <v>98</v>
      </c>
      <c r="M11" s="19" t="s">
        <v>74</v>
      </c>
      <c r="N11" s="19" t="s">
        <v>75</v>
      </c>
      <c r="O11" s="20" t="s">
        <v>90</v>
      </c>
      <c r="P11" s="20" t="s">
        <v>99</v>
      </c>
    </row>
    <row r="12" spans="1:16" ht="12.75" customHeight="1" thickBot="1" x14ac:dyDescent="0.25">
      <c r="A12" s="3" t="str">
        <f t="shared" si="0"/>
        <v>BAVM 178 </v>
      </c>
      <c r="B12" s="2" t="str">
        <f t="shared" si="1"/>
        <v>I</v>
      </c>
      <c r="C12" s="3">
        <f t="shared" si="2"/>
        <v>53794.4755</v>
      </c>
      <c r="D12" s="4" t="str">
        <f t="shared" si="3"/>
        <v>vis</v>
      </c>
      <c r="E12" s="17">
        <f>VLOOKUP(C12,Active!C$21:E$966,3,FALSE)</f>
        <v>2447.0016488361248</v>
      </c>
      <c r="F12" s="2" t="s">
        <v>69</v>
      </c>
      <c r="G12" s="4" t="str">
        <f t="shared" si="4"/>
        <v>53794.4755</v>
      </c>
      <c r="H12" s="3">
        <f t="shared" si="5"/>
        <v>2447</v>
      </c>
      <c r="I12" s="18" t="s">
        <v>100</v>
      </c>
      <c r="J12" s="19" t="s">
        <v>101</v>
      </c>
      <c r="K12" s="18">
        <v>2447</v>
      </c>
      <c r="L12" s="18" t="s">
        <v>102</v>
      </c>
      <c r="M12" s="19" t="s">
        <v>81</v>
      </c>
      <c r="N12" s="19" t="s">
        <v>103</v>
      </c>
      <c r="O12" s="20" t="s">
        <v>104</v>
      </c>
      <c r="P12" s="21" t="s">
        <v>105</v>
      </c>
    </row>
    <row r="13" spans="1:16" ht="12.75" customHeight="1" thickBot="1" x14ac:dyDescent="0.25">
      <c r="A13" s="3" t="str">
        <f t="shared" si="0"/>
        <v>BAVM 201 </v>
      </c>
      <c r="B13" s="2" t="str">
        <f t="shared" si="1"/>
        <v>I</v>
      </c>
      <c r="C13" s="3">
        <f t="shared" si="2"/>
        <v>54223.373599999999</v>
      </c>
      <c r="D13" s="4" t="str">
        <f t="shared" si="3"/>
        <v>vis</v>
      </c>
      <c r="E13" s="17">
        <f>VLOOKUP(C13,Active!C$21:E$966,3,FALSE)</f>
        <v>3258.0002606779303</v>
      </c>
      <c r="F13" s="2" t="s">
        <v>69</v>
      </c>
      <c r="G13" s="4" t="str">
        <f t="shared" si="4"/>
        <v>54223.3736</v>
      </c>
      <c r="H13" s="3">
        <f t="shared" si="5"/>
        <v>3258</v>
      </c>
      <c r="I13" s="18" t="s">
        <v>106</v>
      </c>
      <c r="J13" s="19" t="s">
        <v>107</v>
      </c>
      <c r="K13" s="18" t="s">
        <v>108</v>
      </c>
      <c r="L13" s="18" t="s">
        <v>109</v>
      </c>
      <c r="M13" s="19" t="s">
        <v>81</v>
      </c>
      <c r="N13" s="19" t="s">
        <v>103</v>
      </c>
      <c r="O13" s="20" t="s">
        <v>110</v>
      </c>
      <c r="P13" s="21" t="s">
        <v>111</v>
      </c>
    </row>
    <row r="14" spans="1:16" ht="12.75" customHeight="1" thickBot="1" x14ac:dyDescent="0.25">
      <c r="A14" s="3" t="str">
        <f t="shared" si="0"/>
        <v>BAVM 209 </v>
      </c>
      <c r="B14" s="2" t="str">
        <f t="shared" si="1"/>
        <v>II</v>
      </c>
      <c r="C14" s="3">
        <f t="shared" si="2"/>
        <v>54586.431700000001</v>
      </c>
      <c r="D14" s="4" t="str">
        <f t="shared" si="3"/>
        <v>vis</v>
      </c>
      <c r="E14" s="17">
        <f>VLOOKUP(C14,Active!C$21:E$966,3,FALSE)</f>
        <v>3944.5027542024436</v>
      </c>
      <c r="F14" s="2" t="s">
        <v>69</v>
      </c>
      <c r="G14" s="4" t="str">
        <f t="shared" si="4"/>
        <v>54586.4317</v>
      </c>
      <c r="H14" s="3">
        <f t="shared" si="5"/>
        <v>3944.5</v>
      </c>
      <c r="I14" s="18" t="s">
        <v>123</v>
      </c>
      <c r="J14" s="19" t="s">
        <v>124</v>
      </c>
      <c r="K14" s="18" t="s">
        <v>125</v>
      </c>
      <c r="L14" s="18" t="s">
        <v>126</v>
      </c>
      <c r="M14" s="19" t="s">
        <v>81</v>
      </c>
      <c r="N14" s="19" t="s">
        <v>103</v>
      </c>
      <c r="O14" s="20" t="s">
        <v>127</v>
      </c>
      <c r="P14" s="21" t="s">
        <v>128</v>
      </c>
    </row>
    <row r="15" spans="1:16" ht="12.75" customHeight="1" thickBot="1" x14ac:dyDescent="0.25">
      <c r="A15" s="3" t="str">
        <f t="shared" si="0"/>
        <v>OEJV 0107 </v>
      </c>
      <c r="B15" s="2" t="str">
        <f t="shared" si="1"/>
        <v>I</v>
      </c>
      <c r="C15" s="3">
        <f t="shared" si="2"/>
        <v>54831.553099999997</v>
      </c>
      <c r="D15" s="4" t="str">
        <f t="shared" si="3"/>
        <v>vis</v>
      </c>
      <c r="E15" s="17">
        <f>VLOOKUP(C15,Active!C$21:E$966,3,FALSE)</f>
        <v>4408.0000630800478</v>
      </c>
      <c r="F15" s="2" t="s">
        <v>69</v>
      </c>
      <c r="G15" s="4" t="str">
        <f t="shared" si="4"/>
        <v>54831.5531</v>
      </c>
      <c r="H15" s="3">
        <f t="shared" si="5"/>
        <v>4408</v>
      </c>
      <c r="I15" s="18" t="s">
        <v>134</v>
      </c>
      <c r="J15" s="19" t="s">
        <v>135</v>
      </c>
      <c r="K15" s="18" t="s">
        <v>136</v>
      </c>
      <c r="L15" s="18" t="s">
        <v>137</v>
      </c>
      <c r="M15" s="19" t="s">
        <v>81</v>
      </c>
      <c r="N15" s="19" t="s">
        <v>116</v>
      </c>
      <c r="O15" s="20" t="s">
        <v>117</v>
      </c>
      <c r="P15" s="21" t="s">
        <v>83</v>
      </c>
    </row>
    <row r="16" spans="1:16" ht="12.75" customHeight="1" thickBot="1" x14ac:dyDescent="0.25">
      <c r="A16" s="3" t="str">
        <f t="shared" si="0"/>
        <v>IBVS 5894 </v>
      </c>
      <c r="B16" s="2" t="str">
        <f t="shared" si="1"/>
        <v>I</v>
      </c>
      <c r="C16" s="3">
        <f t="shared" si="2"/>
        <v>54863.811699999998</v>
      </c>
      <c r="D16" s="4" t="str">
        <f t="shared" si="3"/>
        <v>vis</v>
      </c>
      <c r="E16" s="17">
        <f>VLOOKUP(C16,Active!C$21:E$966,3,FALSE)</f>
        <v>4468.9974883891391</v>
      </c>
      <c r="F16" s="2" t="s">
        <v>69</v>
      </c>
      <c r="G16" s="4" t="str">
        <f t="shared" si="4"/>
        <v>54863.8117</v>
      </c>
      <c r="H16" s="3">
        <f t="shared" si="5"/>
        <v>4469</v>
      </c>
      <c r="I16" s="18" t="s">
        <v>138</v>
      </c>
      <c r="J16" s="19" t="s">
        <v>139</v>
      </c>
      <c r="K16" s="18" t="s">
        <v>140</v>
      </c>
      <c r="L16" s="18" t="s">
        <v>141</v>
      </c>
      <c r="M16" s="19" t="s">
        <v>81</v>
      </c>
      <c r="N16" s="19" t="s">
        <v>69</v>
      </c>
      <c r="O16" s="20" t="s">
        <v>90</v>
      </c>
      <c r="P16" s="21" t="s">
        <v>142</v>
      </c>
    </row>
    <row r="17" spans="1:16" ht="12.75" customHeight="1" thickBot="1" x14ac:dyDescent="0.25">
      <c r="A17" s="3" t="str">
        <f t="shared" si="0"/>
        <v>BAVM 209 </v>
      </c>
      <c r="B17" s="2" t="str">
        <f t="shared" si="1"/>
        <v>II</v>
      </c>
      <c r="C17" s="3">
        <f t="shared" si="2"/>
        <v>54925.424500000001</v>
      </c>
      <c r="D17" s="4" t="str">
        <f t="shared" si="3"/>
        <v>vis</v>
      </c>
      <c r="E17" s="17">
        <f>VLOOKUP(C17,Active!C$21:E$966,3,FALSE)</f>
        <v>4585.5004415887197</v>
      </c>
      <c r="F17" s="2" t="s">
        <v>69</v>
      </c>
      <c r="G17" s="4" t="str">
        <f t="shared" si="4"/>
        <v>54925.4245</v>
      </c>
      <c r="H17" s="3">
        <f t="shared" si="5"/>
        <v>4585.5</v>
      </c>
      <c r="I17" s="18" t="s">
        <v>148</v>
      </c>
      <c r="J17" s="19" t="s">
        <v>149</v>
      </c>
      <c r="K17" s="18" t="s">
        <v>150</v>
      </c>
      <c r="L17" s="18" t="s">
        <v>151</v>
      </c>
      <c r="M17" s="19" t="s">
        <v>81</v>
      </c>
      <c r="N17" s="19" t="s">
        <v>152</v>
      </c>
      <c r="O17" s="20" t="s">
        <v>153</v>
      </c>
      <c r="P17" s="21" t="s">
        <v>128</v>
      </c>
    </row>
    <row r="18" spans="1:16" ht="12.75" customHeight="1" thickBot="1" x14ac:dyDescent="0.25">
      <c r="A18" s="3" t="str">
        <f t="shared" si="0"/>
        <v>OEJV 0107 </v>
      </c>
      <c r="B18" s="2" t="str">
        <f t="shared" si="1"/>
        <v>II</v>
      </c>
      <c r="C18" s="3">
        <f t="shared" si="2"/>
        <v>54926.482100000001</v>
      </c>
      <c r="D18" s="4" t="str">
        <f t="shared" si="3"/>
        <v>vis</v>
      </c>
      <c r="E18" s="17">
        <f>VLOOKUP(C18,Active!C$21:E$966,3,FALSE)</f>
        <v>4587.5002455791873</v>
      </c>
      <c r="F18" s="2" t="s">
        <v>69</v>
      </c>
      <c r="G18" s="4" t="str">
        <f t="shared" si="4"/>
        <v>54926.4821</v>
      </c>
      <c r="H18" s="3">
        <f t="shared" si="5"/>
        <v>4587.5</v>
      </c>
      <c r="I18" s="18" t="s">
        <v>154</v>
      </c>
      <c r="J18" s="19" t="s">
        <v>155</v>
      </c>
      <c r="K18" s="18" t="s">
        <v>156</v>
      </c>
      <c r="L18" s="18" t="s">
        <v>137</v>
      </c>
      <c r="M18" s="19" t="s">
        <v>81</v>
      </c>
      <c r="N18" s="19" t="s">
        <v>116</v>
      </c>
      <c r="O18" s="20" t="s">
        <v>147</v>
      </c>
      <c r="P18" s="21" t="s">
        <v>83</v>
      </c>
    </row>
    <row r="19" spans="1:16" ht="12.75" customHeight="1" thickBot="1" x14ac:dyDescent="0.25">
      <c r="A19" s="3" t="str">
        <f t="shared" si="0"/>
        <v>IBVS 5929 </v>
      </c>
      <c r="B19" s="2" t="str">
        <f t="shared" si="1"/>
        <v>II</v>
      </c>
      <c r="C19" s="3">
        <f t="shared" si="2"/>
        <v>55188.792800000003</v>
      </c>
      <c r="D19" s="4" t="str">
        <f t="shared" si="3"/>
        <v>vis</v>
      </c>
      <c r="E19" s="17">
        <f>VLOOKUP(C19,Active!C$21:E$966,3,FALSE)</f>
        <v>5083.500609234924</v>
      </c>
      <c r="F19" s="2" t="s">
        <v>69</v>
      </c>
      <c r="G19" s="4" t="str">
        <f t="shared" si="4"/>
        <v>55188.7928</v>
      </c>
      <c r="H19" s="3">
        <f t="shared" si="5"/>
        <v>5083.5</v>
      </c>
      <c r="I19" s="18" t="s">
        <v>157</v>
      </c>
      <c r="J19" s="19" t="s">
        <v>158</v>
      </c>
      <c r="K19" s="18" t="s">
        <v>159</v>
      </c>
      <c r="L19" s="18" t="s">
        <v>160</v>
      </c>
      <c r="M19" s="19" t="s">
        <v>81</v>
      </c>
      <c r="N19" s="19" t="s">
        <v>116</v>
      </c>
      <c r="O19" s="20" t="s">
        <v>161</v>
      </c>
      <c r="P19" s="21" t="s">
        <v>162</v>
      </c>
    </row>
    <row r="20" spans="1:16" ht="12.75" customHeight="1" thickBot="1" x14ac:dyDescent="0.25">
      <c r="A20" s="3" t="str">
        <f t="shared" si="0"/>
        <v>IBVS 5945 </v>
      </c>
      <c r="B20" s="2" t="str">
        <f t="shared" si="1"/>
        <v>II</v>
      </c>
      <c r="C20" s="3">
        <f t="shared" si="2"/>
        <v>55298.792600000001</v>
      </c>
      <c r="D20" s="4" t="str">
        <f t="shared" si="3"/>
        <v>vis</v>
      </c>
      <c r="E20" s="17">
        <f>VLOOKUP(C20,Active!C$21:E$966,3,FALSE)</f>
        <v>5291.4979985982127</v>
      </c>
      <c r="F20" s="2" t="s">
        <v>69</v>
      </c>
      <c r="G20" s="4" t="str">
        <f t="shared" si="4"/>
        <v>55298.7926</v>
      </c>
      <c r="H20" s="3">
        <f t="shared" si="5"/>
        <v>5291.5</v>
      </c>
      <c r="I20" s="18" t="s">
        <v>163</v>
      </c>
      <c r="J20" s="19" t="s">
        <v>164</v>
      </c>
      <c r="K20" s="18" t="s">
        <v>165</v>
      </c>
      <c r="L20" s="18" t="s">
        <v>166</v>
      </c>
      <c r="M20" s="19" t="s">
        <v>81</v>
      </c>
      <c r="N20" s="19" t="s">
        <v>69</v>
      </c>
      <c r="O20" s="20" t="s">
        <v>90</v>
      </c>
      <c r="P20" s="21" t="s">
        <v>167</v>
      </c>
    </row>
    <row r="21" spans="1:16" ht="12.75" customHeight="1" thickBot="1" x14ac:dyDescent="0.25">
      <c r="A21" s="3" t="str">
        <f t="shared" si="0"/>
        <v>IBVS 5992 </v>
      </c>
      <c r="B21" s="2" t="str">
        <f t="shared" si="1"/>
        <v>I</v>
      </c>
      <c r="C21" s="3">
        <f t="shared" si="2"/>
        <v>55579.877399999998</v>
      </c>
      <c r="D21" s="4" t="str">
        <f t="shared" si="3"/>
        <v>vis</v>
      </c>
      <c r="E21" s="17">
        <f>VLOOKUP(C21,Active!C$21:E$966,3,FALSE)</f>
        <v>5822.9980975956896</v>
      </c>
      <c r="F21" s="2" t="s">
        <v>69</v>
      </c>
      <c r="G21" s="4" t="str">
        <f t="shared" si="4"/>
        <v>55579.8774</v>
      </c>
      <c r="H21" s="3">
        <f t="shared" si="5"/>
        <v>5823</v>
      </c>
      <c r="I21" s="18" t="s">
        <v>168</v>
      </c>
      <c r="J21" s="19" t="s">
        <v>169</v>
      </c>
      <c r="K21" s="18" t="s">
        <v>170</v>
      </c>
      <c r="L21" s="18" t="s">
        <v>171</v>
      </c>
      <c r="M21" s="19" t="s">
        <v>81</v>
      </c>
      <c r="N21" s="19" t="s">
        <v>69</v>
      </c>
      <c r="O21" s="20" t="s">
        <v>90</v>
      </c>
      <c r="P21" s="21" t="s">
        <v>172</v>
      </c>
    </row>
    <row r="22" spans="1:16" ht="12.75" customHeight="1" thickBot="1" x14ac:dyDescent="0.25">
      <c r="A22" s="3" t="str">
        <f t="shared" si="0"/>
        <v>IBVS 5992 </v>
      </c>
      <c r="B22" s="2" t="str">
        <f t="shared" si="1"/>
        <v>II</v>
      </c>
      <c r="C22" s="3">
        <f t="shared" si="2"/>
        <v>55644.662600000003</v>
      </c>
      <c r="D22" s="4" t="str">
        <f t="shared" si="3"/>
        <v>vis</v>
      </c>
      <c r="E22" s="17">
        <f>VLOOKUP(C22,Active!C$21:E$966,3,FALSE)</f>
        <v>5945.4997064111603</v>
      </c>
      <c r="F22" s="2" t="s">
        <v>69</v>
      </c>
      <c r="G22" s="4" t="str">
        <f t="shared" si="4"/>
        <v>55644.6626</v>
      </c>
      <c r="H22" s="3">
        <f t="shared" si="5"/>
        <v>5945.5</v>
      </c>
      <c r="I22" s="18" t="s">
        <v>173</v>
      </c>
      <c r="J22" s="19" t="s">
        <v>174</v>
      </c>
      <c r="K22" s="18" t="s">
        <v>175</v>
      </c>
      <c r="L22" s="18" t="s">
        <v>176</v>
      </c>
      <c r="M22" s="19" t="s">
        <v>81</v>
      </c>
      <c r="N22" s="19" t="s">
        <v>69</v>
      </c>
      <c r="O22" s="20" t="s">
        <v>90</v>
      </c>
      <c r="P22" s="21" t="s">
        <v>172</v>
      </c>
    </row>
    <row r="23" spans="1:16" ht="12.75" customHeight="1" thickBot="1" x14ac:dyDescent="0.25">
      <c r="A23" s="3" t="str">
        <f t="shared" si="0"/>
        <v>IBVS 6029 </v>
      </c>
      <c r="B23" s="2" t="str">
        <f t="shared" si="1"/>
        <v>I</v>
      </c>
      <c r="C23" s="3">
        <f t="shared" si="2"/>
        <v>55963.823499999999</v>
      </c>
      <c r="D23" s="4" t="str">
        <f t="shared" si="3"/>
        <v>vis</v>
      </c>
      <c r="E23" s="17">
        <f>VLOOKUP(C23,Active!C$21:E$966,3,FALSE)</f>
        <v>6548.9974762874508</v>
      </c>
      <c r="F23" s="2" t="s">
        <v>69</v>
      </c>
      <c r="G23" s="4" t="str">
        <f t="shared" si="4"/>
        <v>55963.8235</v>
      </c>
      <c r="H23" s="3">
        <f t="shared" si="5"/>
        <v>6549</v>
      </c>
      <c r="I23" s="18" t="s">
        <v>177</v>
      </c>
      <c r="J23" s="19" t="s">
        <v>178</v>
      </c>
      <c r="K23" s="18" t="s">
        <v>179</v>
      </c>
      <c r="L23" s="18" t="s">
        <v>180</v>
      </c>
      <c r="M23" s="19" t="s">
        <v>81</v>
      </c>
      <c r="N23" s="19" t="s">
        <v>69</v>
      </c>
      <c r="O23" s="20" t="s">
        <v>90</v>
      </c>
      <c r="P23" s="21" t="s">
        <v>181</v>
      </c>
    </row>
    <row r="24" spans="1:16" ht="12.75" customHeight="1" thickBot="1" x14ac:dyDescent="0.25">
      <c r="A24" s="3" t="str">
        <f t="shared" si="0"/>
        <v>IBVS 6050 </v>
      </c>
      <c r="B24" s="2" t="str">
        <f t="shared" si="1"/>
        <v>II</v>
      </c>
      <c r="C24" s="3">
        <f t="shared" si="2"/>
        <v>56012.744299999998</v>
      </c>
      <c r="D24" s="4" t="str">
        <f t="shared" si="3"/>
        <v>vis</v>
      </c>
      <c r="E24" s="17">
        <f>VLOOKUP(C24,Active!C$21:E$966,3,FALSE)</f>
        <v>6641.5012688903807</v>
      </c>
      <c r="F24" s="2" t="s">
        <v>69</v>
      </c>
      <c r="G24" s="4" t="str">
        <f t="shared" si="4"/>
        <v>56012.7443</v>
      </c>
      <c r="H24" s="3">
        <f t="shared" si="5"/>
        <v>6641.5</v>
      </c>
      <c r="I24" s="18" t="s">
        <v>182</v>
      </c>
      <c r="J24" s="19" t="s">
        <v>183</v>
      </c>
      <c r="K24" s="18" t="s">
        <v>184</v>
      </c>
      <c r="L24" s="18" t="s">
        <v>132</v>
      </c>
      <c r="M24" s="19" t="s">
        <v>81</v>
      </c>
      <c r="N24" s="19" t="s">
        <v>116</v>
      </c>
      <c r="O24" s="20" t="s">
        <v>161</v>
      </c>
      <c r="P24" s="21" t="s">
        <v>185</v>
      </c>
    </row>
    <row r="25" spans="1:16" ht="12.75" customHeight="1" thickBot="1" x14ac:dyDescent="0.25">
      <c r="A25" s="3" t="str">
        <f t="shared" si="0"/>
        <v>IBVS 6029 </v>
      </c>
      <c r="B25" s="2" t="str">
        <f t="shared" si="1"/>
        <v>II</v>
      </c>
      <c r="C25" s="3">
        <f t="shared" si="2"/>
        <v>56029.6708</v>
      </c>
      <c r="D25" s="4" t="str">
        <f t="shared" si="3"/>
        <v>vis</v>
      </c>
      <c r="E25" s="17">
        <f>VLOOKUP(C25,Active!C$21:E$966,3,FALSE)</f>
        <v>6673.5073980929619</v>
      </c>
      <c r="F25" s="2" t="s">
        <v>69</v>
      </c>
      <c r="G25" s="4" t="str">
        <f t="shared" si="4"/>
        <v>56029.6708</v>
      </c>
      <c r="H25" s="3">
        <f t="shared" si="5"/>
        <v>6673.5</v>
      </c>
      <c r="I25" s="18" t="s">
        <v>186</v>
      </c>
      <c r="J25" s="19" t="s">
        <v>187</v>
      </c>
      <c r="K25" s="18" t="s">
        <v>188</v>
      </c>
      <c r="L25" s="18" t="s">
        <v>189</v>
      </c>
      <c r="M25" s="19" t="s">
        <v>81</v>
      </c>
      <c r="N25" s="19" t="s">
        <v>69</v>
      </c>
      <c r="O25" s="20" t="s">
        <v>90</v>
      </c>
      <c r="P25" s="21" t="s">
        <v>181</v>
      </c>
    </row>
    <row r="26" spans="1:16" ht="12.75" customHeight="1" thickBot="1" x14ac:dyDescent="0.25">
      <c r="A26" s="3" t="str">
        <f t="shared" si="0"/>
        <v>IBVS 6063 </v>
      </c>
      <c r="B26" s="2" t="str">
        <f t="shared" si="1"/>
        <v>I</v>
      </c>
      <c r="C26" s="3">
        <f t="shared" si="2"/>
        <v>56312.869500000001</v>
      </c>
      <c r="D26" s="4" t="str">
        <f t="shared" si="3"/>
        <v>vis</v>
      </c>
      <c r="E26" s="17">
        <f>VLOOKUP(C26,Active!C$21:E$966,3,FALSE)</f>
        <v>7209.0046469159461</v>
      </c>
      <c r="F26" s="2" t="s">
        <v>69</v>
      </c>
      <c r="G26" s="4" t="str">
        <f t="shared" si="4"/>
        <v>56312.8695</v>
      </c>
      <c r="H26" s="3">
        <f t="shared" si="5"/>
        <v>7209</v>
      </c>
      <c r="I26" s="18" t="s">
        <v>190</v>
      </c>
      <c r="J26" s="19" t="s">
        <v>191</v>
      </c>
      <c r="K26" s="18" t="s">
        <v>192</v>
      </c>
      <c r="L26" s="18" t="s">
        <v>109</v>
      </c>
      <c r="M26" s="19" t="s">
        <v>81</v>
      </c>
      <c r="N26" s="19" t="s">
        <v>69</v>
      </c>
      <c r="O26" s="20" t="s">
        <v>90</v>
      </c>
      <c r="P26" s="21" t="s">
        <v>193</v>
      </c>
    </row>
    <row r="27" spans="1:16" ht="12.75" customHeight="1" thickBot="1" x14ac:dyDescent="0.25">
      <c r="A27" s="3" t="str">
        <f t="shared" si="0"/>
        <v>IBVS 6094 </v>
      </c>
      <c r="B27" s="2" t="str">
        <f t="shared" si="1"/>
        <v>I</v>
      </c>
      <c r="C27" s="3">
        <f t="shared" si="2"/>
        <v>56342.483899999999</v>
      </c>
      <c r="D27" s="4" t="str">
        <f t="shared" si="3"/>
        <v>vis</v>
      </c>
      <c r="E27" s="17">
        <f>VLOOKUP(C27,Active!C$21:E$966,3,FALSE)</f>
        <v>7265.0021840711051</v>
      </c>
      <c r="F27" s="2" t="s">
        <v>69</v>
      </c>
      <c r="G27" s="4" t="str">
        <f t="shared" si="4"/>
        <v>56342.4839</v>
      </c>
      <c r="H27" s="3">
        <f t="shared" si="5"/>
        <v>7265</v>
      </c>
      <c r="I27" s="18" t="s">
        <v>194</v>
      </c>
      <c r="J27" s="19" t="s">
        <v>195</v>
      </c>
      <c r="K27" s="18" t="s">
        <v>196</v>
      </c>
      <c r="L27" s="18" t="s">
        <v>197</v>
      </c>
      <c r="M27" s="19" t="s">
        <v>81</v>
      </c>
      <c r="N27" s="19" t="s">
        <v>69</v>
      </c>
      <c r="O27" s="20" t="s">
        <v>198</v>
      </c>
      <c r="P27" s="21" t="s">
        <v>199</v>
      </c>
    </row>
    <row r="28" spans="1:16" ht="12.75" customHeight="1" thickBot="1" x14ac:dyDescent="0.25">
      <c r="A28" s="3" t="str">
        <f t="shared" si="0"/>
        <v>BAVM 234 </v>
      </c>
      <c r="B28" s="2" t="str">
        <f t="shared" si="1"/>
        <v>II</v>
      </c>
      <c r="C28" s="3">
        <f t="shared" si="2"/>
        <v>56384.527600000001</v>
      </c>
      <c r="D28" s="4" t="str">
        <f t="shared" si="3"/>
        <v>vis</v>
      </c>
      <c r="E28" s="17">
        <f>VLOOKUP(C28,Active!C$21:E$966,3,FALSE)</f>
        <v>7344.5021453362515</v>
      </c>
      <c r="F28" s="2" t="s">
        <v>69</v>
      </c>
      <c r="G28" s="4" t="str">
        <f t="shared" si="4"/>
        <v>56384.5276</v>
      </c>
      <c r="H28" s="3">
        <f t="shared" si="5"/>
        <v>7344.5</v>
      </c>
      <c r="I28" s="18" t="s">
        <v>200</v>
      </c>
      <c r="J28" s="19" t="s">
        <v>201</v>
      </c>
      <c r="K28" s="18" t="s">
        <v>202</v>
      </c>
      <c r="L28" s="18" t="s">
        <v>132</v>
      </c>
      <c r="M28" s="19" t="s">
        <v>81</v>
      </c>
      <c r="N28" s="19" t="s">
        <v>69</v>
      </c>
      <c r="O28" s="20" t="s">
        <v>127</v>
      </c>
      <c r="P28" s="21" t="s">
        <v>203</v>
      </c>
    </row>
    <row r="29" spans="1:16" ht="12.75" customHeight="1" thickBot="1" x14ac:dyDescent="0.25">
      <c r="A29" s="3" t="str">
        <f t="shared" si="0"/>
        <v>IBVS 3914 </v>
      </c>
      <c r="B29" s="2" t="str">
        <f t="shared" si="1"/>
        <v>II</v>
      </c>
      <c r="C29" s="3">
        <f t="shared" si="2"/>
        <v>49104.359199999999</v>
      </c>
      <c r="D29" s="4" t="str">
        <f t="shared" si="3"/>
        <v>vis</v>
      </c>
      <c r="E29" s="17">
        <f>VLOOKUP(C29,Active!C$21:E$966,3,FALSE)</f>
        <v>-6421.4867139629623</v>
      </c>
      <c r="F29" s="2" t="s">
        <v>69</v>
      </c>
      <c r="G29" s="4" t="str">
        <f t="shared" si="4"/>
        <v>49104.3592</v>
      </c>
      <c r="H29" s="3">
        <f t="shared" si="5"/>
        <v>-6421.5</v>
      </c>
      <c r="I29" s="18" t="s">
        <v>71</v>
      </c>
      <c r="J29" s="19" t="s">
        <v>72</v>
      </c>
      <c r="K29" s="18">
        <v>-6421.5</v>
      </c>
      <c r="L29" s="18" t="s">
        <v>73</v>
      </c>
      <c r="M29" s="19" t="s">
        <v>74</v>
      </c>
      <c r="N29" s="19" t="s">
        <v>75</v>
      </c>
      <c r="O29" s="20" t="s">
        <v>76</v>
      </c>
      <c r="P29" s="21" t="s">
        <v>77</v>
      </c>
    </row>
    <row r="30" spans="1:16" ht="12.75" customHeight="1" thickBot="1" x14ac:dyDescent="0.25">
      <c r="A30" s="3" t="str">
        <f t="shared" si="0"/>
        <v>OEJV 0107 </v>
      </c>
      <c r="B30" s="2" t="str">
        <f t="shared" si="1"/>
        <v>II</v>
      </c>
      <c r="C30" s="3">
        <f t="shared" si="2"/>
        <v>52030.4928</v>
      </c>
      <c r="D30" s="4" t="str">
        <f t="shared" si="3"/>
        <v>vis</v>
      </c>
      <c r="E30" s="17" t="e">
        <f>VLOOKUP(C30,Active!C$21:E$966,3,FALSE)</f>
        <v>#N/A</v>
      </c>
      <c r="F30" s="2" t="s">
        <v>69</v>
      </c>
      <c r="G30" s="4" t="str">
        <f t="shared" si="4"/>
        <v>52030.4928</v>
      </c>
      <c r="H30" s="3">
        <f t="shared" si="5"/>
        <v>-888.5</v>
      </c>
      <c r="I30" s="18" t="s">
        <v>78</v>
      </c>
      <c r="J30" s="19" t="s">
        <v>79</v>
      </c>
      <c r="K30" s="18">
        <v>-888.5</v>
      </c>
      <c r="L30" s="18" t="s">
        <v>80</v>
      </c>
      <c r="M30" s="19" t="s">
        <v>81</v>
      </c>
      <c r="N30" s="19" t="s">
        <v>69</v>
      </c>
      <c r="O30" s="20" t="s">
        <v>82</v>
      </c>
      <c r="P30" s="21" t="s">
        <v>83</v>
      </c>
    </row>
    <row r="31" spans="1:16" ht="12.75" customHeight="1" thickBot="1" x14ac:dyDescent="0.25">
      <c r="A31" s="3" t="str">
        <f t="shared" si="0"/>
        <v>OEJV 0107 </v>
      </c>
      <c r="B31" s="2" t="str">
        <f t="shared" si="1"/>
        <v>I</v>
      </c>
      <c r="C31" s="3">
        <f t="shared" si="2"/>
        <v>52033.399799999999</v>
      </c>
      <c r="D31" s="4" t="str">
        <f t="shared" si="3"/>
        <v>vis</v>
      </c>
      <c r="E31" s="17" t="e">
        <f>VLOOKUP(C31,Active!C$21:E$966,3,FALSE)</f>
        <v>#N/A</v>
      </c>
      <c r="F31" s="2" t="s">
        <v>69</v>
      </c>
      <c r="G31" s="4" t="str">
        <f t="shared" si="4"/>
        <v>52033.3998</v>
      </c>
      <c r="H31" s="3">
        <f t="shared" si="5"/>
        <v>-883</v>
      </c>
      <c r="I31" s="18" t="s">
        <v>84</v>
      </c>
      <c r="J31" s="19" t="s">
        <v>85</v>
      </c>
      <c r="K31" s="18">
        <v>-883</v>
      </c>
      <c r="L31" s="18" t="s">
        <v>86</v>
      </c>
      <c r="M31" s="19" t="s">
        <v>81</v>
      </c>
      <c r="N31" s="19" t="s">
        <v>69</v>
      </c>
      <c r="O31" s="20" t="s">
        <v>82</v>
      </c>
      <c r="P31" s="21" t="s">
        <v>83</v>
      </c>
    </row>
    <row r="32" spans="1:16" ht="12.75" customHeight="1" thickBot="1" x14ac:dyDescent="0.25">
      <c r="A32" s="3" t="str">
        <f t="shared" si="0"/>
        <v> BBS 125 </v>
      </c>
      <c r="B32" s="2" t="str">
        <f t="shared" si="1"/>
        <v>I</v>
      </c>
      <c r="C32" s="3">
        <f t="shared" si="2"/>
        <v>52042.387999999999</v>
      </c>
      <c r="D32" s="4" t="str">
        <f t="shared" si="3"/>
        <v>vis</v>
      </c>
      <c r="E32" s="17">
        <f>VLOOKUP(C32,Active!C$21:E$966,3,FALSE)</f>
        <v>-866.00097422372414</v>
      </c>
      <c r="F32" s="2" t="s">
        <v>69</v>
      </c>
      <c r="G32" s="4" t="str">
        <f t="shared" si="4"/>
        <v>52042.388</v>
      </c>
      <c r="H32" s="3">
        <f t="shared" si="5"/>
        <v>-866</v>
      </c>
      <c r="I32" s="18" t="s">
        <v>87</v>
      </c>
      <c r="J32" s="19" t="s">
        <v>88</v>
      </c>
      <c r="K32" s="18">
        <v>-866</v>
      </c>
      <c r="L32" s="18" t="s">
        <v>89</v>
      </c>
      <c r="M32" s="19" t="s">
        <v>74</v>
      </c>
      <c r="N32" s="19" t="s">
        <v>75</v>
      </c>
      <c r="O32" s="20" t="s">
        <v>90</v>
      </c>
      <c r="P32" s="20" t="s">
        <v>91</v>
      </c>
    </row>
    <row r="33" spans="1:16" ht="12.75" customHeight="1" thickBot="1" x14ac:dyDescent="0.25">
      <c r="A33" s="3" t="str">
        <f t="shared" si="0"/>
        <v> BBS 127 </v>
      </c>
      <c r="B33" s="2" t="str">
        <f t="shared" si="1"/>
        <v>I</v>
      </c>
      <c r="C33" s="3">
        <f t="shared" si="2"/>
        <v>52344.366000000002</v>
      </c>
      <c r="D33" s="4" t="str">
        <f t="shared" si="3"/>
        <v>vis</v>
      </c>
      <c r="E33" s="17">
        <f>VLOOKUP(C33,Active!C$21:E$966,3,FALSE)</f>
        <v>-294.99415743724774</v>
      </c>
      <c r="F33" s="2" t="s">
        <v>69</v>
      </c>
      <c r="G33" s="4" t="str">
        <f t="shared" si="4"/>
        <v>52344.366</v>
      </c>
      <c r="H33" s="3">
        <f t="shared" si="5"/>
        <v>-295</v>
      </c>
      <c r="I33" s="18" t="s">
        <v>92</v>
      </c>
      <c r="J33" s="19" t="s">
        <v>93</v>
      </c>
      <c r="K33" s="18">
        <v>-295</v>
      </c>
      <c r="L33" s="18" t="s">
        <v>94</v>
      </c>
      <c r="M33" s="19" t="s">
        <v>74</v>
      </c>
      <c r="N33" s="19" t="s">
        <v>75</v>
      </c>
      <c r="O33" s="20" t="s">
        <v>90</v>
      </c>
      <c r="P33" s="20" t="s">
        <v>95</v>
      </c>
    </row>
    <row r="34" spans="1:16" ht="12.75" customHeight="1" thickBot="1" x14ac:dyDescent="0.25">
      <c r="A34" s="3" t="str">
        <f t="shared" si="0"/>
        <v>OEJV 0094 </v>
      </c>
      <c r="B34" s="2" t="str">
        <f t="shared" si="1"/>
        <v>I</v>
      </c>
      <c r="C34" s="3">
        <f t="shared" si="2"/>
        <v>54571.360099999998</v>
      </c>
      <c r="D34" s="4" t="str">
        <f t="shared" si="3"/>
        <v>vis</v>
      </c>
      <c r="E34" s="17" t="e">
        <f>VLOOKUP(C34,Active!C$21:E$966,3,FALSE)</f>
        <v>#N/A</v>
      </c>
      <c r="F34" s="2" t="s">
        <v>69</v>
      </c>
      <c r="G34" s="4" t="str">
        <f t="shared" si="4"/>
        <v>54571.3601</v>
      </c>
      <c r="H34" s="3">
        <f t="shared" si="5"/>
        <v>3916</v>
      </c>
      <c r="I34" s="18" t="s">
        <v>112</v>
      </c>
      <c r="J34" s="19" t="s">
        <v>113</v>
      </c>
      <c r="K34" s="18" t="s">
        <v>114</v>
      </c>
      <c r="L34" s="18" t="s">
        <v>115</v>
      </c>
      <c r="M34" s="19" t="s">
        <v>81</v>
      </c>
      <c r="N34" s="19" t="s">
        <v>116</v>
      </c>
      <c r="O34" s="20" t="s">
        <v>117</v>
      </c>
      <c r="P34" s="21" t="s">
        <v>118</v>
      </c>
    </row>
    <row r="35" spans="1:16" ht="12.75" customHeight="1" thickBot="1" x14ac:dyDescent="0.25">
      <c r="A35" s="3" t="str">
        <f t="shared" si="0"/>
        <v>OEJV 0094 </v>
      </c>
      <c r="B35" s="2" t="str">
        <f t="shared" si="1"/>
        <v>II</v>
      </c>
      <c r="C35" s="3">
        <f t="shared" si="2"/>
        <v>54585.374400000001</v>
      </c>
      <c r="D35" s="4" t="str">
        <f t="shared" si="3"/>
        <v>vis</v>
      </c>
      <c r="E35" s="17" t="e">
        <f>VLOOKUP(C35,Active!C$21:E$966,3,FALSE)</f>
        <v>#N/A</v>
      </c>
      <c r="F35" s="2" t="s">
        <v>69</v>
      </c>
      <c r="G35" s="4" t="str">
        <f t="shared" si="4"/>
        <v>54585.3744</v>
      </c>
      <c r="H35" s="3">
        <f t="shared" si="5"/>
        <v>3942.5</v>
      </c>
      <c r="I35" s="18" t="s">
        <v>119</v>
      </c>
      <c r="J35" s="19" t="s">
        <v>120</v>
      </c>
      <c r="K35" s="18" t="s">
        <v>121</v>
      </c>
      <c r="L35" s="18" t="s">
        <v>122</v>
      </c>
      <c r="M35" s="19" t="s">
        <v>81</v>
      </c>
      <c r="N35" s="19" t="s">
        <v>116</v>
      </c>
      <c r="O35" s="20" t="s">
        <v>117</v>
      </c>
      <c r="P35" s="21" t="s">
        <v>118</v>
      </c>
    </row>
    <row r="36" spans="1:16" ht="12.75" customHeight="1" thickBot="1" x14ac:dyDescent="0.25">
      <c r="A36" s="3" t="str">
        <f t="shared" si="0"/>
        <v>OEJV 0107 </v>
      </c>
      <c r="B36" s="2" t="str">
        <f t="shared" si="1"/>
        <v>II</v>
      </c>
      <c r="C36" s="3">
        <f t="shared" si="2"/>
        <v>54829.701500000003</v>
      </c>
      <c r="D36" s="4" t="str">
        <f t="shared" si="3"/>
        <v>vis</v>
      </c>
      <c r="E36" s="17" t="e">
        <f>VLOOKUP(C36,Active!C$21:E$966,3,FALSE)</f>
        <v>#N/A</v>
      </c>
      <c r="F36" s="2" t="s">
        <v>69</v>
      </c>
      <c r="G36" s="4" t="str">
        <f t="shared" si="4"/>
        <v>54829.7015</v>
      </c>
      <c r="H36" s="3">
        <f t="shared" si="5"/>
        <v>4404.5</v>
      </c>
      <c r="I36" s="18" t="s">
        <v>129</v>
      </c>
      <c r="J36" s="19" t="s">
        <v>130</v>
      </c>
      <c r="K36" s="18" t="s">
        <v>131</v>
      </c>
      <c r="L36" s="18" t="s">
        <v>132</v>
      </c>
      <c r="M36" s="19" t="s">
        <v>81</v>
      </c>
      <c r="N36" s="19" t="s">
        <v>116</v>
      </c>
      <c r="O36" s="20" t="s">
        <v>133</v>
      </c>
      <c r="P36" s="21" t="s">
        <v>83</v>
      </c>
    </row>
    <row r="37" spans="1:16" ht="12.75" customHeight="1" thickBot="1" x14ac:dyDescent="0.25">
      <c r="A37" s="3" t="str">
        <f t="shared" si="0"/>
        <v>OEJV 0107 </v>
      </c>
      <c r="B37" s="2" t="str">
        <f t="shared" si="1"/>
        <v>I</v>
      </c>
      <c r="C37" s="3">
        <f t="shared" si="2"/>
        <v>54893.430200000003</v>
      </c>
      <c r="D37" s="4" t="str">
        <f t="shared" si="3"/>
        <v>vis</v>
      </c>
      <c r="E37" s="17" t="e">
        <f>VLOOKUP(C37,Active!C$21:E$966,3,FALSE)</f>
        <v>#N/A</v>
      </c>
      <c r="F37" s="2" t="s">
        <v>69</v>
      </c>
      <c r="G37" s="4" t="str">
        <f t="shared" si="4"/>
        <v>54893.4302</v>
      </c>
      <c r="H37" s="3">
        <f t="shared" si="5"/>
        <v>4525</v>
      </c>
      <c r="I37" s="18" t="s">
        <v>143</v>
      </c>
      <c r="J37" s="19" t="s">
        <v>144</v>
      </c>
      <c r="K37" s="18" t="s">
        <v>145</v>
      </c>
      <c r="L37" s="18" t="s">
        <v>146</v>
      </c>
      <c r="M37" s="19" t="s">
        <v>81</v>
      </c>
      <c r="N37" s="19" t="s">
        <v>116</v>
      </c>
      <c r="O37" s="20" t="s">
        <v>147</v>
      </c>
      <c r="P37" s="21" t="s">
        <v>83</v>
      </c>
    </row>
    <row r="38" spans="1:16" ht="12.75" customHeight="1" thickBot="1" x14ac:dyDescent="0.25">
      <c r="A38" s="3" t="str">
        <f t="shared" si="0"/>
        <v>BAVM 241 (=IBVS 6157) </v>
      </c>
      <c r="B38" s="2" t="str">
        <f t="shared" si="1"/>
        <v>II</v>
      </c>
      <c r="C38" s="3">
        <f t="shared" si="2"/>
        <v>57080.498699999996</v>
      </c>
      <c r="D38" s="4" t="str">
        <f t="shared" si="3"/>
        <v>vis</v>
      </c>
      <c r="E38" s="17">
        <f>VLOOKUP(C38,Active!C$21:E$966,3,FALSE)</f>
        <v>8660.5061005461539</v>
      </c>
      <c r="F38" s="2" t="s">
        <v>69</v>
      </c>
      <c r="G38" s="4" t="str">
        <f t="shared" si="4"/>
        <v>57080.4987</v>
      </c>
      <c r="H38" s="3">
        <f t="shared" si="5"/>
        <v>8660.5</v>
      </c>
      <c r="I38" s="18" t="s">
        <v>204</v>
      </c>
      <c r="J38" s="19" t="s">
        <v>205</v>
      </c>
      <c r="K38" s="18" t="s">
        <v>206</v>
      </c>
      <c r="L38" s="18" t="s">
        <v>109</v>
      </c>
      <c r="M38" s="19" t="s">
        <v>81</v>
      </c>
      <c r="N38" s="19" t="s">
        <v>103</v>
      </c>
      <c r="O38" s="20" t="s">
        <v>104</v>
      </c>
      <c r="P38" s="21" t="s">
        <v>207</v>
      </c>
    </row>
    <row r="39" spans="1:16" x14ac:dyDescent="0.2">
      <c r="B39" s="2"/>
      <c r="F39" s="2"/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</sheetData>
  <phoneticPr fontId="8" type="noConversion"/>
  <hyperlinks>
    <hyperlink ref="P29" r:id="rId1" display="http://www.konkoly.hu/cgi-bin/IBVS?3914" xr:uid="{00000000-0004-0000-0100-000000000000}"/>
    <hyperlink ref="P30" r:id="rId2" display="http://var.astro.cz/oejv/issues/oejv0107.pdf" xr:uid="{00000000-0004-0000-0100-000001000000}"/>
    <hyperlink ref="P31" r:id="rId3" display="http://var.astro.cz/oejv/issues/oejv0107.pdf" xr:uid="{00000000-0004-0000-0100-000002000000}"/>
    <hyperlink ref="P12" r:id="rId4" display="http://www.bav-astro.de/sfs/BAVM_link.php?BAVMnr=178" xr:uid="{00000000-0004-0000-0100-000003000000}"/>
    <hyperlink ref="P13" r:id="rId5" display="http://www.bav-astro.de/sfs/BAVM_link.php?BAVMnr=201" xr:uid="{00000000-0004-0000-0100-000004000000}"/>
    <hyperlink ref="P34" r:id="rId6" display="http://var.astro.cz/oejv/issues/oejv0094.pdf" xr:uid="{00000000-0004-0000-0100-000005000000}"/>
    <hyperlink ref="P35" r:id="rId7" display="http://var.astro.cz/oejv/issues/oejv0094.pdf" xr:uid="{00000000-0004-0000-0100-000006000000}"/>
    <hyperlink ref="P14" r:id="rId8" display="http://www.bav-astro.de/sfs/BAVM_link.php?BAVMnr=209" xr:uid="{00000000-0004-0000-0100-000007000000}"/>
    <hyperlink ref="P36" r:id="rId9" display="http://var.astro.cz/oejv/issues/oejv0107.pdf" xr:uid="{00000000-0004-0000-0100-000008000000}"/>
    <hyperlink ref="P15" r:id="rId10" display="http://var.astro.cz/oejv/issues/oejv0107.pdf" xr:uid="{00000000-0004-0000-0100-000009000000}"/>
    <hyperlink ref="P16" r:id="rId11" display="http://www.konkoly.hu/cgi-bin/IBVS?5894" xr:uid="{00000000-0004-0000-0100-00000A000000}"/>
    <hyperlink ref="P37" r:id="rId12" display="http://var.astro.cz/oejv/issues/oejv0107.pdf" xr:uid="{00000000-0004-0000-0100-00000B000000}"/>
    <hyperlink ref="P17" r:id="rId13" display="http://www.bav-astro.de/sfs/BAVM_link.php?BAVMnr=209" xr:uid="{00000000-0004-0000-0100-00000C000000}"/>
    <hyperlink ref="P18" r:id="rId14" display="http://var.astro.cz/oejv/issues/oejv0107.pdf" xr:uid="{00000000-0004-0000-0100-00000D000000}"/>
    <hyperlink ref="P19" r:id="rId15" display="http://www.konkoly.hu/cgi-bin/IBVS?5929" xr:uid="{00000000-0004-0000-0100-00000E000000}"/>
    <hyperlink ref="P20" r:id="rId16" display="http://www.konkoly.hu/cgi-bin/IBVS?5945" xr:uid="{00000000-0004-0000-0100-00000F000000}"/>
    <hyperlink ref="P21" r:id="rId17" display="http://www.konkoly.hu/cgi-bin/IBVS?5992" xr:uid="{00000000-0004-0000-0100-000010000000}"/>
    <hyperlink ref="P22" r:id="rId18" display="http://www.konkoly.hu/cgi-bin/IBVS?5992" xr:uid="{00000000-0004-0000-0100-000011000000}"/>
    <hyperlink ref="P23" r:id="rId19" display="http://www.konkoly.hu/cgi-bin/IBVS?6029" xr:uid="{00000000-0004-0000-0100-000012000000}"/>
    <hyperlink ref="P24" r:id="rId20" display="http://www.konkoly.hu/cgi-bin/IBVS?6050" xr:uid="{00000000-0004-0000-0100-000013000000}"/>
    <hyperlink ref="P25" r:id="rId21" display="http://www.konkoly.hu/cgi-bin/IBVS?6029" xr:uid="{00000000-0004-0000-0100-000014000000}"/>
    <hyperlink ref="P26" r:id="rId22" display="http://www.konkoly.hu/cgi-bin/IBVS?6063" xr:uid="{00000000-0004-0000-0100-000015000000}"/>
    <hyperlink ref="P27" r:id="rId23" display="http://www.konkoly.hu/cgi-bin/IBVS?6094" xr:uid="{00000000-0004-0000-0100-000016000000}"/>
    <hyperlink ref="P28" r:id="rId24" display="http://www.bav-astro.de/sfs/BAVM_link.php?BAVMnr=234" xr:uid="{00000000-0004-0000-0100-000017000000}"/>
    <hyperlink ref="P38" r:id="rId25" display="http://www.bav-astro.de/sfs/BAVM_link.php?BAVMnr=241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2024-02-26T23:59:35Z</dcterms:modified>
</cp:coreProperties>
</file>