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DB2199-1999-4287-9432-06B8FBF86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42" i="4" l="1"/>
  <c r="F42" i="4" s="1"/>
  <c r="G42" i="4" s="1"/>
  <c r="K42" i="4" s="1"/>
  <c r="Q42" i="4"/>
  <c r="E43" i="4"/>
  <c r="F43" i="4"/>
  <c r="G43" i="4" s="1"/>
  <c r="K43" i="4" s="1"/>
  <c r="Q43" i="4"/>
  <c r="E44" i="4"/>
  <c r="F44" i="4"/>
  <c r="G44" i="4"/>
  <c r="K44" i="4"/>
  <c r="Q44" i="4"/>
  <c r="E45" i="4"/>
  <c r="F45" i="4"/>
  <c r="G45" i="4" s="1"/>
  <c r="K45" i="4" s="1"/>
  <c r="Q45" i="4"/>
  <c r="C9" i="4"/>
  <c r="D9" i="4"/>
  <c r="E21" i="4"/>
  <c r="F21" i="4"/>
  <c r="G21" i="4"/>
  <c r="K21" i="4"/>
  <c r="E22" i="4"/>
  <c r="F22" i="4"/>
  <c r="G22" i="4"/>
  <c r="K22" i="4"/>
  <c r="E23" i="4"/>
  <c r="F23" i="4"/>
  <c r="G23" i="4"/>
  <c r="K23" i="4"/>
  <c r="E24" i="4"/>
  <c r="F24" i="4"/>
  <c r="G24" i="4"/>
  <c r="K24" i="4"/>
  <c r="E25" i="4"/>
  <c r="F25" i="4"/>
  <c r="G25" i="4"/>
  <c r="K25" i="4"/>
  <c r="E26" i="4"/>
  <c r="F26" i="4"/>
  <c r="G26" i="4"/>
  <c r="K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J31" i="4"/>
  <c r="E32" i="4"/>
  <c r="F32" i="4"/>
  <c r="G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K36" i="4"/>
  <c r="E37" i="4"/>
  <c r="F37" i="4"/>
  <c r="G37" i="4"/>
  <c r="E38" i="4"/>
  <c r="F38" i="4"/>
  <c r="G38" i="4"/>
  <c r="K38" i="4"/>
  <c r="E39" i="4"/>
  <c r="F39" i="4"/>
  <c r="G39" i="4"/>
  <c r="K39" i="4"/>
  <c r="E40" i="4"/>
  <c r="F40" i="4"/>
  <c r="G40" i="4"/>
  <c r="E41" i="4"/>
  <c r="F41" i="4"/>
  <c r="G41" i="4"/>
  <c r="K41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K32" i="4"/>
  <c r="Q32" i="4"/>
  <c r="Q33" i="4"/>
  <c r="Q34" i="4"/>
  <c r="Q35" i="4"/>
  <c r="Q36" i="4"/>
  <c r="K37" i="4"/>
  <c r="Q37" i="4"/>
  <c r="Q38" i="4"/>
  <c r="Q39" i="4"/>
  <c r="K40" i="4"/>
  <c r="Q40" i="4"/>
  <c r="Q41" i="4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Q33" i="2"/>
  <c r="Q34" i="2"/>
  <c r="Q35" i="2"/>
  <c r="Q36" i="2"/>
  <c r="Q37" i="2"/>
  <c r="Q38" i="2"/>
  <c r="Q39" i="2"/>
  <c r="Q40" i="2"/>
  <c r="Q41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F16" i="2"/>
  <c r="F17" i="2" s="1"/>
  <c r="K29" i="2"/>
  <c r="E32" i="2"/>
  <c r="F32" i="2"/>
  <c r="G32" i="2"/>
  <c r="K32" i="2"/>
  <c r="D9" i="2"/>
  <c r="C9" i="2"/>
  <c r="Q32" i="2"/>
  <c r="Q30" i="2"/>
  <c r="E30" i="2"/>
  <c r="F30" i="2"/>
  <c r="G30" i="2"/>
  <c r="K30" i="2"/>
  <c r="E27" i="2"/>
  <c r="F27" i="2"/>
  <c r="G27" i="2"/>
  <c r="K27" i="2"/>
  <c r="E28" i="2"/>
  <c r="F28" i="2"/>
  <c r="G28" i="2"/>
  <c r="K28" i="2"/>
  <c r="E29" i="2"/>
  <c r="F29" i="2"/>
  <c r="G29" i="2"/>
  <c r="E31" i="2"/>
  <c r="F31" i="2"/>
  <c r="G31" i="2"/>
  <c r="J31" i="2"/>
  <c r="Q31" i="2"/>
  <c r="C17" i="2"/>
  <c r="Q29" i="2"/>
  <c r="Q21" i="2"/>
  <c r="Q22" i="2"/>
  <c r="Q23" i="2"/>
  <c r="Q24" i="2"/>
  <c r="Q25" i="2"/>
  <c r="K26" i="2"/>
  <c r="Q26" i="2"/>
  <c r="Q27" i="2"/>
  <c r="Q28" i="2"/>
  <c r="C12" i="4"/>
  <c r="C11" i="4"/>
  <c r="C12" i="2"/>
  <c r="C11" i="2"/>
  <c r="O44" i="4" l="1"/>
  <c r="O43" i="4"/>
  <c r="O42" i="4"/>
  <c r="O45" i="4"/>
  <c r="C16" i="2"/>
  <c r="D18" i="2" s="1"/>
  <c r="C16" i="4"/>
  <c r="D18" i="4" s="1"/>
  <c r="O28" i="4"/>
  <c r="O39" i="4"/>
  <c r="O22" i="4"/>
  <c r="O36" i="4"/>
  <c r="O26" i="4"/>
  <c r="O29" i="4"/>
  <c r="O40" i="4"/>
  <c r="O30" i="4"/>
  <c r="O34" i="4"/>
  <c r="O27" i="4"/>
  <c r="O35" i="4"/>
  <c r="O38" i="4"/>
  <c r="O21" i="4"/>
  <c r="O37" i="4"/>
  <c r="C15" i="4"/>
  <c r="O41" i="4"/>
  <c r="O25" i="4"/>
  <c r="O24" i="4"/>
  <c r="O23" i="4"/>
  <c r="O33" i="4"/>
  <c r="O32" i="4"/>
  <c r="O31" i="4"/>
  <c r="C15" i="2"/>
  <c r="O30" i="2"/>
  <c r="O23" i="2"/>
  <c r="O26" i="2"/>
  <c r="O41" i="2"/>
  <c r="O37" i="2"/>
  <c r="O35" i="2"/>
  <c r="O38" i="2"/>
  <c r="O33" i="2"/>
  <c r="O21" i="2"/>
  <c r="O31" i="2"/>
  <c r="O40" i="2"/>
  <c r="O24" i="2"/>
  <c r="O36" i="2"/>
  <c r="O25" i="2"/>
  <c r="O27" i="2"/>
  <c r="O22" i="2"/>
  <c r="O34" i="2"/>
  <c r="O32" i="2"/>
  <c r="O39" i="2"/>
  <c r="O29" i="2"/>
  <c r="O28" i="2"/>
  <c r="F18" i="2" l="1"/>
  <c r="F19" i="2" s="1"/>
  <c r="C18" i="2"/>
  <c r="C18" i="4"/>
  <c r="F18" i="4"/>
  <c r="F19" i="4" s="1"/>
</calcChain>
</file>

<file path=xl/sharedStrings.xml><?xml version="1.0" encoding="utf-8"?>
<sst xmlns="http://schemas.openxmlformats.org/spreadsheetml/2006/main" count="209" uniqueCount="81">
  <si>
    <t>VSB-066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</si>
  <si>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</si>
  <si>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</si>
  <si>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</si>
  <si>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</si>
  <si>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</si>
  <si>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</si>
  <si>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</si>
  <si>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</si>
  <si>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</si>
  <si>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</si>
  <si>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</si>
  <si>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</si>
  <si>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</si>
  <si>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</si>
  <si>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</si>
  <si>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</si>
  <si>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</si>
  <si>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</si>
  <si>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</si>
  <si>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</si>
  <si>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</si>
  <si>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</si>
  <si>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</si>
  <si>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</si>
  <si>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</si>
  <si>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</si>
  <si>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</si>
  <si>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</si>
  <si>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5305</t>
  </si>
  <si>
    <t>not avail.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</si>
  <si>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</si>
  <si>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</si>
  <si>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</si>
  <si>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</si>
  <si>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</si>
  <si>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</si>
  <si>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</si>
  <si>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</si>
  <si>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</si>
  <si>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</si>
  <si>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</si>
  <si>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</si>
  <si>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</si>
  <si>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</si>
  <si>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</si>
  <si>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</si>
  <si>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</si>
  <si>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</si>
  <si>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</si>
  <si>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</si>
  <si>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</si>
  <si>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</si>
  <si>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</si>
  <si>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</si>
  <si>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</si>
  <si>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Russ Robb (pc)</t>
  </si>
  <si>
    <t># of data points:</t>
  </si>
  <si>
    <t>MW UMa / GSC 4153-0634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</si>
  <si>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</si>
  <si>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</si>
  <si>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</si>
  <si>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</si>
  <si>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</si>
  <si>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</si>
  <si>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</si>
  <si>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</si>
  <si>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IBVS 6084</t>
  </si>
  <si>
    <t>OEJV 0165</t>
  </si>
  <si>
    <t>OEJV 0179</t>
  </si>
  <si>
    <t>pg</t>
  </si>
  <si>
    <t>vis</t>
  </si>
  <si>
    <t>PE</t>
  </si>
  <si>
    <t>CCD</t>
  </si>
  <si>
    <t>Add cycle</t>
  </si>
  <si>
    <t>Old Cycle</t>
  </si>
  <si>
    <t>VSB, 91</t>
  </si>
  <si>
    <t>JBAV, 63</t>
  </si>
  <si>
    <t>V</t>
  </si>
  <si>
    <t>B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</si>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</sst>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UMa - O-C Diagr.</a:t>
            </a:r>
          </a:p>
        </c:rich>
      </c:tx>
      <c:layout>
        <c:manualLayout>
          <c:xMode val="edge"/>
          <c:yMode val="edge"/>
          <c:x val="0.369951873947905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2752555768977"/>
          <c:y val="0.12967486876640419"/>
          <c:w val="0.79913907369010218"/>
          <c:h val="0.64776509186351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A-4F33-A162-2EEFE169F3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A-4F33-A162-2EEFE169F3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0">
                  <c:v>-5.7589051721151918E-5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4A-4F33-A162-2EEFE169F3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-2.5453359048697166E-3</c:v>
                </c:pt>
                <c:pt idx="1">
                  <c:v>1.1221214372199029E-3</c:v>
                </c:pt>
                <c:pt idx="2">
                  <c:v>1.1469792443676852E-3</c:v>
                </c:pt>
                <c:pt idx="3">
                  <c:v>-2.10468570003286E-5</c:v>
                </c:pt>
                <c:pt idx="4">
                  <c:v>-1.5086179555510171E-3</c:v>
                </c:pt>
                <c:pt idx="5">
                  <c:v>-9.5178624906111509E-4</c:v>
                </c:pt>
                <c:pt idx="6">
                  <c:v>-1.3843288979842328E-3</c:v>
                </c:pt>
                <c:pt idx="7">
                  <c:v>-2.5795848487177864E-3</c:v>
                </c:pt>
                <c:pt idx="8">
                  <c:v>-2.3851623482187279E-3</c:v>
                </c:pt>
                <c:pt idx="9">
                  <c:v>1.8799820463755168E-3</c:v>
                </c:pt>
                <c:pt idx="11">
                  <c:v>-1.3131665546097793E-3</c:v>
                </c:pt>
                <c:pt idx="12">
                  <c:v>-9.9616798252100125E-4</c:v>
                </c:pt>
                <c:pt idx="13">
                  <c:v>-6.9616802647942677E-4</c:v>
                </c:pt>
                <c:pt idx="14">
                  <c:v>-5.9616773069137707E-4</c:v>
                </c:pt>
                <c:pt idx="15">
                  <c:v>-1.1470211466075853E-3</c:v>
                </c:pt>
                <c:pt idx="16">
                  <c:v>-6.4702106465119869E-4</c:v>
                </c:pt>
                <c:pt idx="17">
                  <c:v>-4.470209387363866E-4</c:v>
                </c:pt>
                <c:pt idx="18">
                  <c:v>-4.2103029336431064E-3</c:v>
                </c:pt>
                <c:pt idx="19">
                  <c:v>-4.1030286956811324E-4</c:v>
                </c:pt>
                <c:pt idx="20">
                  <c:v>-3.1030303944135085E-4</c:v>
                </c:pt>
                <c:pt idx="21">
                  <c:v>-9.9994220363441855E-4</c:v>
                </c:pt>
                <c:pt idx="22">
                  <c:v>-6.9994224759284407E-4</c:v>
                </c:pt>
                <c:pt idx="23">
                  <c:v>1.0000581241911277E-3</c:v>
                </c:pt>
                <c:pt idx="24">
                  <c:v>-1.1308623215882108E-3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4A-4F33-A162-2EEFE169F3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4A-4F33-A162-2EEFE169F3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4A-4F33-A162-2EEFE169F3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4A-4F33-A162-2EEFE169F3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-8.8609355012235545E-4</c:v>
                </c:pt>
                <c:pt idx="1">
                  <c:v>-8.8604921171181374E-4</c:v>
                </c:pt>
                <c:pt idx="2">
                  <c:v>-8.8590141701000826E-4</c:v>
                </c:pt>
                <c:pt idx="3">
                  <c:v>-8.853545766133276E-4</c:v>
                </c:pt>
                <c:pt idx="4">
                  <c:v>-8.8528067926242485E-4</c:v>
                </c:pt>
                <c:pt idx="5">
                  <c:v>-8.845860441639387E-4</c:v>
                </c:pt>
                <c:pt idx="6">
                  <c:v>-8.8454170575339699E-4</c:v>
                </c:pt>
                <c:pt idx="7">
                  <c:v>-8.8427567529014695E-4</c:v>
                </c:pt>
                <c:pt idx="8">
                  <c:v>-8.6028859518710345E-4</c:v>
                </c:pt>
                <c:pt idx="9">
                  <c:v>-7.9027824494180637E-4</c:v>
                </c:pt>
                <c:pt idx="10">
                  <c:v>-7.9020434759090351E-4</c:v>
                </c:pt>
                <c:pt idx="11">
                  <c:v>-7.6621726748786001E-4</c:v>
                </c:pt>
                <c:pt idx="12">
                  <c:v>-7.4750645823927519E-4</c:v>
                </c:pt>
                <c:pt idx="13">
                  <c:v>-7.4750645823927519E-4</c:v>
                </c:pt>
                <c:pt idx="14">
                  <c:v>-7.4750645823927519E-4</c:v>
                </c:pt>
                <c:pt idx="15">
                  <c:v>-7.4661969002844184E-4</c:v>
                </c:pt>
                <c:pt idx="16">
                  <c:v>-7.4661969002844184E-4</c:v>
                </c:pt>
                <c:pt idx="17">
                  <c:v>-7.4661969002844184E-4</c:v>
                </c:pt>
                <c:pt idx="18">
                  <c:v>-7.4580681916851113E-4</c:v>
                </c:pt>
                <c:pt idx="19">
                  <c:v>-7.4580681916851113E-4</c:v>
                </c:pt>
                <c:pt idx="20">
                  <c:v>-7.4580681916851113E-4</c:v>
                </c:pt>
                <c:pt idx="21">
                  <c:v>-7.227951840973844E-4</c:v>
                </c:pt>
                <c:pt idx="22">
                  <c:v>-7.227951840973844E-4</c:v>
                </c:pt>
                <c:pt idx="23">
                  <c:v>-7.227951840973844E-4</c:v>
                </c:pt>
                <c:pt idx="24">
                  <c:v>-7.114445509987168E-4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4A-4F33-A162-2EEFE169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320"/>
        <c:axId val="1"/>
      </c:scatterChart>
      <c:valAx>
        <c:axId val="90596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7355653645071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575201726601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UMa - O-C Diagr.</a:t>
            </a:r>
          </a:p>
        </c:rich>
      </c:tx>
      <c:layout>
        <c:manualLayout>
          <c:xMode val="edge"/>
          <c:yMode val="edge"/>
          <c:x val="0.3699518739479051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70774963694407"/>
          <c:y val="0.14457831325301204"/>
          <c:w val="0.75605875471617745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0E-44F7-8EA7-0BE772B581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0E-44F7-8EA7-0BE772B5818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10">
                  <c:v>9.4967384400661103E-2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0E-44F7-8EA7-0BE772B5818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0">
                  <c:v>-2.530691897845827E-3</c:v>
                </c:pt>
                <c:pt idx="1">
                  <c:v>1.1806974725914188E-3</c:v>
                </c:pt>
                <c:pt idx="2">
                  <c:v>1.3519953718059696E-3</c:v>
                </c:pt>
                <c:pt idx="3">
                  <c:v>7.2579759580548853E-4</c:v>
                </c:pt>
                <c:pt idx="4">
                  <c:v>-6.8855346034979448E-4</c:v>
                </c:pt>
                <c:pt idx="5">
                  <c:v>5.5654666357440874E-4</c:v>
                </c:pt>
                <c:pt idx="6">
                  <c:v>1.6793603572295979E-4</c:v>
                </c:pt>
                <c:pt idx="7">
                  <c:v>-7.6372775220079347E-4</c:v>
                </c:pt>
                <c:pt idx="8">
                  <c:v>2.3197921116661746E-2</c:v>
                </c:pt>
                <c:pt idx="9">
                  <c:v>9.6831735456362367E-2</c:v>
                </c:pt>
                <c:pt idx="11">
                  <c:v>0.11747903326613596</c:v>
                </c:pt>
                <c:pt idx="12">
                  <c:v>0.13633534705149941</c:v>
                </c:pt>
                <c:pt idx="13">
                  <c:v>0.13663534700754099</c:v>
                </c:pt>
                <c:pt idx="14">
                  <c:v>0.13673534730332904</c:v>
                </c:pt>
                <c:pt idx="15">
                  <c:v>0.13706313441798557</c:v>
                </c:pt>
                <c:pt idx="16">
                  <c:v>0.13756313449994195</c:v>
                </c:pt>
                <c:pt idx="17">
                  <c:v>0.13776313462585676</c:v>
                </c:pt>
                <c:pt idx="18">
                  <c:v>0.13480527311185142</c:v>
                </c:pt>
                <c:pt idx="19">
                  <c:v>0.13860527317592641</c:v>
                </c:pt>
                <c:pt idx="20">
                  <c:v>0.13870527300605318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0E-44F7-8EA7-0BE772B5818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0E-44F7-8EA7-0BE772B581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0E-44F7-8EA7-0BE772B581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0E-44F7-8EA7-0BE772B581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0">
                  <c:v>-8.4526130898547678E-4</c:v>
                </c:pt>
                <c:pt idx="1">
                  <c:v>-8.0132928242399341E-4</c:v>
                </c:pt>
                <c:pt idx="2">
                  <c:v>-6.5488919388571561E-4</c:v>
                </c:pt>
                <c:pt idx="3">
                  <c:v>-1.1306086629408769E-4</c:v>
                </c:pt>
                <c:pt idx="4">
                  <c:v>-3.9840822024948732E-5</c:v>
                </c:pt>
                <c:pt idx="5">
                  <c:v>6.4842759410495688E-4</c:v>
                </c:pt>
                <c:pt idx="6">
                  <c:v>6.9235962066644036E-4</c:v>
                </c:pt>
                <c:pt idx="7">
                  <c:v>9.5595178003534038E-4</c:v>
                </c:pt>
                <c:pt idx="8">
                  <c:v>2.4723178149797832E-2</c:v>
                </c:pt>
                <c:pt idx="9">
                  <c:v>9.4091848090380029E-2</c:v>
                </c:pt>
                <c:pt idx="10">
                  <c:v>9.4165068134649171E-2</c:v>
                </c:pt>
                <c:pt idx="11">
                  <c:v>0.11793229450441166</c:v>
                </c:pt>
                <c:pt idx="12">
                  <c:v>0.13647160971335764</c:v>
                </c:pt>
                <c:pt idx="13">
                  <c:v>0.13647160971335764</c:v>
                </c:pt>
                <c:pt idx="14">
                  <c:v>0.13647160971335764</c:v>
                </c:pt>
                <c:pt idx="15">
                  <c:v>0.1373502502445873</c:v>
                </c:pt>
                <c:pt idx="16">
                  <c:v>0.1373502502445873</c:v>
                </c:pt>
                <c:pt idx="17">
                  <c:v>0.1373502502445873</c:v>
                </c:pt>
                <c:pt idx="18">
                  <c:v>0.13815567073154783</c:v>
                </c:pt>
                <c:pt idx="19">
                  <c:v>0.13815567073154783</c:v>
                </c:pt>
                <c:pt idx="20">
                  <c:v>0.13815567073154783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0E-44F7-8EA7-0BE772B5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976"/>
        <c:axId val="1"/>
      </c:scatterChart>
      <c:valAx>
        <c:axId val="9059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7355653645071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555752017266017"/>
          <c:y val="0.92168674698795183"/>
          <c:w val="0.9208407430492836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409575</xdr:colOff>
      <xdr:row>18</xdr:row>
      <xdr:rowOff>76200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3F6A720D-90D6-7B43-2D42-312EB997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409575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9B2E340-95AE-E56F-5395-576B858E7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A5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4" customWidth="1"/>
  </cols>
  <sheetData>
    <row r="1" spans="1:27" s="43" customFormat="1" ht="20.25" x14ac:dyDescent="0.2">
      <c r="A1" s="70" t="s">
        <v>58</v>
      </c>
      <c r="B1" s="71"/>
      <c r="C1" s="70"/>
    </row>
    <row r="2" spans="1:27" s="43" customFormat="1" ht="12.95" customHeight="1" x14ac:dyDescent="0.2">
      <c r="A2" s="43" t="s">
        <v>25</v>
      </c>
      <c r="B2" s="43" t="s">
        <v>59</v>
      </c>
    </row>
    <row r="3" spans="1:27" s="43" customFormat="1" ht="12.95" customHeight="1" thickBot="1" x14ac:dyDescent="0.25">
      <c r="S3" s="44"/>
      <c r="T3" s="44"/>
    </row>
    <row r="4" spans="1:27" s="43" customFormat="1" ht="12.95" customHeight="1" thickTop="1" thickBot="1" x14ac:dyDescent="0.25">
      <c r="A4" s="45" t="s">
        <v>2</v>
      </c>
      <c r="C4" s="46" t="s">
        <v>30</v>
      </c>
      <c r="D4" s="47" t="s">
        <v>30</v>
      </c>
    </row>
    <row r="5" spans="1:27" s="43" customFormat="1" ht="12.95" customHeight="1" thickTop="1" x14ac:dyDescent="0.2">
      <c r="A5" s="48" t="s">
        <v>60</v>
      </c>
      <c r="C5" s="49">
        <v>-9.5</v>
      </c>
      <c r="D5" s="43" t="s">
        <v>61</v>
      </c>
    </row>
    <row r="6" spans="1:27" s="43" customFormat="1" ht="12.95" customHeight="1" x14ac:dyDescent="0.2">
      <c r="A6" s="45" t="s">
        <v>3</v>
      </c>
    </row>
    <row r="7" spans="1:27" s="43" customFormat="1" ht="12.95" customHeight="1" x14ac:dyDescent="0.2">
      <c r="A7" s="43" t="s">
        <v>4</v>
      </c>
      <c r="C7" s="43">
        <v>52402.327667821686</v>
      </c>
      <c r="D7" s="43" t="s">
        <v>29</v>
      </c>
    </row>
    <row r="8" spans="1:27" s="43" customFormat="1" ht="12.95" customHeight="1" x14ac:dyDescent="0.2">
      <c r="A8" s="43" t="s">
        <v>5</v>
      </c>
      <c r="C8" s="43">
        <v>1.2347550284380837</v>
      </c>
    </row>
    <row r="9" spans="1:27" s="43" customFormat="1" ht="12.95" customHeight="1" x14ac:dyDescent="0.2">
      <c r="A9" s="50" t="s">
        <v>65</v>
      </c>
      <c r="B9" s="51">
        <v>21</v>
      </c>
      <c r="C9" s="52" t="str">
        <f>"F"&amp;B9</f>
        <v>F21</v>
      </c>
      <c r="D9" s="53" t="str">
        <f>"G"&amp;B9</f>
        <v>G21</v>
      </c>
    </row>
    <row r="10" spans="1:27" s="43" customFormat="1" ht="12.95" customHeight="1" thickBot="1" x14ac:dyDescent="0.25">
      <c r="C10" s="54" t="s">
        <v>21</v>
      </c>
      <c r="D10" s="54" t="s">
        <v>22</v>
      </c>
    </row>
    <row r="11" spans="1:27" s="43" customFormat="1" ht="12.95" customHeight="1" x14ac:dyDescent="0.2">
      <c r="A11" s="43" t="s">
        <v>17</v>
      </c>
      <c r="C11" s="53">
        <f ca="1">INTERCEPT(INDIRECT($D$9):G991,INDIRECT($C$9):F991)</f>
        <v>-8.8610832959253602E-4</v>
      </c>
      <c r="D11" s="55"/>
      <c r="S11" s="56"/>
      <c r="T11" s="56"/>
      <c r="U11" s="56"/>
      <c r="V11" s="56"/>
      <c r="W11" s="56"/>
      <c r="X11" s="56"/>
    </row>
    <row r="12" spans="1:27" s="43" customFormat="1" ht="12.95" customHeight="1" x14ac:dyDescent="0.2">
      <c r="A12" s="43" t="s">
        <v>18</v>
      </c>
      <c r="C12" s="53">
        <f ca="1">SLOPE(INDIRECT($D$9):G991,INDIRECT($C$9):F991)</f>
        <v>2.9558940361113417E-8</v>
      </c>
      <c r="D12" s="55"/>
    </row>
    <row r="13" spans="1:27" s="43" customFormat="1" ht="12.95" customHeight="1" x14ac:dyDescent="0.2">
      <c r="A13" s="43" t="s">
        <v>20</v>
      </c>
      <c r="C13" s="55" t="s">
        <v>15</v>
      </c>
    </row>
    <row r="14" spans="1:27" s="43" customFormat="1" ht="12.95" customHeight="1" x14ac:dyDescent="0.2"/>
    <row r="15" spans="1:27" s="43" customFormat="1" ht="12.95" customHeight="1" x14ac:dyDescent="0.2">
      <c r="A15" s="57" t="s">
        <v>19</v>
      </c>
      <c r="C15" s="58">
        <f ca="1">(C7+C11)+(C8+C12)*INT(MAX(F21:F3532))</f>
        <v>59698.494419417773</v>
      </c>
      <c r="E15" s="59" t="s">
        <v>74</v>
      </c>
      <c r="F15" s="60">
        <v>1</v>
      </c>
    </row>
    <row r="16" spans="1:27" s="43" customFormat="1" ht="12.95" customHeight="1" x14ac:dyDescent="0.2">
      <c r="A16" s="45" t="s">
        <v>6</v>
      </c>
      <c r="C16" s="61">
        <f ca="1">+C8+C12</f>
        <v>1.2347550579970241</v>
      </c>
      <c r="E16" s="59" t="s">
        <v>62</v>
      </c>
      <c r="F16" s="61">
        <f ca="1">NOW()+15018.5+$C$5/24</f>
        <v>60378.70795358796</v>
      </c>
      <c r="S16" s="56"/>
      <c r="T16" s="56"/>
      <c r="U16" s="56"/>
      <c r="V16" s="56"/>
      <c r="W16" s="56"/>
      <c r="X16" s="56"/>
      <c r="Y16" s="56"/>
      <c r="Z16" s="56"/>
      <c r="AA16" s="56"/>
    </row>
    <row r="17" spans="1:17" s="43" customFormat="1" ht="12.95" customHeight="1" thickBot="1" x14ac:dyDescent="0.25">
      <c r="A17" s="59" t="s">
        <v>57</v>
      </c>
      <c r="C17" s="43">
        <f>COUNT(C21:C2190)</f>
        <v>25</v>
      </c>
      <c r="E17" s="59" t="s">
        <v>75</v>
      </c>
      <c r="F17" s="62">
        <f ca="1">ROUND(2*(F16-$C$7)/$C$8,0)/2+F15</f>
        <v>6461</v>
      </c>
    </row>
    <row r="18" spans="1:17" s="43" customFormat="1" ht="12.95" customHeight="1" thickTop="1" thickBot="1" x14ac:dyDescent="0.25">
      <c r="A18" s="45" t="s">
        <v>7</v>
      </c>
      <c r="C18" s="63">
        <f ca="1">+C15</f>
        <v>59698.494419417773</v>
      </c>
      <c r="D18" s="64">
        <f ca="1">+C16</f>
        <v>1.2347550579970241</v>
      </c>
      <c r="E18" s="59" t="s">
        <v>63</v>
      </c>
      <c r="F18" s="53">
        <f ca="1">ROUND(2*(F16-$C$15)/$C$16,0)/2+F15</f>
        <v>552</v>
      </c>
    </row>
    <row r="19" spans="1:17" s="43" customFormat="1" ht="12.95" customHeight="1" thickTop="1" x14ac:dyDescent="0.2">
      <c r="E19" s="59" t="s">
        <v>64</v>
      </c>
      <c r="F19" s="65">
        <f ca="1">+$C$15+$C$16*F18-15018.5-$C$5/24</f>
        <v>45361.975044765466</v>
      </c>
    </row>
    <row r="20" spans="1:17" s="43" customFormat="1" ht="12.95" customHeight="1" thickBot="1" x14ac:dyDescent="0.25">
      <c r="A20" s="54" t="s">
        <v>8</v>
      </c>
      <c r="B20" s="54" t="s">
        <v>9</v>
      </c>
      <c r="C20" s="54" t="s">
        <v>10</v>
      </c>
      <c r="D20" s="54" t="s">
        <v>14</v>
      </c>
      <c r="E20" s="54" t="s">
        <v>11</v>
      </c>
      <c r="F20" s="54" t="s">
        <v>12</v>
      </c>
      <c r="G20" s="54" t="s">
        <v>13</v>
      </c>
      <c r="H20" s="66" t="s">
        <v>70</v>
      </c>
      <c r="I20" s="66" t="s">
        <v>71</v>
      </c>
      <c r="J20" s="66" t="s">
        <v>72</v>
      </c>
      <c r="K20" s="66" t="s">
        <v>73</v>
      </c>
      <c r="L20" s="66" t="s">
        <v>26</v>
      </c>
      <c r="M20" s="66" t="s">
        <v>27</v>
      </c>
      <c r="N20" s="66" t="s">
        <v>28</v>
      </c>
      <c r="O20" s="66" t="s">
        <v>24</v>
      </c>
      <c r="P20" s="67" t="s">
        <v>23</v>
      </c>
      <c r="Q20" s="54" t="s">
        <v>16</v>
      </c>
    </row>
    <row r="21" spans="1:17" s="43" customFormat="1" ht="12.95" customHeight="1" x14ac:dyDescent="0.2">
      <c r="A21" s="43" t="s">
        <v>29</v>
      </c>
      <c r="C21" s="68">
        <v>52402.942499999997</v>
      </c>
      <c r="D21" s="68">
        <v>4.0000000000000002E-4</v>
      </c>
      <c r="E21" s="43">
        <f t="shared" ref="E21:E41" si="0">+(C21-C$7)/C$8</f>
        <v>0.4979385903687536</v>
      </c>
      <c r="F21" s="43">
        <f t="shared" ref="F21:F41" si="1">ROUND(2*E21,0)/2</f>
        <v>0.5</v>
      </c>
      <c r="G21" s="43">
        <f t="shared" ref="G21:G41" si="2">+C21-(C$7+F21*C$8)</f>
        <v>-2.5453359048697166E-3</v>
      </c>
      <c r="K21" s="43">
        <f t="shared" ref="K21:K30" si="3">+G21</f>
        <v>-2.5453359048697166E-3</v>
      </c>
      <c r="O21" s="43">
        <f t="shared" ref="O21:O41" ca="1" si="4">+C$11+C$12*$F21</f>
        <v>-8.8609355012235545E-4</v>
      </c>
      <c r="Q21" s="69">
        <f t="shared" ref="Q21:Q41" si="5">+C21-15018.5</f>
        <v>37384.442499999997</v>
      </c>
    </row>
    <row r="22" spans="1:17" s="43" customFormat="1" ht="12.95" customHeight="1" x14ac:dyDescent="0.2">
      <c r="A22" s="43" t="s">
        <v>29</v>
      </c>
      <c r="C22" s="68">
        <v>52404.798300000002</v>
      </c>
      <c r="D22" s="68">
        <v>2.0000000000000001E-4</v>
      </c>
      <c r="E22" s="43">
        <f t="shared" si="0"/>
        <v>2.0009087806196355</v>
      </c>
      <c r="F22" s="43">
        <f t="shared" si="1"/>
        <v>2</v>
      </c>
      <c r="G22" s="43">
        <f t="shared" si="2"/>
        <v>1.1221214372199029E-3</v>
      </c>
      <c r="K22" s="43">
        <f t="shared" si="3"/>
        <v>1.1221214372199029E-3</v>
      </c>
      <c r="O22" s="43">
        <f t="shared" ca="1" si="4"/>
        <v>-8.8604921171181374E-4</v>
      </c>
      <c r="Q22" s="69">
        <f t="shared" si="5"/>
        <v>37386.298300000002</v>
      </c>
    </row>
    <row r="23" spans="1:17" s="43" customFormat="1" ht="12.95" customHeight="1" x14ac:dyDescent="0.2">
      <c r="A23" s="43" t="s">
        <v>29</v>
      </c>
      <c r="C23" s="68">
        <v>52410.972099999999</v>
      </c>
      <c r="D23" s="68">
        <v>4.0000000000000002E-4</v>
      </c>
      <c r="E23" s="43">
        <f t="shared" si="0"/>
        <v>7.0009289123914069</v>
      </c>
      <c r="F23" s="43">
        <f t="shared" si="1"/>
        <v>7</v>
      </c>
      <c r="G23" s="43">
        <f t="shared" si="2"/>
        <v>1.1469792443676852E-3</v>
      </c>
      <c r="K23" s="43">
        <f t="shared" si="3"/>
        <v>1.1469792443676852E-3</v>
      </c>
      <c r="O23" s="43">
        <f t="shared" ca="1" si="4"/>
        <v>-8.8590141701000826E-4</v>
      </c>
      <c r="Q23" s="69">
        <f t="shared" si="5"/>
        <v>37392.472099999999</v>
      </c>
    </row>
    <row r="24" spans="1:17" s="43" customFormat="1" ht="12.95" customHeight="1" x14ac:dyDescent="0.2">
      <c r="A24" s="43" t="s">
        <v>29</v>
      </c>
      <c r="C24" s="68">
        <v>52433.813900000001</v>
      </c>
      <c r="D24" s="68">
        <v>1.1000000000000001E-3</v>
      </c>
      <c r="E24" s="43">
        <f t="shared" si="0"/>
        <v>25.499982954630006</v>
      </c>
      <c r="F24" s="43">
        <f t="shared" si="1"/>
        <v>25.5</v>
      </c>
      <c r="G24" s="43">
        <f t="shared" si="2"/>
        <v>-2.10468570003286E-5</v>
      </c>
      <c r="K24" s="43">
        <f t="shared" si="3"/>
        <v>-2.10468570003286E-5</v>
      </c>
      <c r="O24" s="43">
        <f t="shared" ca="1" si="4"/>
        <v>-8.853545766133276E-4</v>
      </c>
      <c r="Q24" s="69">
        <f t="shared" si="5"/>
        <v>37415.313900000001</v>
      </c>
    </row>
    <row r="25" spans="1:17" s="43" customFormat="1" ht="12.95" customHeight="1" x14ac:dyDescent="0.2">
      <c r="A25" s="43" t="s">
        <v>29</v>
      </c>
      <c r="C25" s="68">
        <v>52436.899299999997</v>
      </c>
      <c r="D25" s="68">
        <v>1.2999999999999999E-3</v>
      </c>
      <c r="E25" s="43">
        <f t="shared" si="0"/>
        <v>27.998778204647497</v>
      </c>
      <c r="F25" s="43">
        <f t="shared" si="1"/>
        <v>28</v>
      </c>
      <c r="G25" s="43">
        <f t="shared" si="2"/>
        <v>-1.5086179555510171E-3</v>
      </c>
      <c r="K25" s="43">
        <f t="shared" si="3"/>
        <v>-1.5086179555510171E-3</v>
      </c>
      <c r="O25" s="43">
        <f t="shared" ca="1" si="4"/>
        <v>-8.8528067926242485E-4</v>
      </c>
      <c r="Q25" s="69">
        <f t="shared" si="5"/>
        <v>37418.399299999997</v>
      </c>
    </row>
    <row r="26" spans="1:17" s="43" customFormat="1" ht="12.95" customHeight="1" x14ac:dyDescent="0.2">
      <c r="A26" s="43" t="s">
        <v>29</v>
      </c>
      <c r="C26" s="68">
        <v>52465.916599999997</v>
      </c>
      <c r="D26" s="68">
        <v>5.0000000000000001E-4</v>
      </c>
      <c r="E26" s="43">
        <f t="shared" si="0"/>
        <v>51.499229169974008</v>
      </c>
      <c r="F26" s="43">
        <f t="shared" si="1"/>
        <v>51.5</v>
      </c>
      <c r="G26" s="43">
        <f t="shared" si="2"/>
        <v>-9.5178624906111509E-4</v>
      </c>
      <c r="K26" s="43">
        <f t="shared" si="3"/>
        <v>-9.5178624906111509E-4</v>
      </c>
      <c r="O26" s="43">
        <f t="shared" ca="1" si="4"/>
        <v>-8.845860441639387E-4</v>
      </c>
      <c r="Q26" s="69">
        <f t="shared" si="5"/>
        <v>37447.416599999997</v>
      </c>
    </row>
    <row r="27" spans="1:17" s="43" customFormat="1" ht="12.95" customHeight="1" x14ac:dyDescent="0.2">
      <c r="A27" s="43" t="s">
        <v>29</v>
      </c>
      <c r="C27" s="68">
        <v>52467.768300000003</v>
      </c>
      <c r="D27" s="68">
        <v>2.0000000000000001E-4</v>
      </c>
      <c r="E27" s="43">
        <f t="shared" si="0"/>
        <v>52.998878863524034</v>
      </c>
      <c r="F27" s="43">
        <f t="shared" si="1"/>
        <v>53</v>
      </c>
      <c r="G27" s="43">
        <f t="shared" si="2"/>
        <v>-1.3843288979842328E-3</v>
      </c>
      <c r="K27" s="43">
        <f t="shared" si="3"/>
        <v>-1.3843288979842328E-3</v>
      </c>
      <c r="O27" s="43">
        <f t="shared" ca="1" si="4"/>
        <v>-8.8454170575339699E-4</v>
      </c>
      <c r="Q27" s="69">
        <f t="shared" si="5"/>
        <v>37449.268300000003</v>
      </c>
    </row>
    <row r="28" spans="1:17" s="43" customFormat="1" ht="12.95" customHeight="1" x14ac:dyDescent="0.2">
      <c r="A28" s="43" t="s">
        <v>29</v>
      </c>
      <c r="C28" s="68">
        <v>52478.8799</v>
      </c>
      <c r="D28" s="68">
        <v>2.0000000000000001E-4</v>
      </c>
      <c r="E28" s="43">
        <f t="shared" si="0"/>
        <v>61.997910852931909</v>
      </c>
      <c r="F28" s="43">
        <f t="shared" si="1"/>
        <v>62</v>
      </c>
      <c r="G28" s="43">
        <f t="shared" si="2"/>
        <v>-2.5795848487177864E-3</v>
      </c>
      <c r="K28" s="43">
        <f t="shared" si="3"/>
        <v>-2.5795848487177864E-3</v>
      </c>
      <c r="O28" s="43">
        <f t="shared" ca="1" si="4"/>
        <v>-8.8427567529014695E-4</v>
      </c>
      <c r="Q28" s="69">
        <f t="shared" si="5"/>
        <v>37460.3799</v>
      </c>
    </row>
    <row r="29" spans="1:17" x14ac:dyDescent="0.2">
      <c r="A29" t="s">
        <v>56</v>
      </c>
      <c r="C29" s="31">
        <v>53480.883800000003</v>
      </c>
      <c r="D29" s="31"/>
      <c r="E29">
        <f t="shared" si="0"/>
        <v>873.49806831128922</v>
      </c>
      <c r="F29">
        <f t="shared" si="1"/>
        <v>873.5</v>
      </c>
      <c r="G29">
        <f t="shared" si="2"/>
        <v>-2.3851623482187279E-3</v>
      </c>
      <c r="K29">
        <f t="shared" si="3"/>
        <v>-2.3851623482187279E-3</v>
      </c>
      <c r="O29">
        <f t="shared" ca="1" si="4"/>
        <v>-8.6028859518710345E-4</v>
      </c>
      <c r="Q29" s="2">
        <f t="shared" si="5"/>
        <v>38462.383800000003</v>
      </c>
    </row>
    <row r="30" spans="1:17" x14ac:dyDescent="0.2">
      <c r="A30" s="32" t="s">
        <v>68</v>
      </c>
      <c r="B30" s="33"/>
      <c r="C30" s="32">
        <v>56405.405350000001</v>
      </c>
      <c r="D30" s="32">
        <v>2.7E-4</v>
      </c>
      <c r="E30">
        <f t="shared" si="0"/>
        <v>3242.0015225546799</v>
      </c>
      <c r="F30">
        <f t="shared" si="1"/>
        <v>3242</v>
      </c>
      <c r="G30">
        <f t="shared" si="2"/>
        <v>1.8799820463755168E-3</v>
      </c>
      <c r="K30">
        <f t="shared" si="3"/>
        <v>1.8799820463755168E-3</v>
      </c>
      <c r="O30">
        <f t="shared" ca="1" si="4"/>
        <v>-7.9027824494180637E-4</v>
      </c>
      <c r="Q30" s="2">
        <f t="shared" si="5"/>
        <v>41386.905350000001</v>
      </c>
    </row>
    <row r="31" spans="1:17" x14ac:dyDescent="0.2">
      <c r="A31" s="32" t="s">
        <v>67</v>
      </c>
      <c r="B31" s="33" t="s">
        <v>66</v>
      </c>
      <c r="C31" s="32">
        <v>56408.490299999998</v>
      </c>
      <c r="D31" s="32">
        <v>1.6999999999999999E-3</v>
      </c>
      <c r="E31">
        <f t="shared" si="0"/>
        <v>3244.499953359938</v>
      </c>
      <c r="F31">
        <f t="shared" si="1"/>
        <v>3244.5</v>
      </c>
      <c r="G31">
        <f t="shared" si="2"/>
        <v>-5.7589051721151918E-5</v>
      </c>
      <c r="J31">
        <f>+G31</f>
        <v>-5.7589051721151918E-5</v>
      </c>
      <c r="O31">
        <f t="shared" ca="1" si="4"/>
        <v>-7.9020434759090351E-4</v>
      </c>
      <c r="Q31" s="2">
        <f t="shared" si="5"/>
        <v>41389.990299999998</v>
      </c>
    </row>
    <row r="32" spans="1:17" x14ac:dyDescent="0.2">
      <c r="A32" s="38" t="s">
        <v>69</v>
      </c>
      <c r="B32" s="39" t="s">
        <v>66</v>
      </c>
      <c r="C32" s="40">
        <v>57410.492749999998</v>
      </c>
      <c r="D32" s="40">
        <v>0</v>
      </c>
      <c r="E32">
        <f t="shared" si="0"/>
        <v>4055.998936496288</v>
      </c>
      <c r="F32">
        <f t="shared" si="1"/>
        <v>4056</v>
      </c>
      <c r="G32">
        <f t="shared" si="2"/>
        <v>-1.3131665546097793E-3</v>
      </c>
      <c r="K32">
        <f t="shared" ref="K32:K41" si="6">+G32</f>
        <v>-1.3131665546097793E-3</v>
      </c>
      <c r="O32">
        <f t="shared" ca="1" si="4"/>
        <v>-7.6621726748786001E-4</v>
      </c>
      <c r="Q32" s="2">
        <f t="shared" si="5"/>
        <v>42391.992749999998</v>
      </c>
    </row>
    <row r="33" spans="1:17" x14ac:dyDescent="0.2">
      <c r="A33" s="35" t="s">
        <v>0</v>
      </c>
      <c r="B33" s="34" t="s">
        <v>66</v>
      </c>
      <c r="C33" s="35">
        <v>58192.092999999877</v>
      </c>
      <c r="D33" s="35" t="s">
        <v>15</v>
      </c>
      <c r="E33">
        <f t="shared" si="0"/>
        <v>4688.9991932262183</v>
      </c>
      <c r="F33">
        <f t="shared" si="1"/>
        <v>4689</v>
      </c>
      <c r="G33">
        <f t="shared" si="2"/>
        <v>-9.9616798252100125E-4</v>
      </c>
      <c r="K33">
        <f t="shared" si="6"/>
        <v>-9.9616798252100125E-4</v>
      </c>
      <c r="O33">
        <f t="shared" ca="1" si="4"/>
        <v>-7.4750645823927519E-4</v>
      </c>
      <c r="Q33" s="2">
        <f t="shared" si="5"/>
        <v>43173.592999999877</v>
      </c>
    </row>
    <row r="34" spans="1:17" x14ac:dyDescent="0.2">
      <c r="A34" s="35" t="s">
        <v>0</v>
      </c>
      <c r="B34" s="34" t="s">
        <v>66</v>
      </c>
      <c r="C34" s="35">
        <v>58192.093299999833</v>
      </c>
      <c r="D34" s="35" t="s">
        <v>15</v>
      </c>
      <c r="E34">
        <f t="shared" si="0"/>
        <v>4688.9994361893559</v>
      </c>
      <c r="F34">
        <f t="shared" si="1"/>
        <v>4689</v>
      </c>
      <c r="G34">
        <f t="shared" si="2"/>
        <v>-6.9616802647942677E-4</v>
      </c>
      <c r="K34">
        <f t="shared" si="6"/>
        <v>-6.9616802647942677E-4</v>
      </c>
      <c r="O34">
        <f t="shared" ca="1" si="4"/>
        <v>-7.4750645823927519E-4</v>
      </c>
      <c r="Q34" s="2">
        <f t="shared" si="5"/>
        <v>43173.593299999833</v>
      </c>
    </row>
    <row r="35" spans="1:17" x14ac:dyDescent="0.2">
      <c r="A35" s="35" t="s">
        <v>0</v>
      </c>
      <c r="B35" s="34" t="s">
        <v>66</v>
      </c>
      <c r="C35" s="35">
        <v>58192.093400000129</v>
      </c>
      <c r="D35" s="35" t="s">
        <v>15</v>
      </c>
      <c r="E35">
        <f t="shared" si="0"/>
        <v>4688.9995171773198</v>
      </c>
      <c r="F35">
        <f t="shared" si="1"/>
        <v>4689</v>
      </c>
      <c r="G35">
        <f t="shared" si="2"/>
        <v>-5.9616773069137707E-4</v>
      </c>
      <c r="K35">
        <f t="shared" si="6"/>
        <v>-5.9616773069137707E-4</v>
      </c>
      <c r="O35">
        <f t="shared" ca="1" si="4"/>
        <v>-7.4750645823927519E-4</v>
      </c>
      <c r="Q35" s="2">
        <f t="shared" si="5"/>
        <v>43173.593400000129</v>
      </c>
    </row>
    <row r="36" spans="1:17" x14ac:dyDescent="0.2">
      <c r="A36" s="35" t="s">
        <v>0</v>
      </c>
      <c r="B36" s="34" t="s">
        <v>66</v>
      </c>
      <c r="C36" s="35">
        <v>58229.135499999858</v>
      </c>
      <c r="D36" s="35" t="s">
        <v>15</v>
      </c>
      <c r="E36">
        <f t="shared" si="0"/>
        <v>4718.9990710536758</v>
      </c>
      <c r="F36">
        <f t="shared" si="1"/>
        <v>4719</v>
      </c>
      <c r="G36">
        <f t="shared" si="2"/>
        <v>-1.1470211466075853E-3</v>
      </c>
      <c r="K36">
        <f t="shared" si="6"/>
        <v>-1.1470211466075853E-3</v>
      </c>
      <c r="O36">
        <f t="shared" ca="1" si="4"/>
        <v>-7.4661969002844184E-4</v>
      </c>
      <c r="Q36" s="2">
        <f t="shared" si="5"/>
        <v>43210.635499999858</v>
      </c>
    </row>
    <row r="37" spans="1:17" x14ac:dyDescent="0.2">
      <c r="A37" s="35" t="s">
        <v>0</v>
      </c>
      <c r="B37" s="34" t="s">
        <v>66</v>
      </c>
      <c r="C37" s="35">
        <v>58229.13599999994</v>
      </c>
      <c r="D37" s="35" t="s">
        <v>15</v>
      </c>
      <c r="E37">
        <f t="shared" si="0"/>
        <v>4718.9994759923648</v>
      </c>
      <c r="F37">
        <f t="shared" si="1"/>
        <v>4719</v>
      </c>
      <c r="G37">
        <f t="shared" si="2"/>
        <v>-6.4702106465119869E-4</v>
      </c>
      <c r="K37">
        <f t="shared" si="6"/>
        <v>-6.4702106465119869E-4</v>
      </c>
      <c r="O37">
        <f t="shared" ca="1" si="4"/>
        <v>-7.4661969002844184E-4</v>
      </c>
      <c r="Q37" s="2">
        <f t="shared" si="5"/>
        <v>43210.63599999994</v>
      </c>
    </row>
    <row r="38" spans="1:17" x14ac:dyDescent="0.2">
      <c r="A38" s="35" t="s">
        <v>0</v>
      </c>
      <c r="B38" s="34" t="s">
        <v>66</v>
      </c>
      <c r="C38" s="35">
        <v>58229.136200000066</v>
      </c>
      <c r="D38" s="35" t="s">
        <v>15</v>
      </c>
      <c r="E38">
        <f t="shared" si="0"/>
        <v>4718.9996379679151</v>
      </c>
      <c r="F38">
        <f t="shared" si="1"/>
        <v>4719</v>
      </c>
      <c r="G38">
        <f t="shared" si="2"/>
        <v>-4.470209387363866E-4</v>
      </c>
      <c r="K38">
        <f t="shared" si="6"/>
        <v>-4.470209387363866E-4</v>
      </c>
      <c r="O38">
        <f t="shared" ca="1" si="4"/>
        <v>-7.4661969002844184E-4</v>
      </c>
      <c r="Q38" s="2">
        <f t="shared" si="5"/>
        <v>43210.636200000066</v>
      </c>
    </row>
    <row r="39" spans="1:17" x14ac:dyDescent="0.2">
      <c r="A39" s="35" t="s">
        <v>0</v>
      </c>
      <c r="B39" s="34" t="s">
        <v>1</v>
      </c>
      <c r="C39" s="35">
        <v>58263.088200000115</v>
      </c>
      <c r="D39" s="35" t="s">
        <v>15</v>
      </c>
      <c r="E39">
        <f t="shared" si="0"/>
        <v>4746.4965901714604</v>
      </c>
      <c r="F39">
        <f t="shared" si="1"/>
        <v>4746.5</v>
      </c>
      <c r="G39">
        <f t="shared" si="2"/>
        <v>-4.2103029336431064E-3</v>
      </c>
      <c r="K39">
        <f t="shared" si="6"/>
        <v>-4.2103029336431064E-3</v>
      </c>
      <c r="O39">
        <f t="shared" ca="1" si="4"/>
        <v>-7.4580681916851113E-4</v>
      </c>
      <c r="Q39" s="2">
        <f t="shared" si="5"/>
        <v>43244.588200000115</v>
      </c>
    </row>
    <row r="40" spans="1:17" x14ac:dyDescent="0.2">
      <c r="A40" s="35" t="s">
        <v>0</v>
      </c>
      <c r="B40" s="34" t="s">
        <v>1</v>
      </c>
      <c r="C40" s="35">
        <v>58263.092000000179</v>
      </c>
      <c r="D40" s="35" t="s">
        <v>15</v>
      </c>
      <c r="E40">
        <f t="shared" si="0"/>
        <v>4746.4996677050412</v>
      </c>
      <c r="F40">
        <f t="shared" si="1"/>
        <v>4746.5</v>
      </c>
      <c r="G40">
        <f t="shared" si="2"/>
        <v>-4.1030286956811324E-4</v>
      </c>
      <c r="K40">
        <f t="shared" si="6"/>
        <v>-4.1030286956811324E-4</v>
      </c>
      <c r="O40">
        <f t="shared" ca="1" si="4"/>
        <v>-7.4580681916851113E-4</v>
      </c>
      <c r="Q40" s="2">
        <f t="shared" si="5"/>
        <v>43244.592000000179</v>
      </c>
    </row>
    <row r="41" spans="1:17" x14ac:dyDescent="0.2">
      <c r="A41" s="35" t="s">
        <v>0</v>
      </c>
      <c r="B41" s="34" t="s">
        <v>1</v>
      </c>
      <c r="C41" s="35">
        <v>58263.092100000009</v>
      </c>
      <c r="D41" s="35" t="s">
        <v>15</v>
      </c>
      <c r="E41">
        <f t="shared" si="0"/>
        <v>4746.4997486926277</v>
      </c>
      <c r="F41">
        <f t="shared" si="1"/>
        <v>4746.5</v>
      </c>
      <c r="G41">
        <f t="shared" si="2"/>
        <v>-3.1030303944135085E-4</v>
      </c>
      <c r="K41">
        <f t="shared" si="6"/>
        <v>-3.1030303944135085E-4</v>
      </c>
      <c r="O41">
        <f t="shared" ca="1" si="4"/>
        <v>-7.4580681916851113E-4</v>
      </c>
      <c r="Q41" s="2">
        <f t="shared" si="5"/>
        <v>43244.592100000009</v>
      </c>
    </row>
    <row r="42" spans="1:17" x14ac:dyDescent="0.2">
      <c r="A42" s="41" t="s">
        <v>76</v>
      </c>
      <c r="B42" s="42" t="s">
        <v>66</v>
      </c>
      <c r="C42" s="72">
        <v>59224.348199999891</v>
      </c>
      <c r="D42" s="73" t="s">
        <v>78</v>
      </c>
      <c r="E42">
        <f t="shared" ref="E42:E45" si="7">+(C42-C$7)/C$8</f>
        <v>5524.9991901695603</v>
      </c>
      <c r="F42">
        <f t="shared" ref="F42:F45" si="8">ROUND(2*E42,0)/2</f>
        <v>5525</v>
      </c>
      <c r="G42">
        <f t="shared" ref="G42:G45" si="9">+C42-(C$7+F42*C$8)</f>
        <v>-9.9994220363441855E-4</v>
      </c>
      <c r="K42">
        <f t="shared" ref="K42:K45" si="10">+G42</f>
        <v>-9.9994220363441855E-4</v>
      </c>
      <c r="O42">
        <f t="shared" ref="O42:O45" ca="1" si="11">+C$11+C$12*$F42</f>
        <v>-7.227951840973844E-4</v>
      </c>
      <c r="Q42" s="2">
        <f t="shared" ref="Q42:Q45" si="12">+C42-15018.5</f>
        <v>44205.848199999891</v>
      </c>
    </row>
    <row r="43" spans="1:17" x14ac:dyDescent="0.2">
      <c r="A43" s="41" t="s">
        <v>76</v>
      </c>
      <c r="B43" s="42" t="s">
        <v>66</v>
      </c>
      <c r="C43" s="72">
        <v>59224.348499999847</v>
      </c>
      <c r="D43" s="73" t="s">
        <v>79</v>
      </c>
      <c r="E43">
        <f t="shared" si="7"/>
        <v>5524.999433132698</v>
      </c>
      <c r="F43">
        <f t="shared" si="8"/>
        <v>5525</v>
      </c>
      <c r="G43">
        <f t="shared" si="9"/>
        <v>-6.9994224759284407E-4</v>
      </c>
      <c r="K43">
        <f t="shared" si="10"/>
        <v>-6.9994224759284407E-4</v>
      </c>
      <c r="O43">
        <f t="shared" ca="1" si="11"/>
        <v>-7.227951840973844E-4</v>
      </c>
      <c r="Q43" s="2">
        <f t="shared" si="12"/>
        <v>44205.848499999847</v>
      </c>
    </row>
    <row r="44" spans="1:17" x14ac:dyDescent="0.2">
      <c r="A44" s="41" t="s">
        <v>76</v>
      </c>
      <c r="B44" s="42" t="s">
        <v>66</v>
      </c>
      <c r="C44" s="72">
        <v>59224.350200000219</v>
      </c>
      <c r="D44" s="73" t="s">
        <v>80</v>
      </c>
      <c r="E44">
        <f t="shared" si="7"/>
        <v>5525.000809924315</v>
      </c>
      <c r="F44">
        <f t="shared" si="8"/>
        <v>5525</v>
      </c>
      <c r="G44">
        <f t="shared" si="9"/>
        <v>1.0000581241911277E-3</v>
      </c>
      <c r="K44">
        <f t="shared" si="10"/>
        <v>1.0000581241911277E-3</v>
      </c>
      <c r="O44">
        <f t="shared" ca="1" si="11"/>
        <v>-7.227951840973844E-4</v>
      </c>
      <c r="Q44" s="2">
        <f t="shared" si="12"/>
        <v>44205.850200000219</v>
      </c>
    </row>
    <row r="45" spans="1:17" x14ac:dyDescent="0.2">
      <c r="A45" s="41" t="s">
        <v>77</v>
      </c>
      <c r="B45" s="42" t="s">
        <v>1</v>
      </c>
      <c r="C45" s="72">
        <v>59698.493999999999</v>
      </c>
      <c r="D45" s="73">
        <v>2E-3</v>
      </c>
      <c r="E45">
        <f t="shared" si="7"/>
        <v>5908.9990841403369</v>
      </c>
      <c r="F45">
        <f t="shared" si="8"/>
        <v>5909</v>
      </c>
      <c r="G45">
        <f t="shared" si="9"/>
        <v>-1.1308623215882108E-3</v>
      </c>
      <c r="K45">
        <f t="shared" si="10"/>
        <v>-1.1308623215882108E-3</v>
      </c>
      <c r="O45">
        <f t="shared" ca="1" si="11"/>
        <v>-7.114445509987168E-4</v>
      </c>
      <c r="Q45" s="2">
        <f t="shared" si="12"/>
        <v>44679.993999999999</v>
      </c>
    </row>
    <row r="46" spans="1:17" x14ac:dyDescent="0.2">
      <c r="C46" s="31"/>
      <c r="D46" s="31"/>
    </row>
    <row r="47" spans="1:17" x14ac:dyDescent="0.2">
      <c r="C47" s="31"/>
      <c r="D47" s="31"/>
    </row>
    <row r="48" spans="1:17" x14ac:dyDescent="0.2">
      <c r="C48" s="31"/>
      <c r="D48" s="31"/>
    </row>
    <row r="49" spans="3:4" x14ac:dyDescent="0.2">
      <c r="C49" s="31"/>
      <c r="D49" s="31"/>
    </row>
    <row r="50" spans="3:4" x14ac:dyDescent="0.2">
      <c r="C50" s="31"/>
      <c r="D50" s="31"/>
    </row>
  </sheetData>
  <phoneticPr fontId="7" type="noConversion"/>
  <hyperlinks>
    <hyperlink ref="H62473" r:id="rId1" display="http://vsolj.cetus-net.org/bulletin.html" xr:uid="{00000000-0004-0000-0000-000000000000}"/>
    <hyperlink ref="H62466" r:id="rId2" display="https://www.aavso.org/ejaavso" xr:uid="{00000000-0004-0000-0000-000001000000}"/>
    <hyperlink ref="I62473" r:id="rId3" display="http://vsolj.cetus-net.org/bulletin.html" xr:uid="{00000000-0004-0000-0000-000002000000}"/>
    <hyperlink ref="AQ56116" r:id="rId4" display="http://cdsbib.u-strasbg.fr/cgi-bin/cdsbib?1990RMxAA..21..381G" xr:uid="{00000000-0004-0000-0000-000003000000}"/>
    <hyperlink ref="H62470" r:id="rId5" display="https://www.aavso.org/ejaavso" xr:uid="{00000000-0004-0000-0000-000004000000}"/>
    <hyperlink ref="AP3480" r:id="rId6" display="http://cdsbib.u-strasbg.fr/cgi-bin/cdsbib?1990RMxAA..21..381G" xr:uid="{00000000-0004-0000-0000-000005000000}"/>
    <hyperlink ref="AP3483" r:id="rId7" display="http://cdsbib.u-strasbg.fr/cgi-bin/cdsbib?1990RMxAA..21..381G" xr:uid="{00000000-0004-0000-0000-000006000000}"/>
    <hyperlink ref="AP3481" r:id="rId8" display="http://cdsbib.u-strasbg.fr/cgi-bin/cdsbib?1990RMxAA..21..381G" xr:uid="{00000000-0004-0000-0000-000007000000}"/>
    <hyperlink ref="AP3465" r:id="rId9" display="http://cdsbib.u-strasbg.fr/cgi-bin/cdsbib?1990RMxAA..21..381G" xr:uid="{00000000-0004-0000-0000-000008000000}"/>
    <hyperlink ref="AQ3694" r:id="rId10" display="http://cdsbib.u-strasbg.fr/cgi-bin/cdsbib?1990RMxAA..21..381G" xr:uid="{00000000-0004-0000-0000-000009000000}"/>
    <hyperlink ref="AQ3698" r:id="rId11" display="http://cdsbib.u-strasbg.fr/cgi-bin/cdsbib?1990RMxAA..21..381G" xr:uid="{00000000-0004-0000-0000-00000A000000}"/>
    <hyperlink ref="AQ63386" r:id="rId12" display="http://cdsbib.u-strasbg.fr/cgi-bin/cdsbib?1990RMxAA..21..381G" xr:uid="{00000000-0004-0000-0000-00000B000000}"/>
    <hyperlink ref="I586" r:id="rId13" display="http://vsolj.cetus-net.org/bulletin.html" xr:uid="{00000000-0004-0000-0000-00000C000000}"/>
    <hyperlink ref="H586" r:id="rId14" display="http://vsolj.cetus-net.org/bulletin.html" xr:uid="{00000000-0004-0000-0000-00000D000000}"/>
    <hyperlink ref="AQ64047" r:id="rId15" display="http://cdsbib.u-strasbg.fr/cgi-bin/cdsbib?1990RMxAA..21..381G" xr:uid="{00000000-0004-0000-0000-00000E000000}"/>
    <hyperlink ref="AQ64046" r:id="rId16" display="http://cdsbib.u-strasbg.fr/cgi-bin/cdsbib?1990RMxAA..21..381G" xr:uid="{00000000-0004-0000-0000-00000F000000}"/>
    <hyperlink ref="AP1756" r:id="rId17" display="http://cdsbib.u-strasbg.fr/cgi-bin/cdsbib?1990RMxAA..21..381G" xr:uid="{00000000-0004-0000-0000-000010000000}"/>
    <hyperlink ref="AP1774" r:id="rId18" display="http://cdsbib.u-strasbg.fr/cgi-bin/cdsbib?1990RMxAA..21..381G" xr:uid="{00000000-0004-0000-0000-000011000000}"/>
    <hyperlink ref="AP1775" r:id="rId19" display="http://cdsbib.u-strasbg.fr/cgi-bin/cdsbib?1990RMxAA..21..381G" xr:uid="{00000000-0004-0000-0000-000012000000}"/>
    <hyperlink ref="AP177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AA47"/>
  <sheetViews>
    <sheetView workbookViewId="0">
      <selection activeCell="C53" sqref="C5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4" customWidth="1"/>
  </cols>
  <sheetData>
    <row r="1" spans="1:27" ht="20.25" x14ac:dyDescent="0.3">
      <c r="A1" s="1" t="s">
        <v>58</v>
      </c>
      <c r="B1" s="13"/>
      <c r="C1" s="1"/>
      <c r="S1" t="s">
        <v>31</v>
      </c>
    </row>
    <row r="2" spans="1:27" ht="13.5" thickBot="1" x14ac:dyDescent="0.25">
      <c r="A2" t="s">
        <v>25</v>
      </c>
      <c r="B2" t="s">
        <v>59</v>
      </c>
    </row>
    <row r="3" spans="1:27" ht="13.5" thickBot="1" x14ac:dyDescent="0.25">
      <c r="S3" s="12" t="s">
        <v>32</v>
      </c>
      <c r="T3" s="12"/>
    </row>
    <row r="4" spans="1:27" ht="14.25" thickTop="1" thickBot="1" x14ac:dyDescent="0.25">
      <c r="A4" s="5" t="s">
        <v>2</v>
      </c>
      <c r="C4" s="8" t="s">
        <v>30</v>
      </c>
      <c r="D4" s="9" t="s">
        <v>30</v>
      </c>
      <c r="S4" t="s">
        <v>33</v>
      </c>
      <c r="T4">
        <v>0</v>
      </c>
    </row>
    <row r="5" spans="1:27" ht="13.5" thickTop="1" x14ac:dyDescent="0.2">
      <c r="A5" s="14" t="s">
        <v>60</v>
      </c>
      <c r="B5" s="15"/>
      <c r="C5" s="16">
        <v>8</v>
      </c>
      <c r="D5" s="15" t="s">
        <v>61</v>
      </c>
      <c r="S5" t="s">
        <v>34</v>
      </c>
      <c r="T5">
        <v>0</v>
      </c>
    </row>
    <row r="6" spans="1:27" x14ac:dyDescent="0.2">
      <c r="A6" s="5" t="s">
        <v>3</v>
      </c>
      <c r="S6" t="s">
        <v>35</v>
      </c>
      <c r="T6">
        <v>-0.16666666666666666</v>
      </c>
    </row>
    <row r="7" spans="1:27" x14ac:dyDescent="0.2">
      <c r="A7" t="s">
        <v>4</v>
      </c>
      <c r="C7">
        <v>52402.327667821686</v>
      </c>
      <c r="D7" t="s">
        <v>29</v>
      </c>
      <c r="S7" t="s">
        <v>36</v>
      </c>
      <c r="T7">
        <v>1.3873508500699915E-3</v>
      </c>
    </row>
    <row r="8" spans="1:27" ht="13.5" thickBot="1" x14ac:dyDescent="0.25">
      <c r="A8" t="s">
        <v>5</v>
      </c>
      <c r="C8">
        <v>1.234725740420376</v>
      </c>
      <c r="S8" s="10" t="s">
        <v>37</v>
      </c>
      <c r="T8" s="10">
        <v>8</v>
      </c>
    </row>
    <row r="9" spans="1:27" x14ac:dyDescent="0.2">
      <c r="A9" s="29" t="s">
        <v>65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27" ht="13.5" thickBot="1" x14ac:dyDescent="0.25">
      <c r="A10" s="15"/>
      <c r="B10" s="15"/>
      <c r="C10" s="4" t="s">
        <v>21</v>
      </c>
      <c r="D10" s="4" t="s">
        <v>22</v>
      </c>
      <c r="E10" s="15"/>
      <c r="S10" t="s">
        <v>38</v>
      </c>
    </row>
    <row r="11" spans="1:27" x14ac:dyDescent="0.2">
      <c r="A11" s="15" t="s">
        <v>17</v>
      </c>
      <c r="B11" s="15"/>
      <c r="C11" s="17">
        <f ca="1">INTERCEPT(INDIRECT($D$9):G991,INDIRECT($C$9):F991)</f>
        <v>-8.5990531783930457E-4</v>
      </c>
      <c r="D11" s="3"/>
      <c r="E11" s="15"/>
      <c r="S11" s="11"/>
      <c r="T11" s="11" t="s">
        <v>43</v>
      </c>
      <c r="U11" s="11" t="s">
        <v>44</v>
      </c>
      <c r="V11" s="11" t="s">
        <v>45</v>
      </c>
      <c r="W11" s="11" t="s">
        <v>46</v>
      </c>
      <c r="X11" s="11" t="s">
        <v>47</v>
      </c>
    </row>
    <row r="12" spans="1:27" x14ac:dyDescent="0.2">
      <c r="A12" s="15" t="s">
        <v>18</v>
      </c>
      <c r="B12" s="15"/>
      <c r="C12" s="17">
        <f ca="1">SLOPE(INDIRECT($D$9):G991,INDIRECT($C$9):F991)</f>
        <v>2.9288017707655564E-5</v>
      </c>
      <c r="D12" s="3"/>
      <c r="E12" s="15"/>
      <c r="S12" t="s">
        <v>39</v>
      </c>
      <c r="T12">
        <v>1</v>
      </c>
      <c r="U12">
        <v>0</v>
      </c>
      <c r="V12">
        <v>0</v>
      </c>
      <c r="W12">
        <v>0</v>
      </c>
      <c r="X12">
        <v>1</v>
      </c>
    </row>
    <row r="13" spans="1:27" x14ac:dyDescent="0.2">
      <c r="A13" s="15" t="s">
        <v>20</v>
      </c>
      <c r="B13" s="15"/>
      <c r="C13" s="3" t="s">
        <v>15</v>
      </c>
      <c r="S13" t="s">
        <v>40</v>
      </c>
      <c r="T13">
        <v>6</v>
      </c>
      <c r="U13">
        <v>1.1548454287139569E-5</v>
      </c>
      <c r="V13">
        <v>1.9247423811899279E-6</v>
      </c>
    </row>
    <row r="14" spans="1:27" ht="13.5" thickBot="1" x14ac:dyDescent="0.25">
      <c r="A14" s="15"/>
      <c r="B14" s="15"/>
      <c r="C14" s="15"/>
      <c r="S14" s="10" t="s">
        <v>41</v>
      </c>
      <c r="T14" s="10">
        <v>7</v>
      </c>
      <c r="U14" s="10">
        <v>1.1548454287139569E-5</v>
      </c>
      <c r="V14" s="10"/>
      <c r="W14" s="10"/>
      <c r="X14" s="10"/>
    </row>
    <row r="15" spans="1:27" ht="13.5" thickBot="1" x14ac:dyDescent="0.25">
      <c r="A15" s="20" t="s">
        <v>19</v>
      </c>
      <c r="B15" s="15"/>
      <c r="C15" s="21">
        <f ca="1">(C7+C11)+(C8+C12)*INT(MAX(F21:F3532))</f>
        <v>58262.474172883514</v>
      </c>
      <c r="E15" s="22" t="s">
        <v>74</v>
      </c>
      <c r="F15" s="36">
        <v>1</v>
      </c>
    </row>
    <row r="16" spans="1:27" x14ac:dyDescent="0.2">
      <c r="A16" s="24" t="s">
        <v>6</v>
      </c>
      <c r="B16" s="15"/>
      <c r="C16" s="25">
        <f ca="1">+C8+C12</f>
        <v>1.2347550284380837</v>
      </c>
      <c r="E16" s="22" t="s">
        <v>62</v>
      </c>
      <c r="F16" s="37">
        <f ca="1">NOW()+15018.5+$C$5/24</f>
        <v>60379.437120254632</v>
      </c>
      <c r="S16" s="11"/>
      <c r="T16" s="11" t="s">
        <v>48</v>
      </c>
      <c r="U16" s="11" t="s">
        <v>36</v>
      </c>
      <c r="V16" s="11" t="s">
        <v>49</v>
      </c>
      <c r="W16" s="11" t="s">
        <v>50</v>
      </c>
      <c r="X16" s="11" t="s">
        <v>51</v>
      </c>
      <c r="Y16" s="11" t="s">
        <v>52</v>
      </c>
      <c r="Z16" s="11" t="s">
        <v>53</v>
      </c>
      <c r="AA16" s="11" t="s">
        <v>54</v>
      </c>
    </row>
    <row r="17" spans="1:27" ht="13.5" thickBot="1" x14ac:dyDescent="0.25">
      <c r="A17" s="22" t="s">
        <v>57</v>
      </c>
      <c r="B17" s="15"/>
      <c r="C17" s="15">
        <f>COUNT(C21:C2190)</f>
        <v>21</v>
      </c>
      <c r="E17" s="22" t="s">
        <v>75</v>
      </c>
      <c r="F17" s="23">
        <f ca="1">ROUND(2*(F16-$C$7)/$C$8,0)/2+F15</f>
        <v>6461.5</v>
      </c>
      <c r="S17" t="s">
        <v>42</v>
      </c>
      <c r="T17">
        <v>3.6503766797331333E-12</v>
      </c>
      <c r="U17">
        <v>7.8545176351097477E-4</v>
      </c>
      <c r="V17">
        <v>4.6474867704363216E-9</v>
      </c>
      <c r="W17">
        <v>1</v>
      </c>
      <c r="X17">
        <v>-1.921932630515521E-3</v>
      </c>
      <c r="Y17">
        <v>1.9219326378162743E-3</v>
      </c>
      <c r="Z17">
        <v>-1.921932630515521E-3</v>
      </c>
      <c r="AA17">
        <v>1.9219326378162743E-3</v>
      </c>
    </row>
    <row r="18" spans="1:27" ht="14.25" thickTop="1" thickBot="1" x14ac:dyDescent="0.25">
      <c r="A18" s="24" t="s">
        <v>7</v>
      </c>
      <c r="B18" s="15"/>
      <c r="C18" s="27">
        <f ca="1">+C15</f>
        <v>58262.474172883514</v>
      </c>
      <c r="D18" s="28">
        <f ca="1">+C16</f>
        <v>1.2347550284380837</v>
      </c>
      <c r="E18" s="22" t="s">
        <v>63</v>
      </c>
      <c r="F18" s="19">
        <f ca="1">ROUND(2*(F16-$C$15)/$C$16,0)/2+F15</f>
        <v>1715.5</v>
      </c>
      <c r="S18" s="10" t="s">
        <v>55</v>
      </c>
      <c r="T18" s="10">
        <v>-4.3216985242425191E-16</v>
      </c>
      <c r="U18" s="10">
        <v>2.1384468175142396E-5</v>
      </c>
      <c r="V18" s="10">
        <v>-2.0209520708427631E-11</v>
      </c>
      <c r="W18" s="10">
        <v>1</v>
      </c>
      <c r="X18" s="10">
        <v>-5.2325946875098482E-5</v>
      </c>
      <c r="Y18" s="10">
        <v>5.2325946874234142E-5</v>
      </c>
      <c r="Z18" s="10">
        <v>-5.2325946875098482E-5</v>
      </c>
      <c r="AA18" s="10">
        <v>5.2325946874234142E-5</v>
      </c>
    </row>
    <row r="19" spans="1:27" ht="13.5" thickTop="1" x14ac:dyDescent="0.2">
      <c r="E19" s="22" t="s">
        <v>64</v>
      </c>
      <c r="F19" s="26">
        <f ca="1">+$C$15+$C$16*F18-15018.5-$C$5/24</f>
        <v>45361.863090835708</v>
      </c>
    </row>
    <row r="20" spans="1:2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70</v>
      </c>
      <c r="I20" s="7" t="s">
        <v>71</v>
      </c>
      <c r="J20" s="7" t="s">
        <v>72</v>
      </c>
      <c r="K20" s="7" t="s">
        <v>73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27" x14ac:dyDescent="0.2">
      <c r="A21" t="s">
        <v>29</v>
      </c>
      <c r="C21" s="31">
        <v>52402.942499999997</v>
      </c>
      <c r="D21" s="31">
        <v>4.0000000000000002E-4</v>
      </c>
      <c r="E21">
        <f t="shared" ref="E21:E26" si="0">+(C21-C$7)/C$8</f>
        <v>0.49795040160243459</v>
      </c>
      <c r="F21">
        <f t="shared" ref="F21:F26" si="1">ROUND(2*E21,0)/2</f>
        <v>0.5</v>
      </c>
      <c r="G21">
        <f t="shared" ref="G21:G26" si="2">+C21-(C$7+F21*C$8)</f>
        <v>-2.530691897845827E-3</v>
      </c>
      <c r="K21">
        <f t="shared" ref="K21:K30" si="3">+G21</f>
        <v>-2.530691897845827E-3</v>
      </c>
      <c r="O21">
        <f t="shared" ref="O21:O26" ca="1" si="4">+C$11+C$12*$F21</f>
        <v>-8.4526130898547678E-4</v>
      </c>
      <c r="Q21" s="2">
        <f t="shared" ref="Q21:Q26" si="5">+C21-15018.5</f>
        <v>37384.442499999997</v>
      </c>
    </row>
    <row r="22" spans="1:27" x14ac:dyDescent="0.2">
      <c r="A22" t="s">
        <v>29</v>
      </c>
      <c r="C22" s="31">
        <v>52404.798300000002</v>
      </c>
      <c r="D22" s="31">
        <v>2.0000000000000001E-4</v>
      </c>
      <c r="E22">
        <f t="shared" si="0"/>
        <v>2.0009562426995773</v>
      </c>
      <c r="F22">
        <f t="shared" si="1"/>
        <v>2</v>
      </c>
      <c r="G22">
        <f t="shared" si="2"/>
        <v>1.1806974725914188E-3</v>
      </c>
      <c r="K22">
        <f t="shared" si="3"/>
        <v>1.1806974725914188E-3</v>
      </c>
      <c r="O22">
        <f t="shared" ca="1" si="4"/>
        <v>-8.0132928242399341E-4</v>
      </c>
      <c r="Q22" s="2">
        <f t="shared" si="5"/>
        <v>37386.298300000002</v>
      </c>
    </row>
    <row r="23" spans="1:27" x14ac:dyDescent="0.2">
      <c r="A23" t="s">
        <v>29</v>
      </c>
      <c r="C23" s="31">
        <v>52410.972099999999</v>
      </c>
      <c r="D23" s="31">
        <v>4.0000000000000002E-4</v>
      </c>
      <c r="E23">
        <f t="shared" si="0"/>
        <v>7.0010949762574501</v>
      </c>
      <c r="F23">
        <f t="shared" si="1"/>
        <v>7</v>
      </c>
      <c r="G23">
        <f t="shared" si="2"/>
        <v>1.3519953718059696E-3</v>
      </c>
      <c r="K23">
        <f t="shared" si="3"/>
        <v>1.3519953718059696E-3</v>
      </c>
      <c r="O23">
        <f t="shared" ca="1" si="4"/>
        <v>-6.5488919388571561E-4</v>
      </c>
      <c r="Q23" s="2">
        <f t="shared" si="5"/>
        <v>37392.472099999999</v>
      </c>
    </row>
    <row r="24" spans="1:27" x14ac:dyDescent="0.2">
      <c r="A24" t="s">
        <v>29</v>
      </c>
      <c r="C24" s="31">
        <v>52433.813900000001</v>
      </c>
      <c r="D24" s="31">
        <v>1.1000000000000001E-3</v>
      </c>
      <c r="E24">
        <f t="shared" si="0"/>
        <v>25.500587820899391</v>
      </c>
      <c r="F24">
        <f t="shared" si="1"/>
        <v>25.5</v>
      </c>
      <c r="G24">
        <f t="shared" si="2"/>
        <v>7.2579759580548853E-4</v>
      </c>
      <c r="K24">
        <f t="shared" si="3"/>
        <v>7.2579759580548853E-4</v>
      </c>
      <c r="O24">
        <f t="shared" ca="1" si="4"/>
        <v>-1.1306086629408769E-4</v>
      </c>
      <c r="Q24" s="2">
        <f t="shared" si="5"/>
        <v>37415.313900000001</v>
      </c>
    </row>
    <row r="25" spans="1:27" x14ac:dyDescent="0.2">
      <c r="A25" t="s">
        <v>29</v>
      </c>
      <c r="C25" s="31">
        <v>52436.899299999997</v>
      </c>
      <c r="D25" s="31">
        <v>1.2999999999999999E-3</v>
      </c>
      <c r="E25">
        <f t="shared" si="0"/>
        <v>27.999442342994183</v>
      </c>
      <c r="F25">
        <f t="shared" si="1"/>
        <v>28</v>
      </c>
      <c r="G25">
        <f t="shared" si="2"/>
        <v>-6.8855346034979448E-4</v>
      </c>
      <c r="K25">
        <f t="shared" si="3"/>
        <v>-6.8855346034979448E-4</v>
      </c>
      <c r="O25">
        <f t="shared" ca="1" si="4"/>
        <v>-3.9840822024948732E-5</v>
      </c>
      <c r="Q25" s="2">
        <f t="shared" si="5"/>
        <v>37418.399299999997</v>
      </c>
    </row>
    <row r="26" spans="1:27" x14ac:dyDescent="0.2">
      <c r="A26" t="s">
        <v>29</v>
      </c>
      <c r="C26" s="31">
        <v>52465.916599999997</v>
      </c>
      <c r="D26" s="31">
        <v>5.0000000000000001E-4</v>
      </c>
      <c r="E26">
        <f t="shared" si="0"/>
        <v>51.500450745167981</v>
      </c>
      <c r="F26">
        <f t="shared" si="1"/>
        <v>51.5</v>
      </c>
      <c r="G26">
        <f t="shared" si="2"/>
        <v>5.5654666357440874E-4</v>
      </c>
      <c r="K26">
        <f t="shared" si="3"/>
        <v>5.5654666357440874E-4</v>
      </c>
      <c r="O26">
        <f t="shared" ca="1" si="4"/>
        <v>6.4842759410495688E-4</v>
      </c>
      <c r="Q26" s="2">
        <f t="shared" si="5"/>
        <v>37447.416599999997</v>
      </c>
    </row>
    <row r="27" spans="1:27" x14ac:dyDescent="0.2">
      <c r="A27" t="s">
        <v>29</v>
      </c>
      <c r="C27" s="31">
        <v>52467.768300000003</v>
      </c>
      <c r="D27" s="31">
        <v>2.0000000000000001E-4</v>
      </c>
      <c r="E27">
        <f t="shared" ref="E27:E32" si="6">+(C27-C$7)/C$8</f>
        <v>53.000136010801228</v>
      </c>
      <c r="F27">
        <f t="shared" ref="F27:F41" si="7">ROUND(2*E27,0)/2</f>
        <v>53</v>
      </c>
      <c r="G27">
        <f t="shared" ref="G27:G32" si="8">+C27-(C$7+F27*C$8)</f>
        <v>1.6793603572295979E-4</v>
      </c>
      <c r="K27">
        <f t="shared" si="3"/>
        <v>1.6793603572295979E-4</v>
      </c>
      <c r="O27">
        <f t="shared" ref="O27:O32" ca="1" si="9">+C$11+C$12*$F27</f>
        <v>6.9235962066644036E-4</v>
      </c>
      <c r="Q27" s="2">
        <f t="shared" ref="Q27:Q32" si="10">+C27-15018.5</f>
        <v>37449.268300000003</v>
      </c>
    </row>
    <row r="28" spans="1:27" x14ac:dyDescent="0.2">
      <c r="A28" t="s">
        <v>29</v>
      </c>
      <c r="C28" s="31">
        <v>52478.8799</v>
      </c>
      <c r="D28" s="31">
        <v>2.0000000000000001E-4</v>
      </c>
      <c r="E28">
        <f t="shared" si="6"/>
        <v>61.999381459603057</v>
      </c>
      <c r="F28">
        <f t="shared" si="7"/>
        <v>62</v>
      </c>
      <c r="G28">
        <f t="shared" si="8"/>
        <v>-7.6372775220079347E-4</v>
      </c>
      <c r="K28">
        <f t="shared" si="3"/>
        <v>-7.6372775220079347E-4</v>
      </c>
      <c r="O28">
        <f t="shared" ca="1" si="9"/>
        <v>9.5595178003534038E-4</v>
      </c>
      <c r="Q28" s="2">
        <f t="shared" si="10"/>
        <v>37460.3799</v>
      </c>
    </row>
    <row r="29" spans="1:27" x14ac:dyDescent="0.2">
      <c r="A29" t="s">
        <v>56</v>
      </c>
      <c r="C29" s="31">
        <v>53480.883800000003</v>
      </c>
      <c r="D29" s="31"/>
      <c r="E29">
        <f t="shared" si="6"/>
        <v>873.51878791407614</v>
      </c>
      <c r="F29">
        <f t="shared" si="7"/>
        <v>873.5</v>
      </c>
      <c r="G29">
        <f t="shared" si="8"/>
        <v>2.3197921116661746E-2</v>
      </c>
      <c r="K29">
        <f t="shared" si="3"/>
        <v>2.3197921116661746E-2</v>
      </c>
      <c r="O29">
        <f t="shared" ca="1" si="9"/>
        <v>2.4723178149797832E-2</v>
      </c>
      <c r="Q29" s="2">
        <f t="shared" si="10"/>
        <v>38462.383800000003</v>
      </c>
    </row>
    <row r="30" spans="1:27" x14ac:dyDescent="0.2">
      <c r="A30" s="32" t="s">
        <v>68</v>
      </c>
      <c r="B30" s="33"/>
      <c r="C30" s="32">
        <v>56405.405350000001</v>
      </c>
      <c r="D30" s="32">
        <v>2.7E-4</v>
      </c>
      <c r="E30">
        <f t="shared" si="6"/>
        <v>3242.078423679272</v>
      </c>
      <c r="F30">
        <f t="shared" si="7"/>
        <v>3242</v>
      </c>
      <c r="G30">
        <f t="shared" si="8"/>
        <v>9.6831735456362367E-2</v>
      </c>
      <c r="K30">
        <f t="shared" si="3"/>
        <v>9.6831735456362367E-2</v>
      </c>
      <c r="O30">
        <f t="shared" ca="1" si="9"/>
        <v>9.4091848090380029E-2</v>
      </c>
      <c r="Q30" s="2">
        <f t="shared" si="10"/>
        <v>41386.905350000001</v>
      </c>
    </row>
    <row r="31" spans="1:27" x14ac:dyDescent="0.2">
      <c r="A31" s="32" t="s">
        <v>67</v>
      </c>
      <c r="B31" s="33" t="s">
        <v>66</v>
      </c>
      <c r="C31" s="32">
        <v>56408.490299999998</v>
      </c>
      <c r="D31" s="32">
        <v>1.6999999999999999E-3</v>
      </c>
      <c r="E31">
        <f t="shared" si="6"/>
        <v>3244.5769137479624</v>
      </c>
      <c r="F31">
        <f t="shared" si="7"/>
        <v>3244.5</v>
      </c>
      <c r="G31">
        <f t="shared" si="8"/>
        <v>9.4967384400661103E-2</v>
      </c>
      <c r="J31">
        <f>+G31</f>
        <v>9.4967384400661103E-2</v>
      </c>
      <c r="O31">
        <f t="shared" ca="1" si="9"/>
        <v>9.4165068134649171E-2</v>
      </c>
      <c r="Q31" s="2">
        <f t="shared" si="10"/>
        <v>41389.990299999998</v>
      </c>
    </row>
    <row r="32" spans="1:27" x14ac:dyDescent="0.2">
      <c r="A32" s="38" t="s">
        <v>69</v>
      </c>
      <c r="B32" s="39" t="s">
        <v>66</v>
      </c>
      <c r="C32" s="40">
        <v>57410.492749999998</v>
      </c>
      <c r="D32" s="40">
        <v>0</v>
      </c>
      <c r="E32">
        <f t="shared" si="6"/>
        <v>4056.0951458525733</v>
      </c>
      <c r="F32">
        <f t="shared" si="7"/>
        <v>4056</v>
      </c>
      <c r="G32">
        <f t="shared" si="8"/>
        <v>0.11747903326613596</v>
      </c>
      <c r="K32">
        <f>+G32</f>
        <v>0.11747903326613596</v>
      </c>
      <c r="O32">
        <f t="shared" ca="1" si="9"/>
        <v>0.11793229450441166</v>
      </c>
      <c r="Q32" s="2">
        <f t="shared" si="10"/>
        <v>42391.992749999998</v>
      </c>
    </row>
    <row r="33" spans="1:17" x14ac:dyDescent="0.2">
      <c r="A33" s="35" t="s">
        <v>0</v>
      </c>
      <c r="B33" s="34" t="s">
        <v>66</v>
      </c>
      <c r="C33" s="35">
        <v>58192.092999999877</v>
      </c>
      <c r="D33" s="35" t="s">
        <v>15</v>
      </c>
      <c r="E33">
        <f t="shared" ref="E33:E41" si="11">+(C33-C$7)/C$8</f>
        <v>4689.1104175142582</v>
      </c>
      <c r="F33">
        <f t="shared" si="7"/>
        <v>4689</v>
      </c>
      <c r="G33">
        <f t="shared" ref="G33:G41" si="12">+C33-(C$7+F33*C$8)</f>
        <v>0.13633534705149941</v>
      </c>
      <c r="K33">
        <f t="shared" ref="K33:K41" si="13">+G33</f>
        <v>0.13633534705149941</v>
      </c>
      <c r="O33">
        <f t="shared" ref="O33:O41" ca="1" si="14">+C$11+C$12*$F33</f>
        <v>0.13647160971335764</v>
      </c>
      <c r="Q33" s="2">
        <f t="shared" ref="Q33:Q41" si="15">+C33-15018.5</f>
        <v>43173.592999999877</v>
      </c>
    </row>
    <row r="34" spans="1:17" x14ac:dyDescent="0.2">
      <c r="A34" s="35" t="s">
        <v>0</v>
      </c>
      <c r="B34" s="34" t="s">
        <v>66</v>
      </c>
      <c r="C34" s="35">
        <v>58192.093299999833</v>
      </c>
      <c r="D34" s="35" t="s">
        <v>15</v>
      </c>
      <c r="E34">
        <f t="shared" si="11"/>
        <v>4689.1106604831593</v>
      </c>
      <c r="F34">
        <f t="shared" si="7"/>
        <v>4689</v>
      </c>
      <c r="G34">
        <f t="shared" si="12"/>
        <v>0.13663534700754099</v>
      </c>
      <c r="K34">
        <f t="shared" si="13"/>
        <v>0.13663534700754099</v>
      </c>
      <c r="O34">
        <f t="shared" ca="1" si="14"/>
        <v>0.13647160971335764</v>
      </c>
      <c r="Q34" s="2">
        <f t="shared" si="15"/>
        <v>43173.593299999833</v>
      </c>
    </row>
    <row r="35" spans="1:17" x14ac:dyDescent="0.2">
      <c r="A35" s="35" t="s">
        <v>0</v>
      </c>
      <c r="B35" s="34" t="s">
        <v>66</v>
      </c>
      <c r="C35" s="35">
        <v>58192.093400000129</v>
      </c>
      <c r="D35" s="35" t="s">
        <v>15</v>
      </c>
      <c r="E35">
        <f t="shared" si="11"/>
        <v>4689.1107414730441</v>
      </c>
      <c r="F35">
        <f t="shared" si="7"/>
        <v>4689</v>
      </c>
      <c r="G35">
        <f t="shared" si="12"/>
        <v>0.13673534730332904</v>
      </c>
      <c r="K35">
        <f t="shared" si="13"/>
        <v>0.13673534730332904</v>
      </c>
      <c r="O35">
        <f t="shared" ca="1" si="14"/>
        <v>0.13647160971335764</v>
      </c>
      <c r="Q35" s="2">
        <f t="shared" si="15"/>
        <v>43173.593400000129</v>
      </c>
    </row>
    <row r="36" spans="1:17" x14ac:dyDescent="0.2">
      <c r="A36" s="35" t="s">
        <v>0</v>
      </c>
      <c r="B36" s="34" t="s">
        <v>66</v>
      </c>
      <c r="C36" s="35">
        <v>58229.135499999858</v>
      </c>
      <c r="D36" s="35" t="s">
        <v>15</v>
      </c>
      <c r="E36">
        <f t="shared" si="11"/>
        <v>4719.1110069466695</v>
      </c>
      <c r="F36">
        <f t="shared" si="7"/>
        <v>4719</v>
      </c>
      <c r="G36">
        <f t="shared" si="12"/>
        <v>0.13706313441798557</v>
      </c>
      <c r="K36">
        <f t="shared" si="13"/>
        <v>0.13706313441798557</v>
      </c>
      <c r="O36">
        <f t="shared" ca="1" si="14"/>
        <v>0.1373502502445873</v>
      </c>
      <c r="Q36" s="2">
        <f t="shared" si="15"/>
        <v>43210.635499999858</v>
      </c>
    </row>
    <row r="37" spans="1:17" x14ac:dyDescent="0.2">
      <c r="A37" s="35" t="s">
        <v>0</v>
      </c>
      <c r="B37" s="34" t="s">
        <v>66</v>
      </c>
      <c r="C37" s="35">
        <v>58229.13599999994</v>
      </c>
      <c r="D37" s="35" t="s">
        <v>15</v>
      </c>
      <c r="E37">
        <f t="shared" si="11"/>
        <v>4719.1114118949636</v>
      </c>
      <c r="F37">
        <f t="shared" si="7"/>
        <v>4719</v>
      </c>
      <c r="G37">
        <f t="shared" si="12"/>
        <v>0.13756313449994195</v>
      </c>
      <c r="K37">
        <f t="shared" si="13"/>
        <v>0.13756313449994195</v>
      </c>
      <c r="O37">
        <f t="shared" ca="1" si="14"/>
        <v>0.1373502502445873</v>
      </c>
      <c r="Q37" s="2">
        <f t="shared" si="15"/>
        <v>43210.63599999994</v>
      </c>
    </row>
    <row r="38" spans="1:17" x14ac:dyDescent="0.2">
      <c r="A38" s="35" t="s">
        <v>0</v>
      </c>
      <c r="B38" s="34" t="s">
        <v>66</v>
      </c>
      <c r="C38" s="35">
        <v>58229.136200000066</v>
      </c>
      <c r="D38" s="35" t="s">
        <v>15</v>
      </c>
      <c r="E38">
        <f t="shared" si="11"/>
        <v>4719.1115738743565</v>
      </c>
      <c r="F38">
        <f t="shared" si="7"/>
        <v>4719</v>
      </c>
      <c r="G38">
        <f t="shared" si="12"/>
        <v>0.13776313462585676</v>
      </c>
      <c r="K38">
        <f t="shared" si="13"/>
        <v>0.13776313462585676</v>
      </c>
      <c r="O38">
        <f t="shared" ca="1" si="14"/>
        <v>0.1373502502445873</v>
      </c>
      <c r="Q38" s="2">
        <f t="shared" si="15"/>
        <v>43210.636200000066</v>
      </c>
    </row>
    <row r="39" spans="1:17" x14ac:dyDescent="0.2">
      <c r="A39" s="35" t="s">
        <v>0</v>
      </c>
      <c r="B39" s="34" t="s">
        <v>1</v>
      </c>
      <c r="C39" s="35">
        <v>58263.088200000115</v>
      </c>
      <c r="D39" s="35" t="s">
        <v>15</v>
      </c>
      <c r="E39">
        <f t="shared" si="11"/>
        <v>4746.6091783128031</v>
      </c>
      <c r="F39">
        <f t="shared" si="7"/>
        <v>4746.5</v>
      </c>
      <c r="G39">
        <f t="shared" si="12"/>
        <v>0.13480527311185142</v>
      </c>
      <c r="K39">
        <f t="shared" si="13"/>
        <v>0.13480527311185142</v>
      </c>
      <c r="O39">
        <f t="shared" ca="1" si="14"/>
        <v>0.13815567073154783</v>
      </c>
      <c r="Q39" s="2">
        <f t="shared" si="15"/>
        <v>43244.588200000115</v>
      </c>
    </row>
    <row r="40" spans="1:17" x14ac:dyDescent="0.2">
      <c r="A40" s="35" t="s">
        <v>0</v>
      </c>
      <c r="B40" s="34" t="s">
        <v>1</v>
      </c>
      <c r="C40" s="35">
        <v>58263.092000000179</v>
      </c>
      <c r="D40" s="35" t="s">
        <v>15</v>
      </c>
      <c r="E40">
        <f t="shared" si="11"/>
        <v>4746.6122559193836</v>
      </c>
      <c r="F40">
        <f t="shared" si="7"/>
        <v>4746.5</v>
      </c>
      <c r="G40">
        <f t="shared" si="12"/>
        <v>0.13860527317592641</v>
      </c>
      <c r="K40">
        <f t="shared" si="13"/>
        <v>0.13860527317592641</v>
      </c>
      <c r="O40">
        <f t="shared" ca="1" si="14"/>
        <v>0.13815567073154783</v>
      </c>
      <c r="Q40" s="2">
        <f t="shared" si="15"/>
        <v>43244.592000000179</v>
      </c>
    </row>
    <row r="41" spans="1:17" x14ac:dyDescent="0.2">
      <c r="A41" s="35" t="s">
        <v>0</v>
      </c>
      <c r="B41" s="34" t="s">
        <v>1</v>
      </c>
      <c r="C41" s="35">
        <v>58263.092100000009</v>
      </c>
      <c r="D41" s="35" t="s">
        <v>15</v>
      </c>
      <c r="E41">
        <f t="shared" si="11"/>
        <v>4746.6123369088918</v>
      </c>
      <c r="F41">
        <f t="shared" si="7"/>
        <v>4746.5</v>
      </c>
      <c r="G41">
        <f t="shared" si="12"/>
        <v>0.13870527300605318</v>
      </c>
      <c r="K41">
        <f t="shared" si="13"/>
        <v>0.13870527300605318</v>
      </c>
      <c r="O41">
        <f t="shared" ca="1" si="14"/>
        <v>0.13815567073154783</v>
      </c>
      <c r="Q41" s="2">
        <f t="shared" si="15"/>
        <v>43244.592100000009</v>
      </c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</sheetData>
  <sheetProtection sheet="1"/>
  <phoneticPr fontId="7" type="noConversion"/>
  <hyperlinks>
    <hyperlink ref="H62473" r:id="rId1" display="http://vsolj.cetus-net.org/bulletin.html" xr:uid="{00000000-0004-0000-0100-000000000000}"/>
    <hyperlink ref="H62466" r:id="rId2" display="https://www.aavso.org/ejaavso" xr:uid="{00000000-0004-0000-0100-000001000000}"/>
    <hyperlink ref="I62473" r:id="rId3" display="http://vsolj.cetus-net.org/bulletin.html" xr:uid="{00000000-0004-0000-0100-000002000000}"/>
    <hyperlink ref="AQ56116" r:id="rId4" display="http://cdsbib.u-strasbg.fr/cgi-bin/cdsbib?1990RMxAA..21..381G" xr:uid="{00000000-0004-0000-0100-000003000000}"/>
    <hyperlink ref="H62470" r:id="rId5" display="https://www.aavso.org/ejaavso" xr:uid="{00000000-0004-0000-0100-000004000000}"/>
    <hyperlink ref="AP3480" r:id="rId6" display="http://cdsbib.u-strasbg.fr/cgi-bin/cdsbib?1990RMxAA..21..381G" xr:uid="{00000000-0004-0000-0100-000005000000}"/>
    <hyperlink ref="AP3483" r:id="rId7" display="http://cdsbib.u-strasbg.fr/cgi-bin/cdsbib?1990RMxAA..21..381G" xr:uid="{00000000-0004-0000-0100-000006000000}"/>
    <hyperlink ref="AP3481" r:id="rId8" display="http://cdsbib.u-strasbg.fr/cgi-bin/cdsbib?1990RMxAA..21..381G" xr:uid="{00000000-0004-0000-0100-000007000000}"/>
    <hyperlink ref="AP3465" r:id="rId9" display="http://cdsbib.u-strasbg.fr/cgi-bin/cdsbib?1990RMxAA..21..381G" xr:uid="{00000000-0004-0000-0100-000008000000}"/>
    <hyperlink ref="AQ3694" r:id="rId10" display="http://cdsbib.u-strasbg.fr/cgi-bin/cdsbib?1990RMxAA..21..381G" xr:uid="{00000000-0004-0000-0100-000009000000}"/>
    <hyperlink ref="AQ3698" r:id="rId11" display="http://cdsbib.u-strasbg.fr/cgi-bin/cdsbib?1990RMxAA..21..381G" xr:uid="{00000000-0004-0000-0100-00000A000000}"/>
    <hyperlink ref="AQ63386" r:id="rId12" display="http://cdsbib.u-strasbg.fr/cgi-bin/cdsbib?1990RMxAA..21..381G" xr:uid="{00000000-0004-0000-0100-00000B000000}"/>
    <hyperlink ref="I586" r:id="rId13" display="http://vsolj.cetus-net.org/bulletin.html" xr:uid="{00000000-0004-0000-0100-00000C000000}"/>
    <hyperlink ref="H586" r:id="rId14" display="http://vsolj.cetus-net.org/bulletin.html" xr:uid="{00000000-0004-0000-0100-00000D000000}"/>
    <hyperlink ref="AQ64047" r:id="rId15" display="http://cdsbib.u-strasbg.fr/cgi-bin/cdsbib?1990RMxAA..21..381G" xr:uid="{00000000-0004-0000-0100-00000E000000}"/>
    <hyperlink ref="AQ64046" r:id="rId16" display="http://cdsbib.u-strasbg.fr/cgi-bin/cdsbib?1990RMxAA..21..381G" xr:uid="{00000000-0004-0000-0100-00000F000000}"/>
    <hyperlink ref="AP1756" r:id="rId17" display="http://cdsbib.u-strasbg.fr/cgi-bin/cdsbib?1990RMxAA..21..381G" xr:uid="{00000000-0004-0000-0100-000010000000}"/>
    <hyperlink ref="AP1774" r:id="rId18" display="http://cdsbib.u-strasbg.fr/cgi-bin/cdsbib?1990RMxAA..21..381G" xr:uid="{00000000-0004-0000-0100-000011000000}"/>
    <hyperlink ref="AP1775" r:id="rId19" display="http://cdsbib.u-strasbg.fr/cgi-bin/cdsbib?1990RMxAA..21..381G" xr:uid="{00000000-0004-0000-0100-000012000000}"/>
    <hyperlink ref="AP1771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2024-03-09T03:59:27Z</dcterms:modified>
</cp:coreProperties>
</file>