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5B9D228-8035-4941-ABE0-2336B2B0C4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50" i="1" l="1"/>
  <c r="F50" i="1" s="1"/>
  <c r="G50" i="1" s="1"/>
  <c r="K50" i="1" s="1"/>
  <c r="Q50" i="1"/>
  <c r="E45" i="1"/>
  <c r="F45" i="1" s="1"/>
  <c r="G45" i="1" s="1"/>
  <c r="K45" i="1" s="1"/>
  <c r="Q45" i="1"/>
  <c r="E46" i="1"/>
  <c r="F46" i="1" s="1"/>
  <c r="G46" i="1" s="1"/>
  <c r="K46" i="1" s="1"/>
  <c r="Q46" i="1"/>
  <c r="E47" i="1"/>
  <c r="F47" i="1"/>
  <c r="G47" i="1" s="1"/>
  <c r="K47" i="1" s="1"/>
  <c r="Q47" i="1"/>
  <c r="E48" i="1"/>
  <c r="F48" i="1"/>
  <c r="G48" i="1" s="1"/>
  <c r="K48" i="1" s="1"/>
  <c r="Q48" i="1"/>
  <c r="E49" i="1"/>
  <c r="F49" i="1" s="1"/>
  <c r="G49" i="1" s="1"/>
  <c r="K49" i="1" s="1"/>
  <c r="Q49" i="1"/>
  <c r="E51" i="1"/>
  <c r="F51" i="1" s="1"/>
  <c r="G51" i="1" s="1"/>
  <c r="K51" i="1" s="1"/>
  <c r="Q51" i="1"/>
  <c r="E52" i="1"/>
  <c r="F52" i="1"/>
  <c r="G52" i="1" s="1"/>
  <c r="K52" i="1" s="1"/>
  <c r="Q52" i="1"/>
  <c r="C9" i="1"/>
  <c r="D9" i="1"/>
  <c r="F16" i="1"/>
  <c r="F17" i="1" s="1"/>
  <c r="C17" i="1"/>
  <c r="C21" i="1"/>
  <c r="Q21" i="1" s="1"/>
  <c r="E21" i="1"/>
  <c r="F21" i="1"/>
  <c r="G21" i="1"/>
  <c r="H21" i="1" s="1"/>
  <c r="E22" i="1"/>
  <c r="F22" i="1"/>
  <c r="G22" i="1" s="1"/>
  <c r="K22" i="1" s="1"/>
  <c r="Q22" i="1"/>
  <c r="E23" i="1"/>
  <c r="F23" i="1"/>
  <c r="G23" i="1" s="1"/>
  <c r="K23" i="1" s="1"/>
  <c r="Q23" i="1"/>
  <c r="E24" i="1"/>
  <c r="F24" i="1" s="1"/>
  <c r="G24" i="1" s="1"/>
  <c r="K24" i="1" s="1"/>
  <c r="Q24" i="1"/>
  <c r="B25" i="1"/>
  <c r="E25" i="1"/>
  <c r="F25" i="1"/>
  <c r="G25" i="1" s="1"/>
  <c r="J25" i="1" s="1"/>
  <c r="Q25" i="1"/>
  <c r="E26" i="1"/>
  <c r="F26" i="1"/>
  <c r="G26" i="1" s="1"/>
  <c r="J26" i="1" s="1"/>
  <c r="Q26" i="1"/>
  <c r="E27" i="1"/>
  <c r="F27" i="1" s="1"/>
  <c r="G27" i="1" s="1"/>
  <c r="J27" i="1" s="1"/>
  <c r="Q27" i="1"/>
  <c r="E28" i="1"/>
  <c r="F28" i="1"/>
  <c r="G28" i="1"/>
  <c r="J28" i="1" s="1"/>
  <c r="Q28" i="1"/>
  <c r="E29" i="1"/>
  <c r="F29" i="1"/>
  <c r="G29" i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/>
  <c r="G32" i="1"/>
  <c r="K32" i="1"/>
  <c r="Q32" i="1"/>
  <c r="E42" i="1"/>
  <c r="F42" i="1"/>
  <c r="G42" i="1" s="1"/>
  <c r="K42" i="1" s="1"/>
  <c r="Q42" i="1"/>
  <c r="E33" i="1"/>
  <c r="F33" i="1"/>
  <c r="G33" i="1" s="1"/>
  <c r="K33" i="1" s="1"/>
  <c r="Q33" i="1"/>
  <c r="E34" i="1"/>
  <c r="F34" i="1"/>
  <c r="G34" i="1"/>
  <c r="K34" i="1"/>
  <c r="Q34" i="1"/>
  <c r="E35" i="1"/>
  <c r="F35" i="1"/>
  <c r="G35" i="1"/>
  <c r="K35" i="1" s="1"/>
  <c r="Q35" i="1"/>
  <c r="E36" i="1"/>
  <c r="F36" i="1"/>
  <c r="G36" i="1"/>
  <c r="K36" i="1" s="1"/>
  <c r="Q36" i="1"/>
  <c r="E37" i="1"/>
  <c r="F37" i="1" s="1"/>
  <c r="G37" i="1" s="1"/>
  <c r="K37" i="1" s="1"/>
  <c r="Q37" i="1"/>
  <c r="E38" i="1"/>
  <c r="F38" i="1" s="1"/>
  <c r="G38" i="1" s="1"/>
  <c r="K38" i="1" s="1"/>
  <c r="Q38" i="1"/>
  <c r="E39" i="1"/>
  <c r="F39" i="1"/>
  <c r="G39" i="1"/>
  <c r="K39" i="1"/>
  <c r="Q39" i="1"/>
  <c r="E40" i="1"/>
  <c r="F40" i="1"/>
  <c r="G40" i="1" s="1"/>
  <c r="K40" i="1" s="1"/>
  <c r="Q40" i="1"/>
  <c r="E41" i="1"/>
  <c r="F41" i="1"/>
  <c r="G41" i="1" s="1"/>
  <c r="K41" i="1" s="1"/>
  <c r="Q41" i="1"/>
  <c r="E43" i="1"/>
  <c r="F43" i="1"/>
  <c r="G43" i="1"/>
  <c r="K43" i="1"/>
  <c r="Q43" i="1"/>
  <c r="E44" i="1"/>
  <c r="F44" i="1"/>
  <c r="G44" i="1"/>
  <c r="K44" i="1" s="1"/>
  <c r="Q44" i="1"/>
  <c r="C12" i="1"/>
  <c r="C11" i="1"/>
  <c r="O50" i="1" l="1"/>
  <c r="O47" i="1"/>
  <c r="O52" i="1"/>
  <c r="O46" i="1"/>
  <c r="O51" i="1"/>
  <c r="O48" i="1"/>
  <c r="O45" i="1"/>
  <c r="O49" i="1"/>
  <c r="O32" i="1"/>
  <c r="O43" i="1"/>
  <c r="O25" i="1"/>
  <c r="O33" i="1"/>
  <c r="O31" i="1"/>
  <c r="O39" i="1"/>
  <c r="O30" i="1"/>
  <c r="O35" i="1"/>
  <c r="O23" i="1"/>
  <c r="C15" i="1"/>
  <c r="O24" i="1"/>
  <c r="O36" i="1"/>
  <c r="O37" i="1"/>
  <c r="O38" i="1"/>
  <c r="O41" i="1"/>
  <c r="O22" i="1"/>
  <c r="O29" i="1"/>
  <c r="O26" i="1"/>
  <c r="O27" i="1"/>
  <c r="O28" i="1"/>
  <c r="O42" i="1"/>
  <c r="O40" i="1"/>
  <c r="O34" i="1"/>
  <c r="O44" i="1"/>
  <c r="O21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<sst xmlns="http://schemas.openxmlformats.org/spreadsheetml/2006/main" count="113" uniqueCount="58">
  <si>
    <t>PZ UMa / GSC 3428-0212</t>
  </si>
  <si>
    <t>System Type:</t>
  </si>
  <si>
    <t>EW</t>
  </si>
  <si>
    <t>GCVS 4 Eph.</t>
  </si>
  <si>
    <t>not avail.</t>
  </si>
  <si>
    <t>My time zone &gt;&gt;&gt;&gt;&gt;</t>
  </si>
  <si>
    <t>(PST=8, PDT=MDT=7, MDT=CST=6, etc.)</t>
  </si>
  <si>
    <t>--- Working ----</t>
  </si>
  <si>
    <t>Epoch =</t>
  </si>
  <si>
    <t>VSX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</si>
  <si>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</si>
  <si>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</si>
  <si>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</si>
  <si>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</si>
  <si>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</si>
  <si>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</si>
  <si>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</si>
  <si>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</si>
  <si>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</si>
  <si>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</si>
  <si>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</si>
  <si>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</si>
  <si>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</si>
  <si>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</si>
  <si>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</si>
  <si>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</si>
  <si>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</si>
  <si>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</si>
  <si>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</si>
  <si>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</si>
  <si>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</si>
  <si>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</si>
  <si>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</si>
  <si>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</si>
  <si>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</si>
  <si>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</si>
  <si>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</si>
  <si>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</si>
  <si>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</si>
  <si>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</si>
  <si>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</si>
  <si>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</si>
  <si>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</si>
  <si>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</si>
  <si>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</t>
  </si>
  <si>
    <t>IBVS 6029</t>
  </si>
  <si>
    <t>II</t>
  </si>
  <si>
    <t>I</t>
  </si>
  <si>
    <t>IBVS 6118</t>
  </si>
  <si>
    <t>IBVS 6149</t>
  </si>
  <si>
    <t>OEJV 0179</t>
  </si>
  <si>
    <t>IBVS 6244</t>
  </si>
  <si>
    <t>VSB-066</t>
  </si>
  <si>
    <t>OEJV 0211</t>
  </si>
  <si>
    <t>VSB 067</t>
  </si>
  <si>
    <t>V</t>
  </si>
  <si>
    <t>JBAV, 60</t>
  </si>
  <si>
    <t>JBAV,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</si>
</sst>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d/mm/yyyy;@"/>
    <numFmt numFmtId="167" formatCode="0.00000"/>
  </numFmts>
  <fonts count="13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7">
    <xf numFmtId="0" fontId="0" fillId="0" borderId="0">
      <alignment vertical="top"/>
    </xf>
    <xf numFmtId="3" fontId="11" fillId="0" borderId="0" applyFill="0" applyBorder="0" applyProtection="0">
      <alignment vertical="top"/>
    </xf>
    <xf numFmtId="164" fontId="11" fillId="0" borderId="0" applyFill="0" applyBorder="0" applyProtection="0">
      <alignment vertical="top"/>
    </xf>
    <xf numFmtId="0" fontId="11" fillId="0" borderId="0" applyFill="0" applyBorder="0" applyProtection="0">
      <alignment vertical="top"/>
    </xf>
    <xf numFmtId="2" fontId="11" fillId="0" borderId="0" applyFill="0" applyBorder="0" applyProtection="0">
      <alignment vertical="top"/>
    </xf>
    <xf numFmtId="0" fontId="11" fillId="0" borderId="0"/>
    <xf numFmtId="0" fontId="11" fillId="0" borderId="0"/>
  </cellStyleXfs>
  <cellXfs count="51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>
      <alignment vertical="top"/>
    </xf>
    <xf numFmtId="0" fontId="4" fillId="0" borderId="0" xfId="0" applyFont="1">
      <alignment vertical="top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>
      <alignment vertical="top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0" fillId="0" borderId="3" xfId="0" applyBorder="1" applyAlignment="1">
      <alignment horizontal="center"/>
    </xf>
    <xf numFmtId="0" fontId="6" fillId="0" borderId="0" xfId="0" applyFont="1">
      <alignment vertical="top"/>
    </xf>
    <xf numFmtId="0" fontId="2" fillId="0" borderId="0" xfId="0" applyFont="1">
      <alignment vertical="top"/>
    </xf>
    <xf numFmtId="0" fontId="6" fillId="0" borderId="0" xfId="0" applyFont="1" applyAlignment="1">
      <alignment horizontal="center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65" fontId="6" fillId="0" borderId="0" xfId="0" applyNumberFormat="1" applyFont="1">
      <alignment vertical="top"/>
    </xf>
    <xf numFmtId="0" fontId="2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2" borderId="0" xfId="0" applyFont="1" applyFill="1" applyAlignme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9" fillId="0" borderId="0" xfId="6" applyFont="1"/>
    <xf numFmtId="0" fontId="9" fillId="0" borderId="0" xfId="6" applyFont="1" applyAlignment="1">
      <alignment horizontal="center"/>
    </xf>
    <xf numFmtId="0" fontId="9" fillId="0" borderId="0" xfId="6" applyFont="1" applyAlignment="1">
      <alignment horizontal="left"/>
    </xf>
    <xf numFmtId="0" fontId="10" fillId="0" borderId="0" xfId="6" applyFont="1" applyAlignment="1">
      <alignment horizontal="left"/>
    </xf>
    <xf numFmtId="0" fontId="10" fillId="0" borderId="0" xfId="6" applyFont="1" applyAlignment="1">
      <alignment horizontal="center" wrapText="1"/>
    </xf>
    <xf numFmtId="0" fontId="10" fillId="0" borderId="0" xfId="6" applyFont="1" applyAlignment="1">
      <alignment horizontal="left" wrapText="1"/>
    </xf>
    <xf numFmtId="0" fontId="0" fillId="3" borderId="0" xfId="0" applyFill="1" applyAlignment="1"/>
    <xf numFmtId="0" fontId="10" fillId="0" borderId="0" xfId="6" applyFont="1" applyAlignment="1">
      <alignment horizontal="center"/>
    </xf>
    <xf numFmtId="0" fontId="10" fillId="0" borderId="0" xfId="5" applyFont="1"/>
    <xf numFmtId="0" fontId="10" fillId="0" borderId="0" xfId="5" applyFont="1" applyAlignment="1">
      <alignment horizontal="center"/>
    </xf>
    <xf numFmtId="0" fontId="10" fillId="0" borderId="0" xfId="5" applyFont="1" applyAlignment="1">
      <alignment horizontal="left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6" fontId="0" fillId="0" borderId="0" xfId="0" applyNumberFormat="1" applyAlignment="1"/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167" fontId="12" fillId="0" borderId="0" xfId="0" applyNumberFormat="1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right"/>
    </xf>
  </cellXfs>
  <cellStyles count="7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Normal" xfId="0" builtinId="0"/>
    <cellStyle name="Normal_A" xfId="5" xr:uid="{00000000-0005-0000-0000-000005000000}"/>
    <cellStyle name="Normal_A_1" xfId="6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CCC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PZ UMa - O-C Diagr.</a:t>
            </a:r>
          </a:p>
        </c:rich>
      </c:tx>
      <c:layout>
        <c:manualLayout>
          <c:xMode val="edge"/>
          <c:yMode val="edge"/>
          <c:x val="0.37837900893019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62781476957638"/>
          <c:y val="0.22822889753688513"/>
          <c:w val="0.8243255330411462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Active!$F$21:$F$440</c:f>
              <c:numCache>
                <c:formatCode>General</c:formatCode>
                <c:ptCount val="420"/>
                <c:pt idx="0">
                  <c:v>-2</c:v>
                </c:pt>
                <c:pt idx="1">
                  <c:v>17511</c:v>
                </c:pt>
                <c:pt idx="2">
                  <c:v>17511.5</c:v>
                </c:pt>
                <c:pt idx="3">
                  <c:v>17815</c:v>
                </c:pt>
                <c:pt idx="4">
                  <c:v>20406.5</c:v>
                </c:pt>
                <c:pt idx="5">
                  <c:v>20437</c:v>
                </c:pt>
                <c:pt idx="6">
                  <c:v>20449</c:v>
                </c:pt>
                <c:pt idx="7">
                  <c:v>20456</c:v>
                </c:pt>
                <c:pt idx="8">
                  <c:v>21811.5</c:v>
                </c:pt>
                <c:pt idx="9">
                  <c:v>21812</c:v>
                </c:pt>
                <c:pt idx="10">
                  <c:v>21812.5</c:v>
                </c:pt>
                <c:pt idx="11">
                  <c:v>23255</c:v>
                </c:pt>
                <c:pt idx="12">
                  <c:v>24499.5</c:v>
                </c:pt>
                <c:pt idx="13">
                  <c:v>24591</c:v>
                </c:pt>
                <c:pt idx="14">
                  <c:v>24591</c:v>
                </c:pt>
                <c:pt idx="15">
                  <c:v>24591.5</c:v>
                </c:pt>
                <c:pt idx="16">
                  <c:v>24591.5</c:v>
                </c:pt>
                <c:pt idx="17">
                  <c:v>24636.5</c:v>
                </c:pt>
                <c:pt idx="18">
                  <c:v>24637</c:v>
                </c:pt>
                <c:pt idx="19">
                  <c:v>24637</c:v>
                </c:pt>
                <c:pt idx="20">
                  <c:v>24822.5</c:v>
                </c:pt>
                <c:pt idx="21">
                  <c:v>26025</c:v>
                </c:pt>
                <c:pt idx="22">
                  <c:v>27520</c:v>
                </c:pt>
                <c:pt idx="23">
                  <c:v>27520.5</c:v>
                </c:pt>
                <c:pt idx="24">
                  <c:v>30155.5</c:v>
                </c:pt>
                <c:pt idx="25">
                  <c:v>30156</c:v>
                </c:pt>
                <c:pt idx="26">
                  <c:v>30156.5</c:v>
                </c:pt>
                <c:pt idx="27">
                  <c:v>30160</c:v>
                </c:pt>
                <c:pt idx="28">
                  <c:v>30160.5</c:v>
                </c:pt>
                <c:pt idx="29">
                  <c:v>30190</c:v>
                </c:pt>
                <c:pt idx="30">
                  <c:v>30213</c:v>
                </c:pt>
                <c:pt idx="31">
                  <c:v>30213.5</c:v>
                </c:pt>
              </c:numCache>
            </c:numRef>
          </c:xVal>
          <c:yVal>
            <c:numRef>
              <c:f>Active!$H$21:$H$440</c:f>
              <c:numCache>
                <c:formatCode>General</c:formatCode>
                <c:ptCount val="420"/>
                <c:pt idx="0">
                  <c:v>0.5253999999986263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2F-49E1-93BC-BFEC713E8D73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Active!$F$21:$F$440</c:f>
              <c:numCache>
                <c:formatCode>General</c:formatCode>
                <c:ptCount val="420"/>
                <c:pt idx="0">
                  <c:v>-2</c:v>
                </c:pt>
                <c:pt idx="1">
                  <c:v>17511</c:v>
                </c:pt>
                <c:pt idx="2">
                  <c:v>17511.5</c:v>
                </c:pt>
                <c:pt idx="3">
                  <c:v>17815</c:v>
                </c:pt>
                <c:pt idx="4">
                  <c:v>20406.5</c:v>
                </c:pt>
                <c:pt idx="5">
                  <c:v>20437</c:v>
                </c:pt>
                <c:pt idx="6">
                  <c:v>20449</c:v>
                </c:pt>
                <c:pt idx="7">
                  <c:v>20456</c:v>
                </c:pt>
                <c:pt idx="8">
                  <c:v>21811.5</c:v>
                </c:pt>
                <c:pt idx="9">
                  <c:v>21812</c:v>
                </c:pt>
                <c:pt idx="10">
                  <c:v>21812.5</c:v>
                </c:pt>
                <c:pt idx="11">
                  <c:v>23255</c:v>
                </c:pt>
                <c:pt idx="12">
                  <c:v>24499.5</c:v>
                </c:pt>
                <c:pt idx="13">
                  <c:v>24591</c:v>
                </c:pt>
                <c:pt idx="14">
                  <c:v>24591</c:v>
                </c:pt>
                <c:pt idx="15">
                  <c:v>24591.5</c:v>
                </c:pt>
                <c:pt idx="16">
                  <c:v>24591.5</c:v>
                </c:pt>
                <c:pt idx="17">
                  <c:v>24636.5</c:v>
                </c:pt>
                <c:pt idx="18">
                  <c:v>24637</c:v>
                </c:pt>
                <c:pt idx="19">
                  <c:v>24637</c:v>
                </c:pt>
                <c:pt idx="20">
                  <c:v>24822.5</c:v>
                </c:pt>
                <c:pt idx="21">
                  <c:v>26025</c:v>
                </c:pt>
                <c:pt idx="22">
                  <c:v>27520</c:v>
                </c:pt>
                <c:pt idx="23">
                  <c:v>27520.5</c:v>
                </c:pt>
                <c:pt idx="24">
                  <c:v>30155.5</c:v>
                </c:pt>
                <c:pt idx="25">
                  <c:v>30156</c:v>
                </c:pt>
                <c:pt idx="26">
                  <c:v>30156.5</c:v>
                </c:pt>
                <c:pt idx="27">
                  <c:v>30160</c:v>
                </c:pt>
                <c:pt idx="28">
                  <c:v>30160.5</c:v>
                </c:pt>
                <c:pt idx="29">
                  <c:v>30190</c:v>
                </c:pt>
                <c:pt idx="30">
                  <c:v>30213</c:v>
                </c:pt>
                <c:pt idx="31">
                  <c:v>30213.5</c:v>
                </c:pt>
              </c:numCache>
            </c:numRef>
          </c:xVal>
          <c:yVal>
            <c:numRef>
              <c:f>Active!$I$21:$I$440</c:f>
              <c:numCache>
                <c:formatCode>General</c:formatCode>
                <c:ptCount val="4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2F-49E1-93BC-BFEC713E8D73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Active!$F$21:$F$440</c:f>
              <c:numCache>
                <c:formatCode>General</c:formatCode>
                <c:ptCount val="420"/>
                <c:pt idx="0">
                  <c:v>-2</c:v>
                </c:pt>
                <c:pt idx="1">
                  <c:v>17511</c:v>
                </c:pt>
                <c:pt idx="2">
                  <c:v>17511.5</c:v>
                </c:pt>
                <c:pt idx="3">
                  <c:v>17815</c:v>
                </c:pt>
                <c:pt idx="4">
                  <c:v>20406.5</c:v>
                </c:pt>
                <c:pt idx="5">
                  <c:v>20437</c:v>
                </c:pt>
                <c:pt idx="6">
                  <c:v>20449</c:v>
                </c:pt>
                <c:pt idx="7">
                  <c:v>20456</c:v>
                </c:pt>
                <c:pt idx="8">
                  <c:v>21811.5</c:v>
                </c:pt>
                <c:pt idx="9">
                  <c:v>21812</c:v>
                </c:pt>
                <c:pt idx="10">
                  <c:v>21812.5</c:v>
                </c:pt>
                <c:pt idx="11">
                  <c:v>23255</c:v>
                </c:pt>
                <c:pt idx="12">
                  <c:v>24499.5</c:v>
                </c:pt>
                <c:pt idx="13">
                  <c:v>24591</c:v>
                </c:pt>
                <c:pt idx="14">
                  <c:v>24591</c:v>
                </c:pt>
                <c:pt idx="15">
                  <c:v>24591.5</c:v>
                </c:pt>
                <c:pt idx="16">
                  <c:v>24591.5</c:v>
                </c:pt>
                <c:pt idx="17">
                  <c:v>24636.5</c:v>
                </c:pt>
                <c:pt idx="18">
                  <c:v>24637</c:v>
                </c:pt>
                <c:pt idx="19">
                  <c:v>24637</c:v>
                </c:pt>
                <c:pt idx="20">
                  <c:v>24822.5</c:v>
                </c:pt>
                <c:pt idx="21">
                  <c:v>26025</c:v>
                </c:pt>
                <c:pt idx="22">
                  <c:v>27520</c:v>
                </c:pt>
                <c:pt idx="23">
                  <c:v>27520.5</c:v>
                </c:pt>
                <c:pt idx="24">
                  <c:v>30155.5</c:v>
                </c:pt>
                <c:pt idx="25">
                  <c:v>30156</c:v>
                </c:pt>
                <c:pt idx="26">
                  <c:v>30156.5</c:v>
                </c:pt>
                <c:pt idx="27">
                  <c:v>30160</c:v>
                </c:pt>
                <c:pt idx="28">
                  <c:v>30160.5</c:v>
                </c:pt>
                <c:pt idx="29">
                  <c:v>30190</c:v>
                </c:pt>
                <c:pt idx="30">
                  <c:v>30213</c:v>
                </c:pt>
                <c:pt idx="31">
                  <c:v>30213.5</c:v>
                </c:pt>
              </c:numCache>
            </c:numRef>
          </c:xVal>
          <c:yVal>
            <c:numRef>
              <c:f>Active!$J$21:$J$440</c:f>
              <c:numCache>
                <c:formatCode>General</c:formatCode>
                <c:ptCount val="420"/>
                <c:pt idx="4">
                  <c:v>-0.12374999999883585</c:v>
                </c:pt>
                <c:pt idx="5">
                  <c:v>-0.12379999999393476</c:v>
                </c:pt>
                <c:pt idx="6">
                  <c:v>-0.12659999999596039</c:v>
                </c:pt>
                <c:pt idx="7">
                  <c:v>-0.12809999999444699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A2F-49E1-93BC-BFEC713E8D73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Active!$F$21:$F$440</c:f>
              <c:numCache>
                <c:formatCode>General</c:formatCode>
                <c:ptCount val="420"/>
                <c:pt idx="0">
                  <c:v>-2</c:v>
                </c:pt>
                <c:pt idx="1">
                  <c:v>17511</c:v>
                </c:pt>
                <c:pt idx="2">
                  <c:v>17511.5</c:v>
                </c:pt>
                <c:pt idx="3">
                  <c:v>17815</c:v>
                </c:pt>
                <c:pt idx="4">
                  <c:v>20406.5</c:v>
                </c:pt>
                <c:pt idx="5">
                  <c:v>20437</c:v>
                </c:pt>
                <c:pt idx="6">
                  <c:v>20449</c:v>
                </c:pt>
                <c:pt idx="7">
                  <c:v>20456</c:v>
                </c:pt>
                <c:pt idx="8">
                  <c:v>21811.5</c:v>
                </c:pt>
                <c:pt idx="9">
                  <c:v>21812</c:v>
                </c:pt>
                <c:pt idx="10">
                  <c:v>21812.5</c:v>
                </c:pt>
                <c:pt idx="11">
                  <c:v>23255</c:v>
                </c:pt>
                <c:pt idx="12">
                  <c:v>24499.5</c:v>
                </c:pt>
                <c:pt idx="13">
                  <c:v>24591</c:v>
                </c:pt>
                <c:pt idx="14">
                  <c:v>24591</c:v>
                </c:pt>
                <c:pt idx="15">
                  <c:v>24591.5</c:v>
                </c:pt>
                <c:pt idx="16">
                  <c:v>24591.5</c:v>
                </c:pt>
                <c:pt idx="17">
                  <c:v>24636.5</c:v>
                </c:pt>
                <c:pt idx="18">
                  <c:v>24637</c:v>
                </c:pt>
                <c:pt idx="19">
                  <c:v>24637</c:v>
                </c:pt>
                <c:pt idx="20">
                  <c:v>24822.5</c:v>
                </c:pt>
                <c:pt idx="21">
                  <c:v>26025</c:v>
                </c:pt>
                <c:pt idx="22">
                  <c:v>27520</c:v>
                </c:pt>
                <c:pt idx="23">
                  <c:v>27520.5</c:v>
                </c:pt>
                <c:pt idx="24">
                  <c:v>30155.5</c:v>
                </c:pt>
                <c:pt idx="25">
                  <c:v>30156</c:v>
                </c:pt>
                <c:pt idx="26">
                  <c:v>30156.5</c:v>
                </c:pt>
                <c:pt idx="27">
                  <c:v>30160</c:v>
                </c:pt>
                <c:pt idx="28">
                  <c:v>30160.5</c:v>
                </c:pt>
                <c:pt idx="29">
                  <c:v>30190</c:v>
                </c:pt>
                <c:pt idx="30">
                  <c:v>30213</c:v>
                </c:pt>
                <c:pt idx="31">
                  <c:v>30213.5</c:v>
                </c:pt>
              </c:numCache>
            </c:numRef>
          </c:xVal>
          <c:yVal>
            <c:numRef>
              <c:f>Active!$K$21:$K$440</c:f>
              <c:numCache>
                <c:formatCode>General</c:formatCode>
                <c:ptCount val="420"/>
                <c:pt idx="1">
                  <c:v>-4.4799999996030238E-2</c:v>
                </c:pt>
                <c:pt idx="2">
                  <c:v>-4.6149999994668178E-2</c:v>
                </c:pt>
                <c:pt idx="3">
                  <c:v>-5.2799999997660052E-2</c:v>
                </c:pt>
                <c:pt idx="8">
                  <c:v>-0.17385999999532942</c:v>
                </c:pt>
                <c:pt idx="9">
                  <c:v>-0.17194000000017695</c:v>
                </c:pt>
                <c:pt idx="10">
                  <c:v>-0.17330999999830965</c:v>
                </c:pt>
                <c:pt idx="11">
                  <c:v>-0.21719999999186257</c:v>
                </c:pt>
                <c:pt idx="12">
                  <c:v>-0.25200999996741302</c:v>
                </c:pt>
                <c:pt idx="13">
                  <c:v>-0.25250000004598405</c:v>
                </c:pt>
                <c:pt idx="14">
                  <c:v>-0.25166999977955129</c:v>
                </c:pt>
                <c:pt idx="15">
                  <c:v>-0.25391000015224563</c:v>
                </c:pt>
                <c:pt idx="16">
                  <c:v>-0.25374999986524926</c:v>
                </c:pt>
                <c:pt idx="17">
                  <c:v>-0.2565400000748923</c:v>
                </c:pt>
                <c:pt idx="18">
                  <c:v>-0.25447000022541033</c:v>
                </c:pt>
                <c:pt idx="19">
                  <c:v>-0.25379999978031265</c:v>
                </c:pt>
                <c:pt idx="20">
                  <c:v>-0.26212999994459096</c:v>
                </c:pt>
                <c:pt idx="21">
                  <c:v>-0.29579999990528449</c:v>
                </c:pt>
                <c:pt idx="22">
                  <c:v>-0.20850000000064028</c:v>
                </c:pt>
                <c:pt idx="23">
                  <c:v>-0.20784999999159481</c:v>
                </c:pt>
                <c:pt idx="24">
                  <c:v>-0.27894999999261927</c:v>
                </c:pt>
                <c:pt idx="25">
                  <c:v>-0.28179999999701977</c:v>
                </c:pt>
                <c:pt idx="26">
                  <c:v>-0.27954999999201391</c:v>
                </c:pt>
                <c:pt idx="27">
                  <c:v>-0.28089999999792781</c:v>
                </c:pt>
                <c:pt idx="28">
                  <c:v>-0.27874999999767169</c:v>
                </c:pt>
                <c:pt idx="29">
                  <c:v>-0.28169999999954598</c:v>
                </c:pt>
                <c:pt idx="30">
                  <c:v>-0.28389999999490101</c:v>
                </c:pt>
                <c:pt idx="31">
                  <c:v>-0.2842499999969732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A2F-49E1-93BC-BFEC713E8D73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Active!$F$21:$F$440</c:f>
              <c:numCache>
                <c:formatCode>General</c:formatCode>
                <c:ptCount val="420"/>
                <c:pt idx="0">
                  <c:v>-2</c:v>
                </c:pt>
                <c:pt idx="1">
                  <c:v>17511</c:v>
                </c:pt>
                <c:pt idx="2">
                  <c:v>17511.5</c:v>
                </c:pt>
                <c:pt idx="3">
                  <c:v>17815</c:v>
                </c:pt>
                <c:pt idx="4">
                  <c:v>20406.5</c:v>
                </c:pt>
                <c:pt idx="5">
                  <c:v>20437</c:v>
                </c:pt>
                <c:pt idx="6">
                  <c:v>20449</c:v>
                </c:pt>
                <c:pt idx="7">
                  <c:v>20456</c:v>
                </c:pt>
                <c:pt idx="8">
                  <c:v>21811.5</c:v>
                </c:pt>
                <c:pt idx="9">
                  <c:v>21812</c:v>
                </c:pt>
                <c:pt idx="10">
                  <c:v>21812.5</c:v>
                </c:pt>
                <c:pt idx="11">
                  <c:v>23255</c:v>
                </c:pt>
                <c:pt idx="12">
                  <c:v>24499.5</c:v>
                </c:pt>
                <c:pt idx="13">
                  <c:v>24591</c:v>
                </c:pt>
                <c:pt idx="14">
                  <c:v>24591</c:v>
                </c:pt>
                <c:pt idx="15">
                  <c:v>24591.5</c:v>
                </c:pt>
                <c:pt idx="16">
                  <c:v>24591.5</c:v>
                </c:pt>
                <c:pt idx="17">
                  <c:v>24636.5</c:v>
                </c:pt>
                <c:pt idx="18">
                  <c:v>24637</c:v>
                </c:pt>
                <c:pt idx="19">
                  <c:v>24637</c:v>
                </c:pt>
                <c:pt idx="20">
                  <c:v>24822.5</c:v>
                </c:pt>
                <c:pt idx="21">
                  <c:v>26025</c:v>
                </c:pt>
                <c:pt idx="22">
                  <c:v>27520</c:v>
                </c:pt>
                <c:pt idx="23">
                  <c:v>27520.5</c:v>
                </c:pt>
                <c:pt idx="24">
                  <c:v>30155.5</c:v>
                </c:pt>
                <c:pt idx="25">
                  <c:v>30156</c:v>
                </c:pt>
                <c:pt idx="26">
                  <c:v>30156.5</c:v>
                </c:pt>
                <c:pt idx="27">
                  <c:v>30160</c:v>
                </c:pt>
                <c:pt idx="28">
                  <c:v>30160.5</c:v>
                </c:pt>
                <c:pt idx="29">
                  <c:v>30190</c:v>
                </c:pt>
                <c:pt idx="30">
                  <c:v>30213</c:v>
                </c:pt>
                <c:pt idx="31">
                  <c:v>30213.5</c:v>
                </c:pt>
              </c:numCache>
            </c:numRef>
          </c:xVal>
          <c:yVal>
            <c:numRef>
              <c:f>Active!$L$21:$L$440</c:f>
              <c:numCache>
                <c:formatCode>General</c:formatCode>
                <c:ptCount val="4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A2F-49E1-93BC-BFEC713E8D7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Active!$F$21:$F$440</c:f>
              <c:numCache>
                <c:formatCode>General</c:formatCode>
                <c:ptCount val="420"/>
                <c:pt idx="0">
                  <c:v>-2</c:v>
                </c:pt>
                <c:pt idx="1">
                  <c:v>17511</c:v>
                </c:pt>
                <c:pt idx="2">
                  <c:v>17511.5</c:v>
                </c:pt>
                <c:pt idx="3">
                  <c:v>17815</c:v>
                </c:pt>
                <c:pt idx="4">
                  <c:v>20406.5</c:v>
                </c:pt>
                <c:pt idx="5">
                  <c:v>20437</c:v>
                </c:pt>
                <c:pt idx="6">
                  <c:v>20449</c:v>
                </c:pt>
                <c:pt idx="7">
                  <c:v>20456</c:v>
                </c:pt>
                <c:pt idx="8">
                  <c:v>21811.5</c:v>
                </c:pt>
                <c:pt idx="9">
                  <c:v>21812</c:v>
                </c:pt>
                <c:pt idx="10">
                  <c:v>21812.5</c:v>
                </c:pt>
                <c:pt idx="11">
                  <c:v>23255</c:v>
                </c:pt>
                <c:pt idx="12">
                  <c:v>24499.5</c:v>
                </c:pt>
                <c:pt idx="13">
                  <c:v>24591</c:v>
                </c:pt>
                <c:pt idx="14">
                  <c:v>24591</c:v>
                </c:pt>
                <c:pt idx="15">
                  <c:v>24591.5</c:v>
                </c:pt>
                <c:pt idx="16">
                  <c:v>24591.5</c:v>
                </c:pt>
                <c:pt idx="17">
                  <c:v>24636.5</c:v>
                </c:pt>
                <c:pt idx="18">
                  <c:v>24637</c:v>
                </c:pt>
                <c:pt idx="19">
                  <c:v>24637</c:v>
                </c:pt>
                <c:pt idx="20">
                  <c:v>24822.5</c:v>
                </c:pt>
                <c:pt idx="21">
                  <c:v>26025</c:v>
                </c:pt>
                <c:pt idx="22">
                  <c:v>27520</c:v>
                </c:pt>
                <c:pt idx="23">
                  <c:v>27520.5</c:v>
                </c:pt>
                <c:pt idx="24">
                  <c:v>30155.5</c:v>
                </c:pt>
                <c:pt idx="25">
                  <c:v>30156</c:v>
                </c:pt>
                <c:pt idx="26">
                  <c:v>30156.5</c:v>
                </c:pt>
                <c:pt idx="27">
                  <c:v>30160</c:v>
                </c:pt>
                <c:pt idx="28">
                  <c:v>30160.5</c:v>
                </c:pt>
                <c:pt idx="29">
                  <c:v>30190</c:v>
                </c:pt>
                <c:pt idx="30">
                  <c:v>30213</c:v>
                </c:pt>
                <c:pt idx="31">
                  <c:v>30213.5</c:v>
                </c:pt>
              </c:numCache>
            </c:numRef>
          </c:xVal>
          <c:yVal>
            <c:numRef>
              <c:f>Active!$M$21:$M$440</c:f>
              <c:numCache>
                <c:formatCode>General</c:formatCode>
                <c:ptCount val="4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A2F-49E1-93BC-BFEC713E8D7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Active!$F$21:$F$440</c:f>
              <c:numCache>
                <c:formatCode>General</c:formatCode>
                <c:ptCount val="420"/>
                <c:pt idx="0">
                  <c:v>-2</c:v>
                </c:pt>
                <c:pt idx="1">
                  <c:v>17511</c:v>
                </c:pt>
                <c:pt idx="2">
                  <c:v>17511.5</c:v>
                </c:pt>
                <c:pt idx="3">
                  <c:v>17815</c:v>
                </c:pt>
                <c:pt idx="4">
                  <c:v>20406.5</c:v>
                </c:pt>
                <c:pt idx="5">
                  <c:v>20437</c:v>
                </c:pt>
                <c:pt idx="6">
                  <c:v>20449</c:v>
                </c:pt>
                <c:pt idx="7">
                  <c:v>20456</c:v>
                </c:pt>
                <c:pt idx="8">
                  <c:v>21811.5</c:v>
                </c:pt>
                <c:pt idx="9">
                  <c:v>21812</c:v>
                </c:pt>
                <c:pt idx="10">
                  <c:v>21812.5</c:v>
                </c:pt>
                <c:pt idx="11">
                  <c:v>23255</c:v>
                </c:pt>
                <c:pt idx="12">
                  <c:v>24499.5</c:v>
                </c:pt>
                <c:pt idx="13">
                  <c:v>24591</c:v>
                </c:pt>
                <c:pt idx="14">
                  <c:v>24591</c:v>
                </c:pt>
                <c:pt idx="15">
                  <c:v>24591.5</c:v>
                </c:pt>
                <c:pt idx="16">
                  <c:v>24591.5</c:v>
                </c:pt>
                <c:pt idx="17">
                  <c:v>24636.5</c:v>
                </c:pt>
                <c:pt idx="18">
                  <c:v>24637</c:v>
                </c:pt>
                <c:pt idx="19">
                  <c:v>24637</c:v>
                </c:pt>
                <c:pt idx="20">
                  <c:v>24822.5</c:v>
                </c:pt>
                <c:pt idx="21">
                  <c:v>26025</c:v>
                </c:pt>
                <c:pt idx="22">
                  <c:v>27520</c:v>
                </c:pt>
                <c:pt idx="23">
                  <c:v>27520.5</c:v>
                </c:pt>
                <c:pt idx="24">
                  <c:v>30155.5</c:v>
                </c:pt>
                <c:pt idx="25">
                  <c:v>30156</c:v>
                </c:pt>
                <c:pt idx="26">
                  <c:v>30156.5</c:v>
                </c:pt>
                <c:pt idx="27">
                  <c:v>30160</c:v>
                </c:pt>
                <c:pt idx="28">
                  <c:v>30160.5</c:v>
                </c:pt>
                <c:pt idx="29">
                  <c:v>30190</c:v>
                </c:pt>
                <c:pt idx="30">
                  <c:v>30213</c:v>
                </c:pt>
                <c:pt idx="31">
                  <c:v>30213.5</c:v>
                </c:pt>
              </c:numCache>
            </c:numRef>
          </c:xVal>
          <c:yVal>
            <c:numRef>
              <c:f>Active!$N$21:$N$440</c:f>
              <c:numCache>
                <c:formatCode>General</c:formatCode>
                <c:ptCount val="4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A2F-49E1-93BC-BFEC713E8D7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Active!$F$21:$F$440</c:f>
              <c:numCache>
                <c:formatCode>General</c:formatCode>
                <c:ptCount val="420"/>
                <c:pt idx="0">
                  <c:v>-2</c:v>
                </c:pt>
                <c:pt idx="1">
                  <c:v>17511</c:v>
                </c:pt>
                <c:pt idx="2">
                  <c:v>17511.5</c:v>
                </c:pt>
                <c:pt idx="3">
                  <c:v>17815</c:v>
                </c:pt>
                <c:pt idx="4">
                  <c:v>20406.5</c:v>
                </c:pt>
                <c:pt idx="5">
                  <c:v>20437</c:v>
                </c:pt>
                <c:pt idx="6">
                  <c:v>20449</c:v>
                </c:pt>
                <c:pt idx="7">
                  <c:v>20456</c:v>
                </c:pt>
                <c:pt idx="8">
                  <c:v>21811.5</c:v>
                </c:pt>
                <c:pt idx="9">
                  <c:v>21812</c:v>
                </c:pt>
                <c:pt idx="10">
                  <c:v>21812.5</c:v>
                </c:pt>
                <c:pt idx="11">
                  <c:v>23255</c:v>
                </c:pt>
                <c:pt idx="12">
                  <c:v>24499.5</c:v>
                </c:pt>
                <c:pt idx="13">
                  <c:v>24591</c:v>
                </c:pt>
                <c:pt idx="14">
                  <c:v>24591</c:v>
                </c:pt>
                <c:pt idx="15">
                  <c:v>24591.5</c:v>
                </c:pt>
                <c:pt idx="16">
                  <c:v>24591.5</c:v>
                </c:pt>
                <c:pt idx="17">
                  <c:v>24636.5</c:v>
                </c:pt>
                <c:pt idx="18">
                  <c:v>24637</c:v>
                </c:pt>
                <c:pt idx="19">
                  <c:v>24637</c:v>
                </c:pt>
                <c:pt idx="20">
                  <c:v>24822.5</c:v>
                </c:pt>
                <c:pt idx="21">
                  <c:v>26025</c:v>
                </c:pt>
                <c:pt idx="22">
                  <c:v>27520</c:v>
                </c:pt>
                <c:pt idx="23">
                  <c:v>27520.5</c:v>
                </c:pt>
                <c:pt idx="24">
                  <c:v>30155.5</c:v>
                </c:pt>
                <c:pt idx="25">
                  <c:v>30156</c:v>
                </c:pt>
                <c:pt idx="26">
                  <c:v>30156.5</c:v>
                </c:pt>
                <c:pt idx="27">
                  <c:v>30160</c:v>
                </c:pt>
                <c:pt idx="28">
                  <c:v>30160.5</c:v>
                </c:pt>
                <c:pt idx="29">
                  <c:v>30190</c:v>
                </c:pt>
                <c:pt idx="30">
                  <c:v>30213</c:v>
                </c:pt>
                <c:pt idx="31">
                  <c:v>30213.5</c:v>
                </c:pt>
              </c:numCache>
            </c:numRef>
          </c:xVal>
          <c:yVal>
            <c:numRef>
              <c:f>Active!$O$21:$O$440</c:f>
              <c:numCache>
                <c:formatCode>General</c:formatCode>
                <c:ptCount val="420"/>
                <c:pt idx="0">
                  <c:v>0.19449850614034325</c:v>
                </c:pt>
                <c:pt idx="1">
                  <c:v>-9.4517984448275083E-2</c:v>
                </c:pt>
                <c:pt idx="2">
                  <c:v>-9.452623593261783E-2</c:v>
                </c:pt>
                <c:pt idx="3">
                  <c:v>-9.953488692865764E-2</c:v>
                </c:pt>
                <c:pt idx="4">
                  <c:v>-0.14230233027705053</c:v>
                </c:pt>
                <c:pt idx="5">
                  <c:v>-0.14280567082195733</c:v>
                </c:pt>
                <c:pt idx="6">
                  <c:v>-0.14300370644618293</c:v>
                </c:pt>
                <c:pt idx="7">
                  <c:v>-0.14311922722698123</c:v>
                </c:pt>
                <c:pt idx="8">
                  <c:v>-0.16548900128013444</c:v>
                </c:pt>
                <c:pt idx="9">
                  <c:v>-0.16549725276447719</c:v>
                </c:pt>
                <c:pt idx="10">
                  <c:v>-0.16550550424881993</c:v>
                </c:pt>
                <c:pt idx="11">
                  <c:v>-0.18931103657760895</c:v>
                </c:pt>
                <c:pt idx="12">
                  <c:v>-0.2098489811066751</c:v>
                </c:pt>
                <c:pt idx="13">
                  <c:v>-0.21135900274139552</c:v>
                </c:pt>
                <c:pt idx="14">
                  <c:v>-0.21135900274139552</c:v>
                </c:pt>
                <c:pt idx="15">
                  <c:v>-0.21136725422573821</c:v>
                </c:pt>
                <c:pt idx="16">
                  <c:v>-0.21136725422573821</c:v>
                </c:pt>
                <c:pt idx="17">
                  <c:v>-0.21210988781658435</c:v>
                </c:pt>
                <c:pt idx="18">
                  <c:v>-0.21211813930092704</c:v>
                </c:pt>
                <c:pt idx="19">
                  <c:v>-0.21211813930092704</c:v>
                </c:pt>
                <c:pt idx="20">
                  <c:v>-0.21517943999208156</c:v>
                </c:pt>
                <c:pt idx="21">
                  <c:v>-0.235024259836358</c:v>
                </c:pt>
                <c:pt idx="22">
                  <c:v>-0.25969619802113414</c:v>
                </c:pt>
                <c:pt idx="23">
                  <c:v>-0.25970444950547689</c:v>
                </c:pt>
                <c:pt idx="24">
                  <c:v>-0.30318977199168767</c:v>
                </c:pt>
                <c:pt idx="25">
                  <c:v>-0.30319802347603042</c:v>
                </c:pt>
                <c:pt idx="26">
                  <c:v>-0.30320627496037311</c:v>
                </c:pt>
                <c:pt idx="27">
                  <c:v>-0.30326403535077229</c:v>
                </c:pt>
                <c:pt idx="28">
                  <c:v>-0.30327228683511503</c:v>
                </c:pt>
                <c:pt idx="29">
                  <c:v>-0.30375912441133635</c:v>
                </c:pt>
                <c:pt idx="30">
                  <c:v>-0.30413869269110211</c:v>
                </c:pt>
                <c:pt idx="31">
                  <c:v>-0.30414694417544486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A2F-49E1-93BC-BFEC713E8D7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noFill/>
              <a:ln>
                <a:solidFill>
                  <a:srgbClr val="CC9CCC"/>
                </a:solidFill>
                <a:prstDash val="solid"/>
              </a:ln>
            </c:spPr>
          </c:marker>
          <c:xVal>
            <c:numRef>
              <c:f>Active!$F$21:$F$440</c:f>
              <c:numCache>
                <c:formatCode>General</c:formatCode>
                <c:ptCount val="420"/>
                <c:pt idx="0">
                  <c:v>-2</c:v>
                </c:pt>
                <c:pt idx="1">
                  <c:v>17511</c:v>
                </c:pt>
                <c:pt idx="2">
                  <c:v>17511.5</c:v>
                </c:pt>
                <c:pt idx="3">
                  <c:v>17815</c:v>
                </c:pt>
                <c:pt idx="4">
                  <c:v>20406.5</c:v>
                </c:pt>
                <c:pt idx="5">
                  <c:v>20437</c:v>
                </c:pt>
                <c:pt idx="6">
                  <c:v>20449</c:v>
                </c:pt>
                <c:pt idx="7">
                  <c:v>20456</c:v>
                </c:pt>
                <c:pt idx="8">
                  <c:v>21811.5</c:v>
                </c:pt>
                <c:pt idx="9">
                  <c:v>21812</c:v>
                </c:pt>
                <c:pt idx="10">
                  <c:v>21812.5</c:v>
                </c:pt>
                <c:pt idx="11">
                  <c:v>23255</c:v>
                </c:pt>
                <c:pt idx="12">
                  <c:v>24499.5</c:v>
                </c:pt>
                <c:pt idx="13">
                  <c:v>24591</c:v>
                </c:pt>
                <c:pt idx="14">
                  <c:v>24591</c:v>
                </c:pt>
                <c:pt idx="15">
                  <c:v>24591.5</c:v>
                </c:pt>
                <c:pt idx="16">
                  <c:v>24591.5</c:v>
                </c:pt>
                <c:pt idx="17">
                  <c:v>24636.5</c:v>
                </c:pt>
                <c:pt idx="18">
                  <c:v>24637</c:v>
                </c:pt>
                <c:pt idx="19">
                  <c:v>24637</c:v>
                </c:pt>
                <c:pt idx="20">
                  <c:v>24822.5</c:v>
                </c:pt>
                <c:pt idx="21">
                  <c:v>26025</c:v>
                </c:pt>
                <c:pt idx="22">
                  <c:v>27520</c:v>
                </c:pt>
                <c:pt idx="23">
                  <c:v>27520.5</c:v>
                </c:pt>
                <c:pt idx="24">
                  <c:v>30155.5</c:v>
                </c:pt>
                <c:pt idx="25">
                  <c:v>30156</c:v>
                </c:pt>
                <c:pt idx="26">
                  <c:v>30156.5</c:v>
                </c:pt>
                <c:pt idx="27">
                  <c:v>30160</c:v>
                </c:pt>
                <c:pt idx="28">
                  <c:v>30160.5</c:v>
                </c:pt>
                <c:pt idx="29">
                  <c:v>30190</c:v>
                </c:pt>
                <c:pt idx="30">
                  <c:v>30213</c:v>
                </c:pt>
                <c:pt idx="31">
                  <c:v>30213.5</c:v>
                </c:pt>
              </c:numCache>
            </c:numRef>
          </c:xVal>
          <c:yVal>
            <c:numRef>
              <c:f>Active!$U$21:$U$440</c:f>
              <c:numCache>
                <c:formatCode>General</c:formatCode>
                <c:ptCount val="4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A2F-49E1-93BC-BFEC713E8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5533712"/>
        <c:axId val="1"/>
      </c:scatterChart>
      <c:valAx>
        <c:axId val="935533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01280020177664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552552552552555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553371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76880029635935"/>
          <c:y val="0.91291543512015949"/>
          <c:w val="0.71321431667888358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0</xdr:row>
      <xdr:rowOff>1</xdr:rowOff>
    </xdr:from>
    <xdr:to>
      <xdr:col>17</xdr:col>
      <xdr:colOff>609599</xdr:colOff>
      <xdr:row>18</xdr:row>
      <xdr:rowOff>152401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0C67919-3F55-812D-875F-043D263D73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4"/>
  <sheetViews>
    <sheetView tabSelected="1" workbookViewId="0">
      <pane xSplit="14" ySplit="22" topLeftCell="O35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10.140625" style="1" customWidth="1"/>
    <col min="6" max="6" width="15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1" t="s">
        <v>2</v>
      </c>
      <c r="C2" s="3"/>
      <c r="D2" s="3"/>
    </row>
    <row r="4" spans="1:6" x14ac:dyDescent="0.2">
      <c r="A4" s="4" t="s">
        <v>3</v>
      </c>
      <c r="C4" s="5" t="s">
        <v>4</v>
      </c>
      <c r="D4" s="6" t="s">
        <v>4</v>
      </c>
    </row>
    <row r="5" spans="1:6" x14ac:dyDescent="0.2">
      <c r="A5" s="7" t="s">
        <v>5</v>
      </c>
      <c r="B5"/>
      <c r="C5" s="8">
        <v>-9.5</v>
      </c>
      <c r="D5" t="s">
        <v>6</v>
      </c>
    </row>
    <row r="6" spans="1:6" x14ac:dyDescent="0.2">
      <c r="A6" s="4" t="s">
        <v>7</v>
      </c>
    </row>
    <row r="7" spans="1:6" x14ac:dyDescent="0.2">
      <c r="A7" s="1" t="s">
        <v>8</v>
      </c>
      <c r="C7" s="50">
        <v>51337.714099999997</v>
      </c>
      <c r="D7" s="10" t="s">
        <v>9</v>
      </c>
    </row>
    <row r="8" spans="1:6" x14ac:dyDescent="0.2">
      <c r="A8" s="1" t="s">
        <v>10</v>
      </c>
      <c r="C8" s="50">
        <v>0.26269999999999999</v>
      </c>
      <c r="D8" s="10" t="s">
        <v>9</v>
      </c>
    </row>
    <row r="9" spans="1:6" x14ac:dyDescent="0.2">
      <c r="A9" s="11" t="s">
        <v>11</v>
      </c>
      <c r="B9" s="12">
        <v>22</v>
      </c>
      <c r="C9" s="13" t="str">
        <f>"F"&amp;B9</f>
        <v>F22</v>
      </c>
      <c r="D9" s="14" t="str">
        <f>"G"&amp;B9</f>
        <v>G22</v>
      </c>
    </row>
    <row r="10" spans="1:6" x14ac:dyDescent="0.2">
      <c r="A10"/>
      <c r="B10"/>
      <c r="C10" s="15" t="s">
        <v>12</v>
      </c>
      <c r="D10" s="15" t="s">
        <v>13</v>
      </c>
      <c r="E10"/>
    </row>
    <row r="11" spans="1:6" x14ac:dyDescent="0.2">
      <c r="A11" t="s">
        <v>14</v>
      </c>
      <c r="B11"/>
      <c r="C11" s="16">
        <f ca="1">INTERCEPT(INDIRECT($D$9):G992,INDIRECT($C$9):F992)</f>
        <v>0.19446550020297232</v>
      </c>
      <c r="D11" s="3"/>
      <c r="E11"/>
    </row>
    <row r="12" spans="1:6" x14ac:dyDescent="0.2">
      <c r="A12" t="s">
        <v>15</v>
      </c>
      <c r="B12"/>
      <c r="C12" s="16">
        <f ca="1">SLOPE(INDIRECT($D$9):G992,INDIRECT($C$9):F992)</f>
        <v>-1.6502968685468985E-5</v>
      </c>
      <c r="D12" s="3"/>
      <c r="E12"/>
    </row>
    <row r="13" spans="1:6" x14ac:dyDescent="0.2">
      <c r="A13" t="s">
        <v>16</v>
      </c>
      <c r="B13"/>
      <c r="C13" s="3" t="s">
        <v>17</v>
      </c>
    </row>
    <row r="14" spans="1:6" x14ac:dyDescent="0.2">
      <c r="A14"/>
      <c r="B14"/>
      <c r="C14"/>
    </row>
    <row r="15" spans="1:6" x14ac:dyDescent="0.2">
      <c r="A15" s="17" t="s">
        <v>18</v>
      </c>
      <c r="B15"/>
      <c r="C15" s="18">
        <f ca="1">(C7+C11)+(C8+C12)*INT(MAX(F21:F3533))</f>
        <v>59274.365061307304</v>
      </c>
      <c r="E15" s="11" t="s">
        <v>19</v>
      </c>
      <c r="F15" s="8">
        <v>1</v>
      </c>
    </row>
    <row r="16" spans="1:6" x14ac:dyDescent="0.2">
      <c r="A16" s="17" t="s">
        <v>20</v>
      </c>
      <c r="B16"/>
      <c r="C16" s="18">
        <f ca="1">+C8+C12</f>
        <v>0.26268349703131449</v>
      </c>
      <c r="E16" s="11" t="s">
        <v>21</v>
      </c>
      <c r="F16" s="16">
        <f ca="1">NOW()+15018.5+$C$5/24</f>
        <v>60378.71652361111</v>
      </c>
    </row>
    <row r="17" spans="1:21" x14ac:dyDescent="0.2">
      <c r="A17" s="11" t="s">
        <v>22</v>
      </c>
      <c r="B17"/>
      <c r="C17">
        <f>COUNT(C21:C2191)</f>
        <v>32</v>
      </c>
      <c r="E17" s="11" t="s">
        <v>23</v>
      </c>
      <c r="F17" s="16">
        <f ca="1">ROUND(2*(F16-$C$7)/$C$8,0)/2+F15</f>
        <v>34416.5</v>
      </c>
    </row>
    <row r="18" spans="1:21" x14ac:dyDescent="0.2">
      <c r="A18" s="17" t="s">
        <v>24</v>
      </c>
      <c r="B18"/>
      <c r="C18" s="19">
        <f ca="1">+C15</f>
        <v>59274.365061307304</v>
      </c>
      <c r="D18" s="20">
        <f ca="1">+C16</f>
        <v>0.26268349703131449</v>
      </c>
      <c r="E18" s="11" t="s">
        <v>25</v>
      </c>
      <c r="F18" s="14">
        <f ca="1">ROUND(2*(F16-$C$15)/$C$16,0)/2+F15</f>
        <v>4205</v>
      </c>
    </row>
    <row r="19" spans="1:21" x14ac:dyDescent="0.2">
      <c r="E19" s="11" t="s">
        <v>26</v>
      </c>
      <c r="F19" s="21">
        <f ca="1">+$C$15+$C$16*F18-15018.5-$C$5/24</f>
        <v>45360.844999657318</v>
      </c>
    </row>
    <row r="20" spans="1:21" x14ac:dyDescent="0.2">
      <c r="A20" s="15" t="s">
        <v>27</v>
      </c>
      <c r="B20" s="15" t="s">
        <v>28</v>
      </c>
      <c r="C20" s="15" t="s">
        <v>29</v>
      </c>
      <c r="D20" s="15" t="s">
        <v>30</v>
      </c>
      <c r="E20" s="15" t="s">
        <v>31</v>
      </c>
      <c r="F20" s="15" t="s">
        <v>32</v>
      </c>
      <c r="G20" s="15" t="s">
        <v>33</v>
      </c>
      <c r="H20" s="22" t="s">
        <v>34</v>
      </c>
      <c r="I20" s="22" t="s">
        <v>35</v>
      </c>
      <c r="J20" s="22" t="s">
        <v>36</v>
      </c>
      <c r="K20" s="22" t="s">
        <v>37</v>
      </c>
      <c r="L20" s="22" t="s">
        <v>38</v>
      </c>
      <c r="M20" s="22" t="s">
        <v>39</v>
      </c>
      <c r="N20" s="22" t="s">
        <v>40</v>
      </c>
      <c r="O20" s="22" t="s">
        <v>41</v>
      </c>
      <c r="P20" s="22" t="s">
        <v>42</v>
      </c>
      <c r="Q20" s="15" t="s">
        <v>43</v>
      </c>
      <c r="U20" s="23" t="s">
        <v>44</v>
      </c>
    </row>
    <row r="21" spans="1:21" x14ac:dyDescent="0.2">
      <c r="A21" s="1" t="s">
        <v>9</v>
      </c>
      <c r="C21" s="9">
        <f>C7</f>
        <v>51337.714099999997</v>
      </c>
      <c r="D21" s="9" t="s">
        <v>17</v>
      </c>
      <c r="E21" s="1">
        <f t="shared" ref="E21:E52" si="0">+(C21-C$7)/C$8</f>
        <v>0</v>
      </c>
      <c r="F21" s="24">
        <f>ROUND(2*E21,0)/2-2</f>
        <v>-2</v>
      </c>
      <c r="G21" s="1">
        <f t="shared" ref="G21:G52" si="1">+C21-(C$7+F21*C$8)</f>
        <v>0.5253999999986263</v>
      </c>
      <c r="H21" s="1">
        <f>+G21</f>
        <v>0.5253999999986263</v>
      </c>
      <c r="O21" s="1">
        <f t="shared" ref="O21:O52" ca="1" si="2">+C$11+C$12*$F21</f>
        <v>0.19449850614034325</v>
      </c>
      <c r="Q21" s="44">
        <f t="shared" ref="Q21:Q52" si="3">+C21-15018.5</f>
        <v>36319.214099999997</v>
      </c>
    </row>
    <row r="22" spans="1:21" x14ac:dyDescent="0.2">
      <c r="A22" s="25" t="s">
        <v>45</v>
      </c>
      <c r="B22" s="26" t="s">
        <v>46</v>
      </c>
      <c r="C22" s="25">
        <v>55937.809000000001</v>
      </c>
      <c r="D22" s="25">
        <v>4.0000000000000001E-3</v>
      </c>
      <c r="E22" s="1">
        <f t="shared" si="0"/>
        <v>17510.829463266098</v>
      </c>
      <c r="F22" s="1">
        <f>ROUND(2*E22,0)/2</f>
        <v>17511</v>
      </c>
      <c r="G22" s="1">
        <f t="shared" si="1"/>
        <v>-4.4799999996030238E-2</v>
      </c>
      <c r="K22" s="1">
        <f>+G22</f>
        <v>-4.4799999996030238E-2</v>
      </c>
      <c r="O22" s="1">
        <f t="shared" ca="1" si="2"/>
        <v>-9.4517984448275083E-2</v>
      </c>
      <c r="Q22" s="44">
        <f t="shared" si="3"/>
        <v>40919.309000000001</v>
      </c>
    </row>
    <row r="23" spans="1:21" x14ac:dyDescent="0.2">
      <c r="A23" s="25" t="s">
        <v>45</v>
      </c>
      <c r="B23" s="26" t="s">
        <v>47</v>
      </c>
      <c r="C23" s="25">
        <v>55937.938999999998</v>
      </c>
      <c r="D23" s="25">
        <v>5.9999999999999995E-4</v>
      </c>
      <c r="E23" s="1">
        <f t="shared" si="0"/>
        <v>17511.324324324331</v>
      </c>
      <c r="F23" s="1">
        <f>ROUND(2*E23,0)/2</f>
        <v>17511.5</v>
      </c>
      <c r="G23" s="1">
        <f t="shared" si="1"/>
        <v>-4.6149999994668178E-2</v>
      </c>
      <c r="K23" s="1">
        <f>+G23</f>
        <v>-4.6149999994668178E-2</v>
      </c>
      <c r="O23" s="1">
        <f t="shared" ca="1" si="2"/>
        <v>-9.452623593261783E-2</v>
      </c>
      <c r="Q23" s="44">
        <f t="shared" si="3"/>
        <v>40919.438999999998</v>
      </c>
    </row>
    <row r="24" spans="1:21" x14ac:dyDescent="0.2">
      <c r="A24" s="25" t="s">
        <v>45</v>
      </c>
      <c r="B24" s="26" t="s">
        <v>46</v>
      </c>
      <c r="C24" s="25">
        <v>56017.661800000002</v>
      </c>
      <c r="D24" s="25">
        <v>2.9999999999999997E-4</v>
      </c>
      <c r="E24" s="1">
        <f t="shared" si="0"/>
        <v>17814.7990102779</v>
      </c>
      <c r="F24" s="1">
        <f>ROUND(2*E24,0)/2</f>
        <v>17815</v>
      </c>
      <c r="G24" s="1">
        <f t="shared" si="1"/>
        <v>-5.2799999997660052E-2</v>
      </c>
      <c r="K24" s="1">
        <f>+G24</f>
        <v>-5.2799999997660052E-2</v>
      </c>
      <c r="O24" s="1">
        <f t="shared" ca="1" si="2"/>
        <v>-9.953488692865764E-2</v>
      </c>
      <c r="Q24" s="44">
        <f t="shared" si="3"/>
        <v>40999.161800000002</v>
      </c>
    </row>
    <row r="25" spans="1:21" x14ac:dyDescent="0.2">
      <c r="A25" s="27" t="s">
        <v>48</v>
      </c>
      <c r="B25" s="28" t="str">
        <f>IF(N25="s","II","I")</f>
        <v>I</v>
      </c>
      <c r="C25" s="25">
        <v>56698.377899999999</v>
      </c>
      <c r="D25" s="29">
        <v>1.2999999999999999E-3</v>
      </c>
      <c r="E25" s="1">
        <f t="shared" si="0"/>
        <v>20406.028930338798</v>
      </c>
      <c r="F25" s="1">
        <f t="shared" ref="F25:F31" si="4">ROUND(2*E25,0)/2+0.5</f>
        <v>20406.5</v>
      </c>
      <c r="G25" s="1">
        <f t="shared" si="1"/>
        <v>-0.12374999999883585</v>
      </c>
      <c r="J25" s="1">
        <f>+G25</f>
        <v>-0.12374999999883585</v>
      </c>
      <c r="O25" s="1">
        <f t="shared" ca="1" si="2"/>
        <v>-0.14230233027705053</v>
      </c>
      <c r="Q25" s="44">
        <f t="shared" si="3"/>
        <v>41679.877899999999</v>
      </c>
    </row>
    <row r="26" spans="1:21" x14ac:dyDescent="0.2">
      <c r="A26" s="29" t="s">
        <v>49</v>
      </c>
      <c r="B26" s="28" t="s">
        <v>47</v>
      </c>
      <c r="C26" s="29">
        <v>56706.390200000002</v>
      </c>
      <c r="D26" s="29">
        <v>4.1999999999999997E-3</v>
      </c>
      <c r="E26" s="1">
        <f t="shared" si="0"/>
        <v>20436.52874000763</v>
      </c>
      <c r="F26" s="1">
        <f t="shared" si="4"/>
        <v>20437</v>
      </c>
      <c r="G26" s="1">
        <f t="shared" si="1"/>
        <v>-0.12379999999393476</v>
      </c>
      <c r="J26" s="1">
        <f>+G26</f>
        <v>-0.12379999999393476</v>
      </c>
      <c r="O26" s="1">
        <f t="shared" ca="1" si="2"/>
        <v>-0.14280567082195733</v>
      </c>
      <c r="Q26" s="44">
        <f t="shared" si="3"/>
        <v>41687.890200000002</v>
      </c>
    </row>
    <row r="27" spans="1:21" x14ac:dyDescent="0.2">
      <c r="A27" s="29" t="s">
        <v>49</v>
      </c>
      <c r="B27" s="28" t="s">
        <v>47</v>
      </c>
      <c r="C27" s="29">
        <v>56709.539799999999</v>
      </c>
      <c r="D27" s="29">
        <v>1.5E-3</v>
      </c>
      <c r="E27" s="1">
        <f t="shared" si="0"/>
        <v>20448.518081461749</v>
      </c>
      <c r="F27" s="1">
        <f t="shared" si="4"/>
        <v>20449</v>
      </c>
      <c r="G27" s="1">
        <f t="shared" si="1"/>
        <v>-0.12659999999596039</v>
      </c>
      <c r="J27" s="1">
        <f>+G27</f>
        <v>-0.12659999999596039</v>
      </c>
      <c r="O27" s="1">
        <f t="shared" ca="1" si="2"/>
        <v>-0.14300370644618293</v>
      </c>
      <c r="Q27" s="44">
        <f t="shared" si="3"/>
        <v>41691.039799999999</v>
      </c>
    </row>
    <row r="28" spans="1:21" x14ac:dyDescent="0.2">
      <c r="A28" s="29" t="s">
        <v>49</v>
      </c>
      <c r="B28" s="28" t="s">
        <v>47</v>
      </c>
      <c r="C28" s="29">
        <v>56711.377200000003</v>
      </c>
      <c r="D28" s="29">
        <v>1.67E-2</v>
      </c>
      <c r="E28" s="1">
        <f t="shared" si="0"/>
        <v>20455.512371526478</v>
      </c>
      <c r="F28" s="1">
        <f t="shared" si="4"/>
        <v>20456</v>
      </c>
      <c r="G28" s="1">
        <f t="shared" si="1"/>
        <v>-0.12809999999444699</v>
      </c>
      <c r="J28" s="1">
        <f>+G28</f>
        <v>-0.12809999999444699</v>
      </c>
      <c r="O28" s="1">
        <f t="shared" ca="1" si="2"/>
        <v>-0.14311922722698123</v>
      </c>
      <c r="Q28" s="44">
        <f t="shared" si="3"/>
        <v>41692.877200000003</v>
      </c>
    </row>
    <row r="29" spans="1:21" x14ac:dyDescent="0.2">
      <c r="A29" s="30" t="s">
        <v>50</v>
      </c>
      <c r="B29" s="31" t="s">
        <v>47</v>
      </c>
      <c r="C29" s="32">
        <v>57067.421289999998</v>
      </c>
      <c r="D29" s="32">
        <v>1E-4</v>
      </c>
      <c r="E29" s="1">
        <f t="shared" si="0"/>
        <v>21810.838180433959</v>
      </c>
      <c r="F29" s="1">
        <f t="shared" si="4"/>
        <v>21811.5</v>
      </c>
      <c r="G29" s="1">
        <f t="shared" si="1"/>
        <v>-0.17385999999532942</v>
      </c>
      <c r="K29" s="1">
        <f t="shared" ref="K29:K52" si="5">+G29</f>
        <v>-0.17385999999532942</v>
      </c>
      <c r="O29" s="1">
        <f t="shared" ca="1" si="2"/>
        <v>-0.16548900128013444</v>
      </c>
      <c r="Q29" s="44">
        <f t="shared" si="3"/>
        <v>42048.921289999998</v>
      </c>
    </row>
    <row r="30" spans="1:21" x14ac:dyDescent="0.2">
      <c r="A30" s="30" t="s">
        <v>50</v>
      </c>
      <c r="B30" s="31" t="s">
        <v>47</v>
      </c>
      <c r="C30" s="32">
        <v>57067.554559999997</v>
      </c>
      <c r="D30" s="32">
        <v>1E-4</v>
      </c>
      <c r="E30" s="1">
        <f t="shared" si="0"/>
        <v>21811.345489151121</v>
      </c>
      <c r="F30" s="1">
        <f t="shared" si="4"/>
        <v>21812</v>
      </c>
      <c r="G30" s="1">
        <f t="shared" si="1"/>
        <v>-0.17194000000017695</v>
      </c>
      <c r="K30" s="1">
        <f t="shared" si="5"/>
        <v>-0.17194000000017695</v>
      </c>
      <c r="O30" s="1">
        <f t="shared" ca="1" si="2"/>
        <v>-0.16549725276447719</v>
      </c>
      <c r="Q30" s="44">
        <f t="shared" si="3"/>
        <v>42049.054559999997</v>
      </c>
    </row>
    <row r="31" spans="1:21" x14ac:dyDescent="0.2">
      <c r="A31" s="30" t="s">
        <v>50</v>
      </c>
      <c r="B31" s="31" t="s">
        <v>47</v>
      </c>
      <c r="C31" s="32">
        <v>57067.684540000002</v>
      </c>
      <c r="D31" s="32">
        <v>2.0000000000000001E-4</v>
      </c>
      <c r="E31" s="1">
        <f t="shared" si="0"/>
        <v>21811.840274076912</v>
      </c>
      <c r="F31" s="1">
        <f t="shared" si="4"/>
        <v>21812.5</v>
      </c>
      <c r="G31" s="1">
        <f t="shared" si="1"/>
        <v>-0.17330999999830965</v>
      </c>
      <c r="K31" s="1">
        <f t="shared" si="5"/>
        <v>-0.17330999999830965</v>
      </c>
      <c r="O31" s="1">
        <f t="shared" ca="1" si="2"/>
        <v>-0.16550550424881993</v>
      </c>
      <c r="Q31" s="44">
        <f t="shared" si="3"/>
        <v>42049.184540000002</v>
      </c>
    </row>
    <row r="32" spans="1:21" x14ac:dyDescent="0.2">
      <c r="A32" s="33" t="s">
        <v>51</v>
      </c>
      <c r="B32" s="34" t="s">
        <v>47</v>
      </c>
      <c r="C32" s="35">
        <v>57446.585400000004</v>
      </c>
      <c r="D32" s="35">
        <v>2.9999999999999997E-4</v>
      </c>
      <c r="E32" s="1">
        <f t="shared" si="0"/>
        <v>23254.17320137041</v>
      </c>
      <c r="F32" s="36">
        <f t="shared" ref="F32:F52" si="6">ROUND(2*E32,0)/2+1</f>
        <v>23255</v>
      </c>
      <c r="G32" s="1">
        <f t="shared" si="1"/>
        <v>-0.21719999999186257</v>
      </c>
      <c r="K32" s="1">
        <f t="shared" si="5"/>
        <v>-0.21719999999186257</v>
      </c>
      <c r="O32" s="1">
        <f t="shared" ca="1" si="2"/>
        <v>-0.18931103657760895</v>
      </c>
      <c r="Q32" s="44">
        <f t="shared" si="3"/>
        <v>42428.085400000004</v>
      </c>
    </row>
    <row r="33" spans="1:17" x14ac:dyDescent="0.2">
      <c r="A33" s="38" t="s">
        <v>53</v>
      </c>
      <c r="B33" s="39" t="s">
        <v>47</v>
      </c>
      <c r="C33" s="40">
        <v>57773.480740000028</v>
      </c>
      <c r="D33" s="40">
        <v>1E-4</v>
      </c>
      <c r="E33" s="1">
        <f t="shared" si="0"/>
        <v>24498.5406928056</v>
      </c>
      <c r="F33" s="36">
        <f t="shared" si="6"/>
        <v>24499.5</v>
      </c>
      <c r="G33" s="1">
        <f t="shared" si="1"/>
        <v>-0.25200999996741302</v>
      </c>
      <c r="K33" s="1">
        <f t="shared" si="5"/>
        <v>-0.25200999996741302</v>
      </c>
      <c r="O33" s="1">
        <f t="shared" ca="1" si="2"/>
        <v>-0.2098489811066751</v>
      </c>
      <c r="Q33" s="44">
        <f t="shared" si="3"/>
        <v>42754.980740000028</v>
      </c>
    </row>
    <row r="34" spans="1:17" x14ac:dyDescent="0.2">
      <c r="A34" s="38" t="s">
        <v>53</v>
      </c>
      <c r="B34" s="39" t="s">
        <v>46</v>
      </c>
      <c r="C34" s="40">
        <v>57797.517299999949</v>
      </c>
      <c r="D34" s="40">
        <v>2.0000000000000001E-4</v>
      </c>
      <c r="E34" s="1">
        <f t="shared" si="0"/>
        <v>24590.038827559769</v>
      </c>
      <c r="F34" s="36">
        <f t="shared" si="6"/>
        <v>24591</v>
      </c>
      <c r="G34" s="1">
        <f t="shared" si="1"/>
        <v>-0.25250000004598405</v>
      </c>
      <c r="K34" s="1">
        <f t="shared" si="5"/>
        <v>-0.25250000004598405</v>
      </c>
      <c r="O34" s="1">
        <f t="shared" ca="1" si="2"/>
        <v>-0.21135900274139552</v>
      </c>
      <c r="Q34" s="44">
        <f t="shared" si="3"/>
        <v>42779.017299999949</v>
      </c>
    </row>
    <row r="35" spans="1:17" x14ac:dyDescent="0.2">
      <c r="A35" s="38" t="s">
        <v>53</v>
      </c>
      <c r="B35" s="39" t="s">
        <v>46</v>
      </c>
      <c r="C35" s="40">
        <v>57797.518130000215</v>
      </c>
      <c r="D35" s="40">
        <v>2.0000000000000001E-4</v>
      </c>
      <c r="E35" s="1">
        <f t="shared" si="0"/>
        <v>24590.04198705831</v>
      </c>
      <c r="F35" s="36">
        <f t="shared" si="6"/>
        <v>24591</v>
      </c>
      <c r="G35" s="1">
        <f t="shared" si="1"/>
        <v>-0.25166999977955129</v>
      </c>
      <c r="K35" s="1">
        <f t="shared" si="5"/>
        <v>-0.25166999977955129</v>
      </c>
      <c r="O35" s="1">
        <f t="shared" ca="1" si="2"/>
        <v>-0.21135900274139552</v>
      </c>
      <c r="Q35" s="44">
        <f t="shared" si="3"/>
        <v>42779.018130000215</v>
      </c>
    </row>
    <row r="36" spans="1:17" x14ac:dyDescent="0.2">
      <c r="A36" s="38" t="s">
        <v>53</v>
      </c>
      <c r="B36" s="39" t="s">
        <v>47</v>
      </c>
      <c r="C36" s="40">
        <v>57797.647239999846</v>
      </c>
      <c r="D36" s="40">
        <v>1E-4</v>
      </c>
      <c r="E36" s="1">
        <f t="shared" si="0"/>
        <v>24590.533460220206</v>
      </c>
      <c r="F36" s="36">
        <f t="shared" si="6"/>
        <v>24591.5</v>
      </c>
      <c r="G36" s="1">
        <f t="shared" si="1"/>
        <v>-0.25391000015224563</v>
      </c>
      <c r="K36" s="1">
        <f t="shared" si="5"/>
        <v>-0.25391000015224563</v>
      </c>
      <c r="O36" s="1">
        <f t="shared" ca="1" si="2"/>
        <v>-0.21136725422573821</v>
      </c>
      <c r="Q36" s="44">
        <f t="shared" si="3"/>
        <v>42779.147239999846</v>
      </c>
    </row>
    <row r="37" spans="1:17" x14ac:dyDescent="0.2">
      <c r="A37" s="38" t="s">
        <v>53</v>
      </c>
      <c r="B37" s="39" t="s">
        <v>47</v>
      </c>
      <c r="C37" s="40">
        <v>57797.647400000133</v>
      </c>
      <c r="D37" s="40">
        <v>2.0000000000000001E-4</v>
      </c>
      <c r="E37" s="1">
        <f t="shared" si="0"/>
        <v>24590.534069281064</v>
      </c>
      <c r="F37" s="36">
        <f t="shared" si="6"/>
        <v>24591.5</v>
      </c>
      <c r="G37" s="1">
        <f t="shared" si="1"/>
        <v>-0.25374999986524926</v>
      </c>
      <c r="K37" s="1">
        <f t="shared" si="5"/>
        <v>-0.25374999986524926</v>
      </c>
      <c r="O37" s="1">
        <f t="shared" ca="1" si="2"/>
        <v>-0.21136725422573821</v>
      </c>
      <c r="Q37" s="44">
        <f t="shared" si="3"/>
        <v>42779.147400000133</v>
      </c>
    </row>
    <row r="38" spans="1:17" x14ac:dyDescent="0.2">
      <c r="A38" s="38" t="s">
        <v>53</v>
      </c>
      <c r="B38" s="39" t="s">
        <v>47</v>
      </c>
      <c r="C38" s="40">
        <v>57809.466109999921</v>
      </c>
      <c r="D38" s="40">
        <v>2.0000000000000001E-4</v>
      </c>
      <c r="E38" s="1">
        <f t="shared" si="0"/>
        <v>24635.523448800624</v>
      </c>
      <c r="F38" s="36">
        <f t="shared" si="6"/>
        <v>24636.5</v>
      </c>
      <c r="G38" s="1">
        <f t="shared" si="1"/>
        <v>-0.2565400000748923</v>
      </c>
      <c r="K38" s="1">
        <f t="shared" si="5"/>
        <v>-0.2565400000748923</v>
      </c>
      <c r="O38" s="1">
        <f t="shared" ca="1" si="2"/>
        <v>-0.21210988781658435</v>
      </c>
      <c r="Q38" s="44">
        <f t="shared" si="3"/>
        <v>42790.966109999921</v>
      </c>
    </row>
    <row r="39" spans="1:17" x14ac:dyDescent="0.2">
      <c r="A39" s="38" t="s">
        <v>53</v>
      </c>
      <c r="B39" s="39" t="s">
        <v>46</v>
      </c>
      <c r="C39" s="40">
        <v>57809.599529999774</v>
      </c>
      <c r="D39" s="40">
        <v>1E-4</v>
      </c>
      <c r="E39" s="1">
        <f t="shared" si="0"/>
        <v>24636.031328510762</v>
      </c>
      <c r="F39" s="36">
        <f t="shared" si="6"/>
        <v>24637</v>
      </c>
      <c r="G39" s="1">
        <f t="shared" si="1"/>
        <v>-0.25447000022541033</v>
      </c>
      <c r="K39" s="1">
        <f t="shared" si="5"/>
        <v>-0.25447000022541033</v>
      </c>
      <c r="O39" s="1">
        <f t="shared" ca="1" si="2"/>
        <v>-0.21211813930092704</v>
      </c>
      <c r="Q39" s="44">
        <f t="shared" si="3"/>
        <v>42791.099529999774</v>
      </c>
    </row>
    <row r="40" spans="1:17" x14ac:dyDescent="0.2">
      <c r="A40" s="38" t="s">
        <v>53</v>
      </c>
      <c r="B40" s="39" t="s">
        <v>46</v>
      </c>
      <c r="C40" s="40">
        <v>57809.600200000219</v>
      </c>
      <c r="D40" s="40">
        <v>1E-4</v>
      </c>
      <c r="E40" s="1">
        <f t="shared" si="0"/>
        <v>24636.033878950217</v>
      </c>
      <c r="F40" s="36">
        <f t="shared" si="6"/>
        <v>24637</v>
      </c>
      <c r="G40" s="1">
        <f t="shared" si="1"/>
        <v>-0.25379999978031265</v>
      </c>
      <c r="K40" s="1">
        <f t="shared" si="5"/>
        <v>-0.25379999978031265</v>
      </c>
      <c r="O40" s="1">
        <f t="shared" ca="1" si="2"/>
        <v>-0.21211813930092704</v>
      </c>
      <c r="Q40" s="44">
        <f t="shared" si="3"/>
        <v>42791.100200000219</v>
      </c>
    </row>
    <row r="41" spans="1:17" x14ac:dyDescent="0.2">
      <c r="A41" s="38" t="s">
        <v>53</v>
      </c>
      <c r="B41" s="39" t="s">
        <v>47</v>
      </c>
      <c r="C41" s="40">
        <v>57858.322720000055</v>
      </c>
      <c r="D41" s="40">
        <v>2.0000000000000001E-4</v>
      </c>
      <c r="E41" s="1">
        <f t="shared" si="0"/>
        <v>24821.502169775627</v>
      </c>
      <c r="F41" s="36">
        <f t="shared" si="6"/>
        <v>24822.5</v>
      </c>
      <c r="G41" s="1">
        <f t="shared" si="1"/>
        <v>-0.26212999994459096</v>
      </c>
      <c r="K41" s="1">
        <f t="shared" si="5"/>
        <v>-0.26212999994459096</v>
      </c>
      <c r="O41" s="1">
        <f t="shared" ca="1" si="2"/>
        <v>-0.21517943999208156</v>
      </c>
      <c r="Q41" s="44">
        <f t="shared" si="3"/>
        <v>42839.822720000055</v>
      </c>
    </row>
    <row r="42" spans="1:17" x14ac:dyDescent="0.2">
      <c r="A42" s="33" t="s">
        <v>52</v>
      </c>
      <c r="B42" s="37" t="s">
        <v>46</v>
      </c>
      <c r="C42" s="33">
        <v>58174.185800000094</v>
      </c>
      <c r="D42" s="33" t="s">
        <v>17</v>
      </c>
      <c r="E42" s="1">
        <f t="shared" si="0"/>
        <v>26023.874000761694</v>
      </c>
      <c r="F42" s="36">
        <f t="shared" si="6"/>
        <v>26025</v>
      </c>
      <c r="G42" s="1">
        <f t="shared" si="1"/>
        <v>-0.29579999990528449</v>
      </c>
      <c r="K42" s="1">
        <f t="shared" si="5"/>
        <v>-0.29579999990528449</v>
      </c>
      <c r="O42" s="1">
        <f t="shared" ca="1" si="2"/>
        <v>-0.235024259836358</v>
      </c>
      <c r="Q42" s="44">
        <f t="shared" si="3"/>
        <v>43155.685800000094</v>
      </c>
    </row>
    <row r="43" spans="1:17" x14ac:dyDescent="0.2">
      <c r="A43" s="41" t="s">
        <v>54</v>
      </c>
      <c r="B43" s="42" t="s">
        <v>47</v>
      </c>
      <c r="C43" s="43">
        <v>58567.009599999998</v>
      </c>
      <c r="D43" s="43" t="s">
        <v>55</v>
      </c>
      <c r="E43" s="1">
        <f t="shared" si="0"/>
        <v>27519.206318995053</v>
      </c>
      <c r="F43" s="36">
        <f t="shared" si="6"/>
        <v>27520</v>
      </c>
      <c r="G43" s="1">
        <f t="shared" si="1"/>
        <v>-0.20850000000064028</v>
      </c>
      <c r="K43" s="1">
        <f t="shared" si="5"/>
        <v>-0.20850000000064028</v>
      </c>
      <c r="O43" s="1">
        <f t="shared" ca="1" si="2"/>
        <v>-0.25969619802113414</v>
      </c>
      <c r="Q43" s="44">
        <f t="shared" si="3"/>
        <v>43548.509599999998</v>
      </c>
    </row>
    <row r="44" spans="1:17" x14ac:dyDescent="0.2">
      <c r="A44" s="41" t="s">
        <v>54</v>
      </c>
      <c r="B44" s="42" t="s">
        <v>46</v>
      </c>
      <c r="C44" s="43">
        <v>58567.141600000003</v>
      </c>
      <c r="D44" s="43" t="s">
        <v>55</v>
      </c>
      <c r="E44" s="1">
        <f t="shared" si="0"/>
        <v>27519.708793300364</v>
      </c>
      <c r="F44" s="36">
        <f t="shared" si="6"/>
        <v>27520.5</v>
      </c>
      <c r="G44" s="1">
        <f t="shared" si="1"/>
        <v>-0.20784999999159481</v>
      </c>
      <c r="K44" s="1">
        <f t="shared" si="5"/>
        <v>-0.20784999999159481</v>
      </c>
      <c r="O44" s="1">
        <f t="shared" ca="1" si="2"/>
        <v>-0.25970444950547689</v>
      </c>
      <c r="Q44" s="44">
        <f t="shared" si="3"/>
        <v>43548.641600000003</v>
      </c>
    </row>
    <row r="45" spans="1:17" x14ac:dyDescent="0.2">
      <c r="A45" s="45" t="s">
        <v>56</v>
      </c>
      <c r="B45" s="46" t="s">
        <v>47</v>
      </c>
      <c r="C45" s="47">
        <v>59259.285000000003</v>
      </c>
      <c r="D45" s="48">
        <v>3.0000000000000001E-3</v>
      </c>
      <c r="E45" s="1">
        <f t="shared" si="0"/>
        <v>30154.438142367744</v>
      </c>
      <c r="F45" s="1">
        <f t="shared" si="6"/>
        <v>30155.5</v>
      </c>
      <c r="G45" s="1">
        <f t="shared" si="1"/>
        <v>-0.27894999999261927</v>
      </c>
      <c r="K45" s="1">
        <f t="shared" si="5"/>
        <v>-0.27894999999261927</v>
      </c>
      <c r="O45" s="1">
        <f t="shared" ca="1" si="2"/>
        <v>-0.30318977199168767</v>
      </c>
      <c r="Q45" s="44">
        <f t="shared" si="3"/>
        <v>44240.785000000003</v>
      </c>
    </row>
    <row r="46" spans="1:17" x14ac:dyDescent="0.2">
      <c r="A46" s="45" t="s">
        <v>56</v>
      </c>
      <c r="B46" s="46" t="s">
        <v>47</v>
      </c>
      <c r="C46" s="47">
        <v>59259.413500000002</v>
      </c>
      <c r="D46" s="48">
        <v>2.3999999999999998E-3</v>
      </c>
      <c r="E46" s="1">
        <f t="shared" si="0"/>
        <v>30154.927293490695</v>
      </c>
      <c r="F46" s="1">
        <f t="shared" si="6"/>
        <v>30156</v>
      </c>
      <c r="G46" s="1">
        <f t="shared" si="1"/>
        <v>-0.28179999999701977</v>
      </c>
      <c r="K46" s="1">
        <f t="shared" si="5"/>
        <v>-0.28179999999701977</v>
      </c>
      <c r="O46" s="1">
        <f t="shared" ca="1" si="2"/>
        <v>-0.30319802347603042</v>
      </c>
      <c r="Q46" s="44">
        <f t="shared" si="3"/>
        <v>44240.913500000002</v>
      </c>
    </row>
    <row r="47" spans="1:17" x14ac:dyDescent="0.2">
      <c r="A47" s="45" t="s">
        <v>56</v>
      </c>
      <c r="B47" s="46" t="s">
        <v>47</v>
      </c>
      <c r="C47" s="47">
        <v>59259.547100000003</v>
      </c>
      <c r="D47" s="48">
        <v>1.2999999999999999E-3</v>
      </c>
      <c r="E47" s="1">
        <f t="shared" si="0"/>
        <v>30155.43585839363</v>
      </c>
      <c r="F47" s="1">
        <f t="shared" si="6"/>
        <v>30156.5</v>
      </c>
      <c r="G47" s="1">
        <f t="shared" si="1"/>
        <v>-0.27954999999201391</v>
      </c>
      <c r="K47" s="1">
        <f t="shared" si="5"/>
        <v>-0.27954999999201391</v>
      </c>
      <c r="O47" s="1">
        <f t="shared" ca="1" si="2"/>
        <v>-0.30320627496037311</v>
      </c>
      <c r="Q47" s="44">
        <f t="shared" si="3"/>
        <v>44241.047100000003</v>
      </c>
    </row>
    <row r="48" spans="1:17" x14ac:dyDescent="0.2">
      <c r="A48" s="45" t="s">
        <v>56</v>
      </c>
      <c r="B48" s="46" t="s">
        <v>47</v>
      </c>
      <c r="C48" s="47">
        <v>59260.465199999999</v>
      </c>
      <c r="D48" s="48">
        <v>2.8999999999999998E-3</v>
      </c>
      <c r="E48" s="1">
        <f t="shared" si="0"/>
        <v>30158.930719451851</v>
      </c>
      <c r="F48" s="1">
        <f t="shared" si="6"/>
        <v>30160</v>
      </c>
      <c r="G48" s="1">
        <f t="shared" si="1"/>
        <v>-0.28089999999792781</v>
      </c>
      <c r="K48" s="1">
        <f t="shared" si="5"/>
        <v>-0.28089999999792781</v>
      </c>
      <c r="O48" s="1">
        <f t="shared" ca="1" si="2"/>
        <v>-0.30326403535077229</v>
      </c>
      <c r="Q48" s="44">
        <f t="shared" si="3"/>
        <v>44241.965199999999</v>
      </c>
    </row>
    <row r="49" spans="1:17" x14ac:dyDescent="0.2">
      <c r="A49" s="45" t="s">
        <v>56</v>
      </c>
      <c r="B49" s="46" t="s">
        <v>47</v>
      </c>
      <c r="C49" s="47">
        <v>59260.598700000002</v>
      </c>
      <c r="D49" s="48">
        <v>2E-3</v>
      </c>
      <c r="E49" s="1">
        <f t="shared" si="0"/>
        <v>30159.438903692444</v>
      </c>
      <c r="F49" s="1">
        <f t="shared" si="6"/>
        <v>30160.5</v>
      </c>
      <c r="G49" s="1">
        <f t="shared" si="1"/>
        <v>-0.27874999999767169</v>
      </c>
      <c r="K49" s="1">
        <f t="shared" si="5"/>
        <v>-0.27874999999767169</v>
      </c>
      <c r="O49" s="1">
        <f t="shared" ca="1" si="2"/>
        <v>-0.30327228683511503</v>
      </c>
      <c r="Q49" s="44">
        <f t="shared" si="3"/>
        <v>44242.098700000002</v>
      </c>
    </row>
    <row r="50" spans="1:17" x14ac:dyDescent="0.2">
      <c r="A50" s="45" t="s">
        <v>57</v>
      </c>
      <c r="B50" s="46" t="s">
        <v>47</v>
      </c>
      <c r="C50" s="49">
        <v>59268.345399999998</v>
      </c>
      <c r="D50" s="48">
        <v>1E-4</v>
      </c>
      <c r="E50" s="1">
        <f t="shared" si="0"/>
        <v>30188.92767415303</v>
      </c>
      <c r="F50" s="1">
        <f t="shared" si="6"/>
        <v>30190</v>
      </c>
      <c r="G50" s="1">
        <f t="shared" si="1"/>
        <v>-0.28169999999954598</v>
      </c>
      <c r="K50" s="1">
        <f t="shared" si="5"/>
        <v>-0.28169999999954598</v>
      </c>
      <c r="O50" s="1">
        <f t="shared" ca="1" si="2"/>
        <v>-0.30375912441133635</v>
      </c>
      <c r="Q50" s="44">
        <f t="shared" si="3"/>
        <v>44249.845399999998</v>
      </c>
    </row>
    <row r="51" spans="1:17" x14ac:dyDescent="0.2">
      <c r="A51" s="45" t="s">
        <v>56</v>
      </c>
      <c r="B51" s="46" t="s">
        <v>47</v>
      </c>
      <c r="C51" s="47">
        <v>59274.385300000002</v>
      </c>
      <c r="D51" s="48">
        <v>1.1000000000000001E-3</v>
      </c>
      <c r="E51" s="1">
        <f t="shared" si="0"/>
        <v>30211.919299581288</v>
      </c>
      <c r="F51" s="1">
        <f t="shared" si="6"/>
        <v>30213</v>
      </c>
      <c r="G51" s="1">
        <f t="shared" si="1"/>
        <v>-0.28389999999490101</v>
      </c>
      <c r="K51" s="1">
        <f t="shared" si="5"/>
        <v>-0.28389999999490101</v>
      </c>
      <c r="O51" s="1">
        <f t="shared" ca="1" si="2"/>
        <v>-0.30413869269110211</v>
      </c>
      <c r="Q51" s="44">
        <f t="shared" si="3"/>
        <v>44255.885300000002</v>
      </c>
    </row>
    <row r="52" spans="1:17" x14ac:dyDescent="0.2">
      <c r="A52" s="45" t="s">
        <v>56</v>
      </c>
      <c r="B52" s="46" t="s">
        <v>47</v>
      </c>
      <c r="C52" s="47">
        <v>59274.516300000003</v>
      </c>
      <c r="D52" s="48">
        <v>8.0000000000000004E-4</v>
      </c>
      <c r="E52" s="1">
        <f t="shared" si="0"/>
        <v>30212.41796726306</v>
      </c>
      <c r="F52" s="1">
        <f t="shared" si="6"/>
        <v>30213.5</v>
      </c>
      <c r="G52" s="1">
        <f t="shared" si="1"/>
        <v>-0.2842499999969732</v>
      </c>
      <c r="K52" s="1">
        <f t="shared" si="5"/>
        <v>-0.2842499999969732</v>
      </c>
      <c r="O52" s="1">
        <f t="shared" ca="1" si="2"/>
        <v>-0.30414694417544486</v>
      </c>
      <c r="Q52" s="44">
        <f t="shared" si="3"/>
        <v>44256.016300000003</v>
      </c>
    </row>
    <row r="53" spans="1:17" x14ac:dyDescent="0.2">
      <c r="C53" s="9"/>
      <c r="D53" s="9"/>
    </row>
    <row r="54" spans="1:17" x14ac:dyDescent="0.2">
      <c r="C54" s="9"/>
      <c r="D54" s="9"/>
    </row>
  </sheetData>
  <sheetProtection selectLockedCells="1" selectUnlockedCells="1"/>
  <sortState xmlns:xlrd2="http://schemas.microsoft.com/office/spreadsheetml/2017/richdata2" ref="A21:V52">
    <sortCondition ref="C21:C52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2023-01-25T05:18:42Z</dcterms:created>
  <dcterms:modified xsi:type="dcterms:W3CDTF">2024-03-09T04:11:47Z</dcterms:modified>
</cp:coreProperties>
</file>