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56BC5B2-7B2B-49B7-9ECD-C7ED6367C54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2" i="1"/>
  <c r="F22" i="1"/>
  <c r="G22" i="1"/>
  <c r="K22" i="1"/>
  <c r="C8" i="1"/>
  <c r="E24" i="1"/>
  <c r="F24" i="1"/>
  <c r="G24" i="1"/>
  <c r="K24" i="1"/>
  <c r="D8" i="1"/>
  <c r="D9" i="1"/>
  <c r="E9" i="1"/>
  <c r="F16" i="1"/>
  <c r="C17" i="1"/>
  <c r="Q21" i="1"/>
  <c r="Q22" i="1"/>
  <c r="E23" i="1"/>
  <c r="F23" i="1"/>
  <c r="Q23" i="1"/>
  <c r="Q24" i="1"/>
  <c r="Q25" i="1"/>
  <c r="Q26" i="1"/>
  <c r="E21" i="1"/>
  <c r="F21" i="1"/>
  <c r="G21" i="1"/>
  <c r="E25" i="1"/>
  <c r="F25" i="1"/>
  <c r="G25" i="1"/>
  <c r="K25" i="1"/>
  <c r="E26" i="1"/>
  <c r="F26" i="1"/>
  <c r="G26" i="1"/>
  <c r="K26" i="1"/>
  <c r="G23" i="1"/>
  <c r="K23" i="1"/>
  <c r="J21" i="1"/>
  <c r="C12" i="1"/>
  <c r="C11" i="1"/>
  <c r="O24" i="1" l="1"/>
  <c r="O21" i="1"/>
  <c r="O25" i="1"/>
  <c r="O23" i="1"/>
  <c r="O22" i="1"/>
  <c r="O26" i="1"/>
  <c r="C15" i="1"/>
  <c r="F18" i="1" s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<sst xmlns="http://schemas.openxmlformats.org/spreadsheetml/2006/main" count="61" uniqueCount="52">
  <si>
    <t>QQ UMa / GSC 3428-0003</t>
  </si>
  <si>
    <t>QQ UMa</t>
  </si>
  <si>
    <t>2015L</t>
  </si>
  <si>
    <t>G3428-0003</t>
  </si>
  <si>
    <t>EW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</si>
  <si>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</si>
  <si>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</si>
  <si>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</si>
  <si>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</si>
  <si>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</si>
  <si>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</si>
  <si>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GCVS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</si>
  <si>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</si>
  <si>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</si>
  <si>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</si>
  <si>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</si>
  <si>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</si>
  <si>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</si>
  <si>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</si>
  <si>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</si>
  <si>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</si>
  <si>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</si>
  <si>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</si>
  <si>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</si>
  <si>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</si>
  <si>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</si>
  <si>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</si>
  <si>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</si>
  <si>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</si>
  <si>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</si>
  <si>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</si>
  <si>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</si>
  <si>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</si>
  <si>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</si>
  <si>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</si>
  <si>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</si>
  <si>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</si>
  <si>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</si>
  <si>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</si>
  <si>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</si>
  <si>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</si>
  <si>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</si>
  <si>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</si>
  <si>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</si>
  <si>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</si>
  <si>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</si>
  <si>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</si>
  <si>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OEJV 0168</t>
  </si>
  <si>
    <t>I</t>
  </si>
  <si>
    <t>OEJV 0179</t>
  </si>
  <si>
    <t>II</t>
  </si>
  <si>
    <t>OEJV 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</si>
</sst>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8" formatCode="d/mm/yyyy;@"/>
  </numFmts>
  <fonts count="13">
    <font>
      <sz val="10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2" fillId="0" borderId="0"/>
    <xf numFmtId="0" fontId="12" fillId="0" borderId="0"/>
  </cellStyleXfs>
  <cellXfs count="43">
    <xf numFmtId="0" fontId="0" fillId="0" borderId="0" xfId="0">
      <alignment vertical="top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1" fillId="0" borderId="0" xfId="5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QQ UMa - O-C Diagr.</a:t>
            </a:r>
          </a:p>
        </c:rich>
      </c:tx>
      <c:layout>
        <c:manualLayout>
          <c:xMode val="edge"/>
          <c:yMode val="edge"/>
          <c:x val="0.3753758482892340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78226257753"/>
          <c:y val="0.14814877869995979"/>
          <c:w val="0.82933059043295254"/>
          <c:h val="0.643645220023172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11787</c:v>
                </c:pt>
                <c:pt idx="2">
                  <c:v>12535.5</c:v>
                </c:pt>
                <c:pt idx="3">
                  <c:v>12536</c:v>
                </c:pt>
                <c:pt idx="4">
                  <c:v>16594</c:v>
                </c:pt>
                <c:pt idx="5">
                  <c:v>16625</c:v>
                </c:pt>
              </c:numCache>
            </c:numRef>
          </c:xVal>
          <c:yVal>
            <c:numRef>
              <c:f>Active!$H$21:$H$260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F1-4977-B8F9-11D06AE9252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11787</c:v>
                </c:pt>
                <c:pt idx="2">
                  <c:v>12535.5</c:v>
                </c:pt>
                <c:pt idx="3">
                  <c:v>12536</c:v>
                </c:pt>
                <c:pt idx="4">
                  <c:v>16594</c:v>
                </c:pt>
                <c:pt idx="5">
                  <c:v>16625</c:v>
                </c:pt>
              </c:numCache>
            </c:numRef>
          </c:xVal>
          <c:yVal>
            <c:numRef>
              <c:f>Active!$I$21:$I$260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1-4977-B8F9-11D06AE9252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11787</c:v>
                </c:pt>
                <c:pt idx="2">
                  <c:v>12535.5</c:v>
                </c:pt>
                <c:pt idx="3">
                  <c:v>12536</c:v>
                </c:pt>
                <c:pt idx="4">
                  <c:v>16594</c:v>
                </c:pt>
                <c:pt idx="5">
                  <c:v>16625</c:v>
                </c:pt>
              </c:numCache>
            </c:numRef>
          </c:xVal>
          <c:yVal>
            <c:numRef>
              <c:f>Active!$J$21:$J$260</c:f>
              <c:numCache>
                <c:formatCode>General</c:formatCode>
                <c:ptCount val="24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F1-4977-B8F9-11D06AE9252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11787</c:v>
                </c:pt>
                <c:pt idx="2">
                  <c:v>12535.5</c:v>
                </c:pt>
                <c:pt idx="3">
                  <c:v>12536</c:v>
                </c:pt>
                <c:pt idx="4">
                  <c:v>16594</c:v>
                </c:pt>
                <c:pt idx="5">
                  <c:v>16625</c:v>
                </c:pt>
              </c:numCache>
            </c:numRef>
          </c:xVal>
          <c:yVal>
            <c:numRef>
              <c:f>Active!$K$21:$K$260</c:f>
              <c:numCache>
                <c:formatCode>General</c:formatCode>
                <c:ptCount val="240"/>
                <c:pt idx="1">
                  <c:v>4.8950000003969762E-2</c:v>
                </c:pt>
                <c:pt idx="2">
                  <c:v>0.10380000000441214</c:v>
                </c:pt>
                <c:pt idx="3">
                  <c:v>6.1999999998079147E-2</c:v>
                </c:pt>
                <c:pt idx="4">
                  <c:v>-6.3358999766933266E-2</c:v>
                </c:pt>
                <c:pt idx="5">
                  <c:v>-9.9019999877782539E-2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F1-4977-B8F9-11D06AE9252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11787</c:v>
                </c:pt>
                <c:pt idx="2">
                  <c:v>12535.5</c:v>
                </c:pt>
                <c:pt idx="3">
                  <c:v>12536</c:v>
                </c:pt>
                <c:pt idx="4">
                  <c:v>16594</c:v>
                </c:pt>
                <c:pt idx="5">
                  <c:v>16625</c:v>
                </c:pt>
              </c:numCache>
            </c:numRef>
          </c:xVal>
          <c:yVal>
            <c:numRef>
              <c:f>Active!$L$21:$L$260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F1-4977-B8F9-11D06AE925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11787</c:v>
                </c:pt>
                <c:pt idx="2">
                  <c:v>12535.5</c:v>
                </c:pt>
                <c:pt idx="3">
                  <c:v>12536</c:v>
                </c:pt>
                <c:pt idx="4">
                  <c:v>16594</c:v>
                </c:pt>
                <c:pt idx="5">
                  <c:v>16625</c:v>
                </c:pt>
              </c:numCache>
            </c:numRef>
          </c:xVal>
          <c:yVal>
            <c:numRef>
              <c:f>Active!$M$21:$M$260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F1-4977-B8F9-11D06AE925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11787</c:v>
                </c:pt>
                <c:pt idx="2">
                  <c:v>12535.5</c:v>
                </c:pt>
                <c:pt idx="3">
                  <c:v>12536</c:v>
                </c:pt>
                <c:pt idx="4">
                  <c:v>16594</c:v>
                </c:pt>
                <c:pt idx="5">
                  <c:v>16625</c:v>
                </c:pt>
              </c:numCache>
            </c:numRef>
          </c:xVal>
          <c:yVal>
            <c:numRef>
              <c:f>Active!$N$21:$N$260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F1-4977-B8F9-11D06AE925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11787</c:v>
                </c:pt>
                <c:pt idx="2">
                  <c:v>12535.5</c:v>
                </c:pt>
                <c:pt idx="3">
                  <c:v>12536</c:v>
                </c:pt>
                <c:pt idx="4">
                  <c:v>16594</c:v>
                </c:pt>
                <c:pt idx="5">
                  <c:v>16625</c:v>
                </c:pt>
              </c:numCache>
            </c:numRef>
          </c:xVal>
          <c:yVal>
            <c:numRef>
              <c:f>Active!$O$21:$O$260</c:f>
              <c:numCache>
                <c:formatCode>General</c:formatCode>
                <c:ptCount val="240"/>
                <c:pt idx="0">
                  <c:v>4.9677279639461065E-2</c:v>
                </c:pt>
                <c:pt idx="1">
                  <c:v>8.3518957516500875E-3</c:v>
                </c:pt>
                <c:pt idx="2">
                  <c:v>5.7276444714238622E-3</c:v>
                </c:pt>
                <c:pt idx="3">
                  <c:v>5.72589146455664E-3</c:v>
                </c:pt>
                <c:pt idx="4">
                  <c:v>-8.5015122697894158E-3</c:v>
                </c:pt>
                <c:pt idx="5">
                  <c:v>-8.6101986955569657E-3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F1-4977-B8F9-11D06AE9252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11787</c:v>
                </c:pt>
                <c:pt idx="2">
                  <c:v>12535.5</c:v>
                </c:pt>
                <c:pt idx="3">
                  <c:v>12536</c:v>
                </c:pt>
                <c:pt idx="4">
                  <c:v>16594</c:v>
                </c:pt>
                <c:pt idx="5">
                  <c:v>16625</c:v>
                </c:pt>
              </c:numCache>
            </c:numRef>
          </c:xVal>
          <c:yVal>
            <c:numRef>
              <c:f>Active!$U$21:$U$260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F1-4977-B8F9-11D06AE92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678168"/>
        <c:axId val="1"/>
      </c:scatterChart>
      <c:valAx>
        <c:axId val="744678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678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69100596659649"/>
          <c:y val="0.91291543512015949"/>
          <c:w val="0.7132143166788835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32366F1-651C-804E-0AB8-236727E5F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5" s="6" customFormat="1" ht="20.25">
      <c r="A1" s="38" t="s">
        <v>0</v>
      </c>
      <c r="F1" s="39" t="s">
        <v>1</v>
      </c>
      <c r="G1" s="40" t="s">
        <v>2</v>
      </c>
      <c r="H1" s="2"/>
      <c r="I1" s="3" t="s">
        <v>3</v>
      </c>
      <c r="J1" s="39" t="s">
        <v>1</v>
      </c>
      <c r="K1" s="4">
        <v>9.2909699999999997</v>
      </c>
      <c r="L1" s="4">
        <v>48.1905</v>
      </c>
      <c r="M1" s="5">
        <v>51330.738149999997</v>
      </c>
      <c r="N1" s="5">
        <v>0.45810000000000001</v>
      </c>
      <c r="O1" s="41" t="s">
        <v>4</v>
      </c>
    </row>
    <row r="2" spans="1:15" s="6" customFormat="1" ht="12.75" customHeight="1">
      <c r="A2" s="6" t="s">
        <v>5</v>
      </c>
      <c r="B2" s="6" t="s">
        <v>4</v>
      </c>
      <c r="C2" s="7"/>
      <c r="D2" s="8"/>
    </row>
    <row r="3" spans="1:15" s="6" customFormat="1" ht="12.75" customHeight="1"/>
    <row r="4" spans="1:15" s="6" customFormat="1" ht="12.75" customHeight="1">
      <c r="A4" s="9" t="s">
        <v>6</v>
      </c>
      <c r="C4" s="10">
        <v>51330.738149999997</v>
      </c>
      <c r="D4" s="11">
        <v>0.45810000000000001</v>
      </c>
    </row>
    <row r="5" spans="1:15" s="6" customFormat="1" ht="12.75" customHeight="1">
      <c r="A5" s="12" t="s">
        <v>7</v>
      </c>
      <c r="C5" s="13">
        <v>-9.5</v>
      </c>
      <c r="D5" s="6" t="s">
        <v>8</v>
      </c>
    </row>
    <row r="6" spans="1:15" s="6" customFormat="1" ht="12.75" customHeight="1">
      <c r="A6" s="9" t="s">
        <v>9</v>
      </c>
    </row>
    <row r="7" spans="1:15" s="6" customFormat="1" ht="12.75" customHeight="1">
      <c r="A7" s="6" t="s">
        <v>10</v>
      </c>
      <c r="C7" s="42">
        <f>M1</f>
        <v>51330.738149999997</v>
      </c>
      <c r="D7" s="15" t="s">
        <v>11</v>
      </c>
    </row>
    <row r="8" spans="1:15" s="6" customFormat="1" ht="12.75" customHeight="1">
      <c r="A8" s="6" t="s">
        <v>12</v>
      </c>
      <c r="C8" s="42">
        <f>N1</f>
        <v>0.45810000000000001</v>
      </c>
      <c r="D8" s="15" t="str">
        <f>D7</f>
        <v>GCVS</v>
      </c>
    </row>
    <row r="9" spans="1:15" s="6" customFormat="1" ht="12.75" customHeight="1">
      <c r="A9" s="16" t="s">
        <v>13</v>
      </c>
      <c r="C9" s="17">
        <v>21</v>
      </c>
      <c r="D9" s="18" t="str">
        <f>"F"&amp;C9</f>
        <v>F21</v>
      </c>
      <c r="E9" s="19" t="str">
        <f>"G"&amp;C9</f>
        <v>G21</v>
      </c>
    </row>
    <row r="10" spans="1:15" s="6" customFormat="1" ht="12.75" customHeight="1">
      <c r="C10" s="20" t="s">
        <v>14</v>
      </c>
      <c r="D10" s="20" t="s">
        <v>15</v>
      </c>
    </row>
    <row r="11" spans="1:15" s="6" customFormat="1" ht="12.75" customHeight="1">
      <c r="A11" s="6" t="s">
        <v>16</v>
      </c>
      <c r="C11" s="19">
        <f ca="1">INTERCEPT(INDIRECT($E$9):G992,INDIRECT($D$9):F992)</f>
        <v>4.9677279639461065E-2</v>
      </c>
      <c r="D11" s="8"/>
    </row>
    <row r="12" spans="1:15" s="6" customFormat="1" ht="12.75" customHeight="1">
      <c r="A12" s="6" t="s">
        <v>17</v>
      </c>
      <c r="C12" s="19">
        <f ca="1">SLOPE(INDIRECT($E$9):G992,INDIRECT($D$9):F992)</f>
        <v>-3.5060137344371749E-6</v>
      </c>
      <c r="D12" s="8"/>
    </row>
    <row r="13" spans="1:15" s="6" customFormat="1" ht="12.75" customHeight="1">
      <c r="A13" s="6" t="s">
        <v>18</v>
      </c>
      <c r="C13" s="8" t="s">
        <v>19</v>
      </c>
    </row>
    <row r="14" spans="1:15" s="6" customFormat="1" ht="12.75" customHeight="1"/>
    <row r="15" spans="1:15" s="6" customFormat="1" ht="12.75" customHeight="1">
      <c r="A15" s="9" t="s">
        <v>20</v>
      </c>
      <c r="C15" s="21">
        <f ca="1">(C7+C11)+(C8+C12)*INT(MAX(F21:F3533))</f>
        <v>58946.6420398013</v>
      </c>
      <c r="E15" s="16" t="s">
        <v>21</v>
      </c>
      <c r="F15" s="22">
        <v>1</v>
      </c>
    </row>
    <row r="16" spans="1:15" s="6" customFormat="1" ht="12.75" customHeight="1">
      <c r="A16" s="9" t="s">
        <v>22</v>
      </c>
      <c r="C16" s="21">
        <f ca="1">+C8+C12</f>
        <v>0.45809649398626556</v>
      </c>
      <c r="E16" s="16" t="s">
        <v>23</v>
      </c>
      <c r="F16" s="21">
        <f ca="1">NOW()+15018.5+$C$5/24</f>
        <v>60378.717443055553</v>
      </c>
    </row>
    <row r="17" spans="1:21" s="6" customFormat="1" ht="12.75" customHeight="1">
      <c r="A17" s="16" t="s">
        <v>24</v>
      </c>
      <c r="C17" s="6">
        <f>COUNT(C21:C2191)</f>
        <v>6</v>
      </c>
      <c r="E17" s="16" t="s">
        <v>25</v>
      </c>
      <c r="F17" s="19">
        <f ca="1">ROUND(2*(F16-$C$7)/$C$8,0)/2+F15</f>
        <v>19752</v>
      </c>
    </row>
    <row r="18" spans="1:21" s="6" customFormat="1" ht="12.75" customHeight="1">
      <c r="A18" s="9" t="s">
        <v>26</v>
      </c>
      <c r="C18" s="23">
        <f ca="1">+C15</f>
        <v>58946.6420398013</v>
      </c>
      <c r="D18" s="24">
        <f ca="1">+C16</f>
        <v>0.45809649398626556</v>
      </c>
      <c r="E18" s="16" t="s">
        <v>27</v>
      </c>
      <c r="F18" s="19">
        <f ca="1">ROUND(2*(F16-$C$15)/$C$16,0)/2+F15</f>
        <v>3127</v>
      </c>
    </row>
    <row r="19" spans="1:21" s="6" customFormat="1" ht="12.75" customHeight="1">
      <c r="E19" s="16" t="s">
        <v>28</v>
      </c>
      <c r="F19" s="25">
        <f ca="1">+$C$15+$C$16*F18-15018.5-$C$5/24</f>
        <v>45361.005609829685</v>
      </c>
    </row>
    <row r="20" spans="1:21" s="6" customFormat="1" ht="12.75" customHeight="1">
      <c r="A20" s="20" t="s">
        <v>29</v>
      </c>
      <c r="B20" s="20" t="s">
        <v>30</v>
      </c>
      <c r="C20" s="20" t="s">
        <v>31</v>
      </c>
      <c r="D20" s="20" t="s">
        <v>32</v>
      </c>
      <c r="E20" s="20" t="s">
        <v>33</v>
      </c>
      <c r="F20" s="20" t="s">
        <v>34</v>
      </c>
      <c r="G20" s="20" t="s">
        <v>35</v>
      </c>
      <c r="H20" s="26" t="s">
        <v>36</v>
      </c>
      <c r="I20" s="26" t="s">
        <v>37</v>
      </c>
      <c r="J20" s="26" t="s">
        <v>38</v>
      </c>
      <c r="K20" s="26" t="s">
        <v>39</v>
      </c>
      <c r="L20" s="26" t="s">
        <v>40</v>
      </c>
      <c r="M20" s="26" t="s">
        <v>41</v>
      </c>
      <c r="N20" s="26" t="s">
        <v>42</v>
      </c>
      <c r="O20" s="26" t="s">
        <v>43</v>
      </c>
      <c r="P20" s="26" t="s">
        <v>44</v>
      </c>
      <c r="Q20" s="20" t="s">
        <v>45</v>
      </c>
      <c r="U20" s="27" t="s">
        <v>46</v>
      </c>
    </row>
    <row r="21" spans="1:21" s="6" customFormat="1" ht="12.75" customHeight="1">
      <c r="A21" s="6" t="s">
        <v>11</v>
      </c>
      <c r="C21" s="14">
        <v>51330.738149999997</v>
      </c>
      <c r="D21" s="14" t="s">
        <v>19</v>
      </c>
      <c r="E21" s="6">
        <f t="shared" ref="E21:E26" si="0">+(C21-C$7)/C$8</f>
        <v>0</v>
      </c>
      <c r="F21" s="6">
        <f t="shared" ref="F21:F26" si="1">ROUND(2*E21,0)/2</f>
        <v>0</v>
      </c>
      <c r="G21" s="6">
        <f t="shared" ref="G21:G26" si="2">+C21-(C$7+F21*C$8)</f>
        <v>0</v>
      </c>
      <c r="J21" s="6">
        <f>+G21</f>
        <v>0</v>
      </c>
      <c r="O21" s="6">
        <f t="shared" ref="O21:O26" ca="1" si="3">+C$11+C$12*$F21</f>
        <v>4.9677279639461065E-2</v>
      </c>
      <c r="Q21" s="28">
        <f t="shared" ref="Q21:Q26" si="4">+C21-15018.5</f>
        <v>36312.238149999997</v>
      </c>
    </row>
    <row r="22" spans="1:21" s="6" customFormat="1" ht="12.75" customHeight="1">
      <c r="A22" s="29" t="s">
        <v>47</v>
      </c>
      <c r="B22" s="30" t="s">
        <v>48</v>
      </c>
      <c r="C22" s="31">
        <v>56730.411800000002</v>
      </c>
      <c r="D22" s="29">
        <v>2.9999999999999997E-4</v>
      </c>
      <c r="E22" s="6">
        <f t="shared" si="0"/>
        <v>11787.106854398611</v>
      </c>
      <c r="F22" s="6">
        <f t="shared" si="1"/>
        <v>11787</v>
      </c>
      <c r="G22" s="6">
        <f t="shared" si="2"/>
        <v>4.8950000003969762E-2</v>
      </c>
      <c r="K22" s="6">
        <f>+G22</f>
        <v>4.8950000003969762E-2</v>
      </c>
      <c r="O22" s="6">
        <f t="shared" ca="1" si="3"/>
        <v>8.3518957516500875E-3</v>
      </c>
      <c r="Q22" s="28">
        <f t="shared" si="4"/>
        <v>41711.911800000002</v>
      </c>
    </row>
    <row r="23" spans="1:21" s="6" customFormat="1" ht="12.75" customHeight="1">
      <c r="A23" s="32" t="s">
        <v>49</v>
      </c>
      <c r="B23" s="33" t="s">
        <v>48</v>
      </c>
      <c r="C23" s="34">
        <v>57073.354500000001</v>
      </c>
      <c r="D23" s="34">
        <v>4.0000000000000002E-4</v>
      </c>
      <c r="E23" s="6">
        <f t="shared" si="0"/>
        <v>12535.726588081214</v>
      </c>
      <c r="F23" s="6">
        <f t="shared" si="1"/>
        <v>12535.5</v>
      </c>
      <c r="G23" s="6">
        <f t="shared" si="2"/>
        <v>0.10380000000441214</v>
      </c>
      <c r="K23" s="6">
        <f>+G23</f>
        <v>0.10380000000441214</v>
      </c>
      <c r="O23" s="6">
        <f t="shared" ca="1" si="3"/>
        <v>5.7276444714238622E-3</v>
      </c>
      <c r="Q23" s="28">
        <f t="shared" si="4"/>
        <v>42054.854500000001</v>
      </c>
    </row>
    <row r="24" spans="1:21" s="6" customFormat="1" ht="12.75" customHeight="1">
      <c r="A24" s="32" t="s">
        <v>49</v>
      </c>
      <c r="B24" s="33" t="s">
        <v>50</v>
      </c>
      <c r="C24" s="34">
        <v>57073.541749999997</v>
      </c>
      <c r="D24" s="34">
        <v>2.9999999999999997E-4</v>
      </c>
      <c r="E24" s="6">
        <f t="shared" si="0"/>
        <v>12536.135341628464</v>
      </c>
      <c r="F24" s="6">
        <f t="shared" si="1"/>
        <v>12536</v>
      </c>
      <c r="G24" s="6">
        <f t="shared" si="2"/>
        <v>6.1999999998079147E-2</v>
      </c>
      <c r="K24" s="6">
        <f>+G24</f>
        <v>6.1999999998079147E-2</v>
      </c>
      <c r="O24" s="6">
        <f t="shared" ca="1" si="3"/>
        <v>5.72589146455664E-3</v>
      </c>
      <c r="Q24" s="28">
        <f t="shared" si="4"/>
        <v>42055.041749999997</v>
      </c>
    </row>
    <row r="25" spans="1:21" s="6" customFormat="1" ht="12.75" customHeight="1">
      <c r="A25" s="35" t="s">
        <v>51</v>
      </c>
      <c r="B25" s="36" t="s">
        <v>50</v>
      </c>
      <c r="C25" s="37">
        <v>58932.386191000231</v>
      </c>
      <c r="D25" s="37">
        <v>4.6099999999999998E-4</v>
      </c>
      <c r="E25" s="6">
        <f t="shared" si="0"/>
        <v>16593.861691770864</v>
      </c>
      <c r="F25" s="6">
        <f t="shared" si="1"/>
        <v>16594</v>
      </c>
      <c r="G25" s="6">
        <f t="shared" si="2"/>
        <v>-6.3358999766933266E-2</v>
      </c>
      <c r="K25" s="6">
        <f>+G25</f>
        <v>-6.3358999766933266E-2</v>
      </c>
      <c r="O25" s="6">
        <f t="shared" ca="1" si="3"/>
        <v>-8.5015122697894158E-3</v>
      </c>
      <c r="Q25" s="28">
        <f t="shared" si="4"/>
        <v>43913.886191000231</v>
      </c>
    </row>
    <row r="26" spans="1:21" s="6" customFormat="1" ht="12.75" customHeight="1">
      <c r="A26" s="35" t="s">
        <v>51</v>
      </c>
      <c r="B26" s="36" t="s">
        <v>48</v>
      </c>
      <c r="C26" s="37">
        <v>58946.551630000118</v>
      </c>
      <c r="D26" s="37">
        <v>1.475E-3</v>
      </c>
      <c r="E26" s="6">
        <f t="shared" si="0"/>
        <v>16624.783846322029</v>
      </c>
      <c r="F26" s="6">
        <f t="shared" si="1"/>
        <v>16625</v>
      </c>
      <c r="G26" s="6">
        <f t="shared" si="2"/>
        <v>-9.9019999877782539E-2</v>
      </c>
      <c r="K26" s="6">
        <f>+G26</f>
        <v>-9.9019999877782539E-2</v>
      </c>
      <c r="O26" s="6">
        <f t="shared" ca="1" si="3"/>
        <v>-8.6101986955569657E-3</v>
      </c>
      <c r="Q26" s="28">
        <f t="shared" si="4"/>
        <v>43928.051630000118</v>
      </c>
    </row>
    <row r="27" spans="1:21" s="6" customFormat="1" ht="12.75" customHeight="1">
      <c r="Q27" s="28"/>
    </row>
    <row r="28" spans="1:21" s="6" customFormat="1" ht="12.75" customHeight="1">
      <c r="Q28" s="28"/>
    </row>
    <row r="29" spans="1:21" s="6" customFormat="1" ht="12.75" customHeight="1">
      <c r="Q29" s="28"/>
    </row>
    <row r="30" spans="1:21" s="6" customFormat="1" ht="12.75" customHeight="1"/>
    <row r="31" spans="1:21" s="6" customFormat="1" ht="12.75" customHeight="1"/>
    <row r="32" spans="1:21" s="6" customFormat="1" ht="12.75" customHeight="1"/>
    <row r="33" s="6" customFormat="1" ht="12.75" customHeight="1"/>
    <row r="34" s="6" customFormat="1" ht="12.75" customHeight="1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2024-03-09T04:13:06Z</dcterms:created>
  <dcterms:modified xsi:type="dcterms:W3CDTF">2024-03-09T04:13:07Z</dcterms:modified>
</cp:coreProperties>
</file>