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C9AC52-B509-4FC2-A97B-A70C99C0D2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G21" i="1"/>
  <c r="H21" i="1"/>
  <c r="E21" i="1"/>
  <c r="F21" i="1"/>
  <c r="E14" i="1"/>
  <c r="E15" i="1" s="1"/>
  <c r="Q21" i="1"/>
  <c r="C17" i="1"/>
  <c r="C12" i="1"/>
  <c r="C16" i="1" l="1"/>
  <c r="D18" i="1" s="1"/>
  <c r="C11" i="1"/>
  <c r="C15" i="1" l="1"/>
  <c r="O23" i="1"/>
  <c r="O22" i="1"/>
  <c r="O24" i="1"/>
  <c r="O21" i="1"/>
  <c r="C18" i="1" l="1"/>
  <c r="E16" i="1"/>
  <c r="E17" i="1" s="1"/>
</calcChain>
</file>

<file path=xl/sharedStrings.xml><?xml version="1.0" encoding="utf-8"?>
<sst xmlns="http://schemas.openxmlformats.org/spreadsheetml/2006/main" count="56" uniqueCount="48">
  <si>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</si>
  <si>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</si>
  <si>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</si>
  <si>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</si>
  <si>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</si>
  <si>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</si>
  <si>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</si>
  <si>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</si>
  <si>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</si>
  <si>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</si>
  <si>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</si>
  <si>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</si>
  <si>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</si>
  <si>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</si>
  <si>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</si>
  <si>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</si>
  <si>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</si>
  <si>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</si>
  <si>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</si>
  <si>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</si>
  <si>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</si>
  <si>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</si>
  <si>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</si>
  <si>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</si>
  <si>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</si>
  <si>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</si>
  <si>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</si>
  <si>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</si>
  <si>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</si>
  <si>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</si>
  <si>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</si>
  <si>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</si>
  <si>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</si>
  <si>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</si>
  <si>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</si>
  <si>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</si>
  <si>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</si>
  <si>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</si>
  <si>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</si>
  <si>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</si>
  <si>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</si>
  <si>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</si>
  <si>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QV UMa / GSC 3432-0094</t>
  </si>
  <si>
    <t>EW</t>
  </si>
  <si>
    <t>IBVS 6029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</si>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</sst>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QV UMa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14745.5</c:v>
                </c:pt>
                <c:pt idx="2">
                  <c:v>14746</c:v>
                </c:pt>
                <c:pt idx="3">
                  <c:v>14944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D9-4849-8FA1-73BA29F210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14745.5</c:v>
                </c:pt>
                <c:pt idx="2">
                  <c:v>14746</c:v>
                </c:pt>
                <c:pt idx="3">
                  <c:v>14944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-5.1550000003771856E-2</c:v>
                </c:pt>
                <c:pt idx="2">
                  <c:v>-5.1899999998568092E-2</c:v>
                </c:pt>
                <c:pt idx="3">
                  <c:v>-6.2699999994947575E-2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D9-4849-8FA1-73BA29F210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14745.5</c:v>
                </c:pt>
                <c:pt idx="2">
                  <c:v>14746</c:v>
                </c:pt>
                <c:pt idx="3">
                  <c:v>14944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D9-4849-8FA1-73BA29F210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14745.5</c:v>
                </c:pt>
                <c:pt idx="2">
                  <c:v>14746</c:v>
                </c:pt>
                <c:pt idx="3">
                  <c:v>14944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D9-4849-8FA1-73BA29F210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14745.5</c:v>
                </c:pt>
                <c:pt idx="2">
                  <c:v>14746</c:v>
                </c:pt>
                <c:pt idx="3">
                  <c:v>14944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D9-4849-8FA1-73BA29F210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14745.5</c:v>
                </c:pt>
                <c:pt idx="2">
                  <c:v>14746</c:v>
                </c:pt>
                <c:pt idx="3">
                  <c:v>14944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D9-4849-8FA1-73BA29F210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14745.5</c:v>
                </c:pt>
                <c:pt idx="2">
                  <c:v>14746</c:v>
                </c:pt>
                <c:pt idx="3">
                  <c:v>14944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D9-4849-8FA1-73BA29F210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14745.5</c:v>
                </c:pt>
                <c:pt idx="2">
                  <c:v>14746</c:v>
                </c:pt>
                <c:pt idx="3">
                  <c:v>14944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0.76463634513010748</c:v>
                </c:pt>
                <c:pt idx="1">
                  <c:v>-5.1710956156206467E-2</c:v>
                </c:pt>
                <c:pt idx="2">
                  <c:v>-5.1738637391203102E-2</c:v>
                </c:pt>
                <c:pt idx="3">
                  <c:v>-6.2700406449877955E-2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D9-4849-8FA1-73BA29F2107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14745.5</c:v>
                </c:pt>
                <c:pt idx="2">
                  <c:v>14746</c:v>
                </c:pt>
                <c:pt idx="3">
                  <c:v>14944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D9-4849-8FA1-73BA29F21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531280"/>
        <c:axId val="1"/>
      </c:scatterChart>
      <c:valAx>
        <c:axId val="52253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531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08B590F-36D7-8E88-6BE8-9EFF16F30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2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3">
        <v>51354.6875</v>
      </c>
      <c r="D7" s="9" t="s">
        <v>41</v>
      </c>
    </row>
    <row r="8" spans="1:7" s="3" customFormat="1" ht="12.95" customHeight="1" x14ac:dyDescent="0.2">
      <c r="A8" s="3" t="s">
        <v>3</v>
      </c>
      <c r="C8" s="33">
        <v>0.3115</v>
      </c>
      <c r="D8" s="9" t="s">
        <v>41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0.76463634513010748</v>
      </c>
      <c r="D11" s="4"/>
      <c r="F11" s="14" t="str">
        <f>"F"&amp;E19</f>
        <v>F22</v>
      </c>
      <c r="G11" s="13" t="str">
        <f>"G"&amp;E19</f>
        <v>G22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-5.5362469993307378E-5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60378.718531481478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56009.680799593545</v>
      </c>
      <c r="D15" s="15" t="s">
        <v>38</v>
      </c>
      <c r="E15" s="16">
        <f ca="1">ROUND(2*(E14-$C$7)/$C$8,0)/2+E13</f>
        <v>28970.5</v>
      </c>
    </row>
    <row r="16" spans="1:7" s="3" customFormat="1" ht="12.95" customHeight="1" x14ac:dyDescent="0.2">
      <c r="A16" s="5" t="s">
        <v>4</v>
      </c>
      <c r="C16" s="19">
        <f ca="1">+C8+C12</f>
        <v>0.31144463753000667</v>
      </c>
      <c r="D16" s="15" t="s">
        <v>39</v>
      </c>
      <c r="E16" s="13">
        <f ca="1">ROUND(2*(E14-$C$15)/$C$16,0)/2+E13</f>
        <v>14029.5</v>
      </c>
    </row>
    <row r="17" spans="1:18" s="3" customFormat="1" ht="12.95" customHeight="1" thickBot="1" x14ac:dyDescent="0.25">
      <c r="A17" s="15" t="s">
        <v>29</v>
      </c>
      <c r="C17" s="3">
        <f>COUNT(C21:C2191)</f>
        <v>4</v>
      </c>
      <c r="D17" s="15" t="s">
        <v>33</v>
      </c>
      <c r="E17" s="20">
        <f ca="1">+$C$15+$C$16*E16-15018.5-$C$9/24</f>
        <v>45360.989175154107</v>
      </c>
    </row>
    <row r="18" spans="1:18" s="3" customFormat="1" ht="12.95" customHeight="1" thickTop="1" thickBot="1" x14ac:dyDescent="0.25">
      <c r="A18" s="5" t="s">
        <v>5</v>
      </c>
      <c r="C18" s="21">
        <f ca="1">+C15</f>
        <v>56009.680799593545</v>
      </c>
      <c r="D18" s="22">
        <f ca="1">+C16</f>
        <v>0.31144463753000667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22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41</v>
      </c>
      <c r="I20" s="26" t="s">
        <v>47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">
        <v>41</v>
      </c>
      <c r="C21" s="8">
        <f>C7</f>
        <v>51354.6875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0.76463634513010748</v>
      </c>
      <c r="Q21" s="29">
        <f>+C21-15018.5</f>
        <v>36336.1875</v>
      </c>
    </row>
    <row r="22" spans="1:18" s="3" customFormat="1" ht="12.95" customHeight="1" x14ac:dyDescent="0.2">
      <c r="A22" s="30" t="s">
        <v>44</v>
      </c>
      <c r="B22" s="31" t="s">
        <v>45</v>
      </c>
      <c r="C22" s="30">
        <v>55947.859199999999</v>
      </c>
      <c r="D22" s="30">
        <v>2.0000000000000001E-4</v>
      </c>
      <c r="E22" s="3">
        <f>+(C22-C$7)/C$8</f>
        <v>14745.334510433384</v>
      </c>
      <c r="F22" s="3">
        <f>ROUND(2*E22,0)/2</f>
        <v>14745.5</v>
      </c>
      <c r="G22" s="3">
        <f>+C22-(C$7+F22*C$8)</f>
        <v>-5.1550000003771856E-2</v>
      </c>
      <c r="I22" s="3">
        <f>+G22</f>
        <v>-5.1550000003771856E-2</v>
      </c>
      <c r="O22" s="3">
        <f ca="1">+C$11+C$12*$F22</f>
        <v>-5.1710956156206467E-2</v>
      </c>
      <c r="Q22" s="29">
        <f>+C22-15018.5</f>
        <v>40929.359199999999</v>
      </c>
    </row>
    <row r="23" spans="1:18" s="3" customFormat="1" ht="12.95" customHeight="1" x14ac:dyDescent="0.2">
      <c r="A23" s="30" t="s">
        <v>44</v>
      </c>
      <c r="B23" s="31" t="s">
        <v>46</v>
      </c>
      <c r="C23" s="30">
        <v>55948.014600000002</v>
      </c>
      <c r="D23" s="30">
        <v>2.3E-3</v>
      </c>
      <c r="E23" s="3">
        <f>+(C23-C$7)/C$8</f>
        <v>14745.833386837889</v>
      </c>
      <c r="F23" s="3">
        <f>ROUND(2*E23,0)/2</f>
        <v>14746</v>
      </c>
      <c r="G23" s="3">
        <f>+C23-(C$7+F23*C$8)</f>
        <v>-5.1899999998568092E-2</v>
      </c>
      <c r="I23" s="3">
        <f>+G23</f>
        <v>-5.1899999998568092E-2</v>
      </c>
      <c r="O23" s="3">
        <f ca="1">+C$11+C$12*$F23</f>
        <v>-5.1738637391203102E-2</v>
      </c>
      <c r="Q23" s="29">
        <f>+C23-15018.5</f>
        <v>40929.514600000002</v>
      </c>
    </row>
    <row r="24" spans="1:18" s="3" customFormat="1" ht="12.95" customHeight="1" x14ac:dyDescent="0.2">
      <c r="A24" s="30" t="s">
        <v>44</v>
      </c>
      <c r="B24" s="31" t="s">
        <v>46</v>
      </c>
      <c r="C24" s="30">
        <v>56009.680800000002</v>
      </c>
      <c r="D24" s="30">
        <v>2.9999999999999997E-4</v>
      </c>
      <c r="E24" s="3">
        <f>+(C24-C$7)/C$8</f>
        <v>14943.798715890856</v>
      </c>
      <c r="F24" s="3">
        <f>ROUND(2*E24,0)/2</f>
        <v>14944</v>
      </c>
      <c r="G24" s="3">
        <f>+C24-(C$7+F24*C$8)</f>
        <v>-6.2699999994947575E-2</v>
      </c>
      <c r="I24" s="3">
        <f>+G24</f>
        <v>-6.2699999994947575E-2</v>
      </c>
      <c r="O24" s="3">
        <f ca="1">+C$11+C$12*$F24</f>
        <v>-6.2700406449877955E-2</v>
      </c>
      <c r="Q24" s="29">
        <f>+C24-15018.5</f>
        <v>40991.180800000002</v>
      </c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2024-03-09T04:14:41Z</dcterms:modified>
</cp:coreProperties>
</file>