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4D8CDED-13F9-4D27-B805-5953D1E21D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<sst xmlns="http://schemas.openxmlformats.org/spreadsheetml/2006/main" count="53" uniqueCount="50">
  <si>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</si>
  <si>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</si>
  <si>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</si>
  <si>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</si>
  <si>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</si>
  <si>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</si>
  <si>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</si>
  <si>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</si>
  <si>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</si>
  <si>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</si>
  <si>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</si>
  <si>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</si>
  <si>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</si>
  <si>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</si>
  <si>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</si>
  <si>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</si>
  <si>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</si>
  <si>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</si>
  <si>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</si>
  <si>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</si>
  <si>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</si>
  <si>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</si>
  <si>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</si>
  <si>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</si>
  <si>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</si>
  <si>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</si>
  <si>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</si>
  <si>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</si>
  <si>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</si>
  <si>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</si>
  <si>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</si>
  <si>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</si>
  <si>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</si>
  <si>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</si>
  <si>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</si>
  <si>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</si>
  <si>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</si>
  <si>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</si>
  <si>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</si>
  <si>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</si>
  <si>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</si>
  <si>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</si>
  <si>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</si>
  <si>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</si>
  <si>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</si>
  <si>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V0466 UMa</t>
  </si>
  <si>
    <t>EW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</si>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</sst>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6" fontId="18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V0466 UMa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1.489390000642743E-2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1.489390000642743E-2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4463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12" customFormat="1" ht="20.25" x14ac:dyDescent="0.2">
      <c r="A1" s="41" t="s">
        <v>45</v>
      </c>
      <c r="F1" s="9" t="s">
        <v>44</v>
      </c>
      <c r="G1" s="5"/>
      <c r="H1" s="3"/>
      <c r="I1" s="10"/>
      <c r="J1" s="11" t="s">
        <v>42</v>
      </c>
      <c r="K1" s="4"/>
      <c r="L1" s="6"/>
      <c r="M1" s="7"/>
      <c r="N1" s="7"/>
      <c r="O1" s="8"/>
    </row>
    <row r="2" spans="1:15" s="12" customFormat="1" ht="12.95" customHeight="1" x14ac:dyDescent="0.2">
      <c r="A2" s="12" t="s">
        <v>23</v>
      </c>
      <c r="B2" s="13" t="s">
        <v>46</v>
      </c>
      <c r="C2" s="14"/>
      <c r="D2" s="15"/>
    </row>
    <row r="3" spans="1:15" s="12" customFormat="1" ht="12.95" customHeight="1" x14ac:dyDescent="0.2"/>
    <row r="4" spans="1:15" s="12" customFormat="1" ht="12.95" customHeight="1" x14ac:dyDescent="0.2">
      <c r="A4" s="16" t="s">
        <v>0</v>
      </c>
      <c r="C4" s="15" t="s">
        <v>37</v>
      </c>
      <c r="D4" s="15" t="s">
        <v>37</v>
      </c>
    </row>
    <row r="5" spans="1:15" s="12" customFormat="1" ht="12.95" customHeight="1" x14ac:dyDescent="0.2">
      <c r="A5" s="17" t="s">
        <v>28</v>
      </c>
      <c r="C5" s="18">
        <v>-9.5</v>
      </c>
      <c r="D5" s="12" t="s">
        <v>29</v>
      </c>
    </row>
    <row r="6" spans="1:15" s="12" customFormat="1" ht="12.95" customHeight="1" x14ac:dyDescent="0.2">
      <c r="A6" s="16" t="s">
        <v>1</v>
      </c>
      <c r="C6" s="42"/>
    </row>
    <row r="7" spans="1:15" s="12" customFormat="1" ht="12.95" customHeight="1" x14ac:dyDescent="0.2">
      <c r="A7" s="12" t="s">
        <v>2</v>
      </c>
      <c r="C7" s="42">
        <v>57810.011700000003</v>
      </c>
      <c r="D7" s="20" t="s">
        <v>47</v>
      </c>
    </row>
    <row r="8" spans="1:15" s="12" customFormat="1" ht="12.95" customHeight="1" x14ac:dyDescent="0.2">
      <c r="A8" s="12" t="s">
        <v>3</v>
      </c>
      <c r="C8" s="42">
        <v>0.39711469999999999</v>
      </c>
      <c r="D8" s="20" t="s">
        <v>47</v>
      </c>
    </row>
    <row r="9" spans="1:15" s="12" customFormat="1" ht="12.95" customHeight="1" x14ac:dyDescent="0.2">
      <c r="A9" s="21" t="s">
        <v>32</v>
      </c>
      <c r="B9" s="22">
        <v>21</v>
      </c>
      <c r="C9" s="23"/>
      <c r="D9" s="24"/>
    </row>
    <row r="10" spans="1:15" s="12" customFormat="1" ht="12.95" customHeight="1" thickBot="1" x14ac:dyDescent="0.25">
      <c r="C10" s="25" t="s">
        <v>19</v>
      </c>
      <c r="D10" s="25" t="s">
        <v>20</v>
      </c>
    </row>
    <row r="11" spans="1:15" s="12" customFormat="1" ht="12.95" customHeight="1" x14ac:dyDescent="0.2">
      <c r="A11" s="12" t="s">
        <v>15</v>
      </c>
      <c r="C11" s="24">
        <f ca="1">INTERCEPT(INDIRECT($G$11):G992,INDIRECT($F$11):F992)</f>
        <v>0</v>
      </c>
      <c r="D11" s="15"/>
      <c r="F11" s="12" t="str">
        <f>"F"&amp;B9</f>
        <v>F21</v>
      </c>
      <c r="G11" s="12" t="str">
        <f>"G"&amp;B9</f>
        <v>G21</v>
      </c>
    </row>
    <row r="12" spans="1:15" s="12" customFormat="1" ht="12.95" customHeight="1" x14ac:dyDescent="0.2">
      <c r="A12" s="12" t="s">
        <v>16</v>
      </c>
      <c r="C12" s="24">
        <f ca="1">SLOPE(INDIRECT($G$11):G992,INDIRECT($F$11):F992)</f>
        <v>3.3371947135172371E-6</v>
      </c>
      <c r="D12" s="15"/>
    </row>
    <row r="13" spans="1:15" s="12" customFormat="1" ht="12.95" customHeight="1" x14ac:dyDescent="0.2">
      <c r="A13" s="12" t="s">
        <v>18</v>
      </c>
      <c r="C13" s="15" t="s">
        <v>13</v>
      </c>
    </row>
    <row r="14" spans="1:15" s="12" customFormat="1" ht="12.95" customHeight="1" x14ac:dyDescent="0.2">
      <c r="E14" s="26" t="s">
        <v>34</v>
      </c>
      <c r="F14" s="27">
        <v>1</v>
      </c>
    </row>
    <row r="15" spans="1:15" s="12" customFormat="1" ht="12.95" customHeight="1" x14ac:dyDescent="0.2">
      <c r="A15" s="28" t="s">
        <v>17</v>
      </c>
      <c r="C15" s="29">
        <f ca="1">(C7+C11)+(C8+C12)*INT(MAX(F21:F3533))</f>
        <v>59582.349500000011</v>
      </c>
      <c r="E15" s="26" t="s">
        <v>30</v>
      </c>
      <c r="F15" s="30">
        <f ca="1">NOW()+15018.5+$C$5/24</f>
        <v>60378.754400347221</v>
      </c>
    </row>
    <row r="16" spans="1:15" s="12" customFormat="1" ht="12.95" customHeight="1" x14ac:dyDescent="0.2">
      <c r="A16" s="16" t="s">
        <v>4</v>
      </c>
      <c r="C16" s="30">
        <f ca="1">+C8+C12</f>
        <v>0.3971180371947135</v>
      </c>
      <c r="E16" s="26" t="s">
        <v>35</v>
      </c>
      <c r="F16" s="31">
        <f ca="1">ROUND(2*(F15-$C$7)/$C$8,0)/2+F14</f>
        <v>6469.5</v>
      </c>
    </row>
    <row r="17" spans="1:21" s="12" customFormat="1" ht="12.95" customHeight="1" thickBot="1" x14ac:dyDescent="0.25">
      <c r="A17" s="26" t="s">
        <v>27</v>
      </c>
      <c r="C17" s="12">
        <f>COUNT(C21:C2191)</f>
        <v>2</v>
      </c>
      <c r="E17" s="26" t="s">
        <v>36</v>
      </c>
      <c r="F17" s="24">
        <f ca="1">ROUND(2*(F15-$C$15)/$C$16,0)/2+F14</f>
        <v>2006.5</v>
      </c>
    </row>
    <row r="18" spans="1:21" s="12" customFormat="1" ht="12.95" customHeight="1" thickTop="1" thickBot="1" x14ac:dyDescent="0.25">
      <c r="A18" s="16" t="s">
        <v>5</v>
      </c>
      <c r="C18" s="32">
        <f ca="1">+C15</f>
        <v>59582.349500000011</v>
      </c>
      <c r="D18" s="33">
        <f ca="1">+C16</f>
        <v>0.3971180371947135</v>
      </c>
      <c r="E18" s="26" t="s">
        <v>31</v>
      </c>
      <c r="F18" s="34">
        <f ca="1">+$C$15+$C$16*F17-15018.5-$C$5/24</f>
        <v>45361.062674964538</v>
      </c>
    </row>
    <row r="19" spans="1:21" s="12" customFormat="1" ht="12.95" customHeight="1" thickTop="1" x14ac:dyDescent="0.2">
      <c r="F19" s="12" t="s">
        <v>43</v>
      </c>
    </row>
    <row r="20" spans="1:21" s="12" customFormat="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5" t="s">
        <v>38</v>
      </c>
      <c r="I20" s="35" t="s">
        <v>39</v>
      </c>
      <c r="J20" s="35" t="s">
        <v>40</v>
      </c>
      <c r="K20" s="35" t="s">
        <v>41</v>
      </c>
      <c r="L20" s="35" t="s">
        <v>24</v>
      </c>
      <c r="M20" s="35" t="s">
        <v>25</v>
      </c>
      <c r="N20" s="35" t="s">
        <v>26</v>
      </c>
      <c r="O20" s="35" t="s">
        <v>22</v>
      </c>
      <c r="P20" s="36" t="s">
        <v>21</v>
      </c>
      <c r="Q20" s="25" t="s">
        <v>14</v>
      </c>
      <c r="U20" s="37" t="s">
        <v>33</v>
      </c>
    </row>
    <row r="21" spans="1:21" s="12" customFormat="1" ht="12.95" customHeight="1" x14ac:dyDescent="0.2">
      <c r="A21" s="12" t="str">
        <f>D7</f>
        <v>VSX</v>
      </c>
      <c r="C21" s="19">
        <f>C$7</f>
        <v>57810.011700000003</v>
      </c>
      <c r="D21" s="19" t="s">
        <v>13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K21" s="12">
        <v>0</v>
      </c>
      <c r="O21" s="12">
        <f ca="1">+C$11+C$12*$F21</f>
        <v>0</v>
      </c>
      <c r="Q21" s="38">
        <f>+C21-15018.5</f>
        <v>42791.511700000003</v>
      </c>
    </row>
    <row r="22" spans="1:21" s="12" customFormat="1" ht="12.95" customHeight="1" x14ac:dyDescent="0.2">
      <c r="A22" s="39" t="s">
        <v>48</v>
      </c>
      <c r="B22" s="40" t="s">
        <v>49</v>
      </c>
      <c r="C22" s="43">
        <v>59582.349500000011</v>
      </c>
      <c r="D22" s="19"/>
      <c r="E22" s="12">
        <f>+(C22-C$7)/C$8</f>
        <v>4463.0375052850186</v>
      </c>
      <c r="F22" s="12">
        <f>ROUND(2*E22,0)/2</f>
        <v>4463</v>
      </c>
      <c r="G22" s="12">
        <f>+C22-(C$7+F22*C$8)</f>
        <v>1.489390000642743E-2</v>
      </c>
      <c r="K22" s="12">
        <v>1.489390000642743E-2</v>
      </c>
      <c r="O22" s="12">
        <f ca="1">+C$11+C$12*$F22</f>
        <v>1.489390000642743E-2</v>
      </c>
      <c r="Q22" s="38">
        <f>+C22-15018.5</f>
        <v>44563.849500000011</v>
      </c>
    </row>
    <row r="23" spans="1:21" s="12" customFormat="1" ht="12.95" customHeight="1" x14ac:dyDescent="0.2">
      <c r="C23" s="19"/>
      <c r="D23" s="19"/>
      <c r="Q23" s="38"/>
    </row>
    <row r="24" spans="1:21" s="12" customFormat="1" ht="12.95" customHeight="1" x14ac:dyDescent="0.2">
      <c r="C24" s="19"/>
      <c r="D24" s="19"/>
      <c r="Q24" s="38"/>
    </row>
    <row r="25" spans="1:21" s="12" customFormat="1" ht="12.95" customHeight="1" x14ac:dyDescent="0.2">
      <c r="C25" s="19"/>
      <c r="D25" s="19"/>
      <c r="Q25" s="38"/>
    </row>
    <row r="26" spans="1:21" s="12" customFormat="1" ht="12.95" customHeight="1" x14ac:dyDescent="0.2">
      <c r="C26" s="19"/>
      <c r="D26" s="19"/>
      <c r="Q26" s="38"/>
    </row>
    <row r="27" spans="1:21" s="12" customFormat="1" ht="12.95" customHeight="1" x14ac:dyDescent="0.2">
      <c r="C27" s="19"/>
      <c r="D27" s="19"/>
      <c r="Q27" s="38"/>
    </row>
    <row r="28" spans="1:21" x14ac:dyDescent="0.2">
      <c r="C28" s="2"/>
      <c r="D28" s="2"/>
      <c r="Q28" s="1"/>
    </row>
    <row r="29" spans="1:21" x14ac:dyDescent="0.2">
      <c r="C29" s="2"/>
      <c r="D29" s="2"/>
      <c r="Q29" s="1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2024-03-09T05:06:20Z</dcterms:modified>
</cp:coreProperties>
</file>