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B7995AA-A1AA-46A1-B820-7F917CC24B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8" i="1"/>
  <c r="F28" i="1" s="1"/>
  <c r="G28" i="1" s="1"/>
  <c r="K28" i="1" s="1"/>
  <c r="Q28" i="1"/>
  <c r="E29" i="1"/>
  <c r="F29" i="1"/>
  <c r="G29" i="1" s="1"/>
  <c r="K29" i="1" s="1"/>
  <c r="Q29" i="1"/>
  <c r="E26" i="1"/>
  <c r="F26" i="1" s="1"/>
  <c r="G26" i="1" s="1"/>
  <c r="K26" i="1" s="1"/>
  <c r="E22" i="1"/>
  <c r="F22" i="1" s="1"/>
  <c r="G22" i="1" s="1"/>
  <c r="K22" i="1" s="1"/>
  <c r="E23" i="1"/>
  <c r="F23" i="1" s="1"/>
  <c r="G23" i="1" s="1"/>
  <c r="K23" i="1" s="1"/>
  <c r="E24" i="1"/>
  <c r="F24" i="1"/>
  <c r="G24" i="1"/>
  <c r="K24" i="1"/>
  <c r="E25" i="1"/>
  <c r="F25" i="1" s="1"/>
  <c r="G25" i="1" s="1"/>
  <c r="K25" i="1" s="1"/>
  <c r="E21" i="1"/>
  <c r="F21" i="1"/>
  <c r="G21" i="1"/>
  <c r="I21" i="1" s="1"/>
  <c r="Q26" i="1"/>
  <c r="Q22" i="1"/>
  <c r="Q23" i="1"/>
  <c r="Q24" i="1"/>
  <c r="Q25" i="1"/>
  <c r="D9" i="1"/>
  <c r="E9" i="1"/>
  <c r="F16" i="1"/>
  <c r="F17" i="1" s="1"/>
  <c r="C17" i="1"/>
  <c r="Q21" i="1"/>
  <c r="C11" i="1"/>
  <c r="C12" i="1"/>
  <c r="O29" i="1" l="1"/>
  <c r="O28" i="1"/>
  <c r="O27" i="1"/>
  <c r="C16" i="1"/>
  <c r="D18" i="1" s="1"/>
  <c r="O21" i="1"/>
  <c r="O22" i="1"/>
  <c r="O23" i="1"/>
  <c r="C15" i="1"/>
  <c r="O25" i="1"/>
  <c r="O26" i="1"/>
  <c r="O24" i="1"/>
  <c r="C18" i="1" l="1"/>
  <c r="F18" i="1"/>
  <c r="F19" i="1" s="1"/>
</calcChain>
</file>

<file path=xl/sharedStrings.xml><?xml version="1.0" encoding="utf-8"?>
<sst xmlns="http://schemas.openxmlformats.org/spreadsheetml/2006/main" count="68" uniqueCount="55">
  <si>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</si>
  <si>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</si>
  <si>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</si>
  <si>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</si>
  <si>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</si>
  <si>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</si>
  <si>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</si>
  <si>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</si>
  <si>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</si>
  <si>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</si>
  <si>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</si>
  <si>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</si>
  <si>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</si>
  <si>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</si>
  <si>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</si>
  <si>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</si>
  <si>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</si>
  <si>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</si>
  <si>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</si>
  <si>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</si>
  <si>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</si>
  <si>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</si>
  <si>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</si>
  <si>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</si>
  <si>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</si>
  <si>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</si>
  <si>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</si>
  <si>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</si>
  <si>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</si>
  <si>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</si>
  <si>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</si>
  <si>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</si>
  <si>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</si>
  <si>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</si>
  <si>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</si>
  <si>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</si>
  <si>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</si>
  <si>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</si>
  <si>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</si>
  <si>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</si>
  <si>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</si>
  <si>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V0480 UMa</t>
  </si>
  <si>
    <t>2019G</t>
  </si>
  <si>
    <t>G3454-1194</t>
  </si>
  <si>
    <t>EW</t>
  </si>
  <si>
    <t>pr_6</t>
  </si>
  <si>
    <t>V0480 UMa / GSC 3454-1194</t>
  </si>
  <si>
    <t>VSX</t>
  </si>
  <si>
    <t>GCVS</t>
  </si>
  <si>
    <t>IBVS 6157</t>
  </si>
  <si>
    <t>VSB, 91</t>
  </si>
  <si>
    <t>I</t>
  </si>
  <si>
    <t>B</t>
  </si>
  <si>
    <t>V</t>
  </si>
  <si>
    <t>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</si>
</sst>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3" fillId="0" borderId="0" xfId="41" applyFont="1" applyAlignment="1">
      <alignment horizontal="left" vertical="center"/>
    </xf>
    <xf numFmtId="0" fontId="33" fillId="0" borderId="0" xfId="41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34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V0480 UMa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2.3999999999999998E-3</c:v>
                  </c:pt>
                  <c:pt idx="2">
                    <c:v>2E-3</c:v>
                  </c:pt>
                  <c:pt idx="3">
                    <c:v>2.8E-3</c:v>
                  </c:pt>
                  <c:pt idx="4">
                    <c:v>8.3999999999999995E-3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2.3999999999999998E-3</c:v>
                  </c:pt>
                  <c:pt idx="2">
                    <c:v>2E-3</c:v>
                  </c:pt>
                  <c:pt idx="3">
                    <c:v>2.8E-3</c:v>
                  </c:pt>
                  <c:pt idx="4">
                    <c:v>8.3999999999999995E-3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13.5</c:v>
                </c:pt>
                <c:pt idx="3">
                  <c:v>14</c:v>
                </c:pt>
                <c:pt idx="4">
                  <c:v>14.5</c:v>
                </c:pt>
                <c:pt idx="5">
                  <c:v>114</c:v>
                </c:pt>
                <c:pt idx="6">
                  <c:v>7625.5</c:v>
                </c:pt>
                <c:pt idx="7">
                  <c:v>7625.5</c:v>
                </c:pt>
                <c:pt idx="8">
                  <c:v>7625.5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08-4773-B048-796B63CB58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2.3999999999999998E-3</c:v>
                  </c:pt>
                  <c:pt idx="2">
                    <c:v>2E-3</c:v>
                  </c:pt>
                  <c:pt idx="3">
                    <c:v>2.8E-3</c:v>
                  </c:pt>
                  <c:pt idx="4">
                    <c:v>8.3999999999999995E-3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2.3999999999999998E-3</c:v>
                  </c:pt>
                  <c:pt idx="2">
                    <c:v>2E-3</c:v>
                  </c:pt>
                  <c:pt idx="3">
                    <c:v>2.8E-3</c:v>
                  </c:pt>
                  <c:pt idx="4">
                    <c:v>8.3999999999999995E-3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13.5</c:v>
                </c:pt>
                <c:pt idx="3">
                  <c:v>14</c:v>
                </c:pt>
                <c:pt idx="4">
                  <c:v>14.5</c:v>
                </c:pt>
                <c:pt idx="5">
                  <c:v>114</c:v>
                </c:pt>
                <c:pt idx="6">
                  <c:v>7625.5</c:v>
                </c:pt>
                <c:pt idx="7">
                  <c:v>7625.5</c:v>
                </c:pt>
                <c:pt idx="8">
                  <c:v>7625.5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08-4773-B048-796B63CB589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2.3999999999999998E-3</c:v>
                  </c:pt>
                  <c:pt idx="2">
                    <c:v>2E-3</c:v>
                  </c:pt>
                  <c:pt idx="3">
                    <c:v>2.8E-3</c:v>
                  </c:pt>
                  <c:pt idx="4">
                    <c:v>8.3999999999999995E-3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2.3999999999999998E-3</c:v>
                  </c:pt>
                  <c:pt idx="2">
                    <c:v>2E-3</c:v>
                  </c:pt>
                  <c:pt idx="3">
                    <c:v>2.8E-3</c:v>
                  </c:pt>
                  <c:pt idx="4">
                    <c:v>8.3999999999999995E-3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13.5</c:v>
                </c:pt>
                <c:pt idx="3">
                  <c:v>14</c:v>
                </c:pt>
                <c:pt idx="4">
                  <c:v>14.5</c:v>
                </c:pt>
                <c:pt idx="5">
                  <c:v>114</c:v>
                </c:pt>
                <c:pt idx="6">
                  <c:v>7625.5</c:v>
                </c:pt>
                <c:pt idx="7">
                  <c:v>7625.5</c:v>
                </c:pt>
                <c:pt idx="8">
                  <c:v>7625.5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08-4773-B048-796B63CB589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2.3999999999999998E-3</c:v>
                  </c:pt>
                  <c:pt idx="2">
                    <c:v>2E-3</c:v>
                  </c:pt>
                  <c:pt idx="3">
                    <c:v>2.8E-3</c:v>
                  </c:pt>
                  <c:pt idx="4">
                    <c:v>8.3999999999999995E-3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2.3999999999999998E-3</c:v>
                  </c:pt>
                  <c:pt idx="2">
                    <c:v>2E-3</c:v>
                  </c:pt>
                  <c:pt idx="3">
                    <c:v>2.8E-3</c:v>
                  </c:pt>
                  <c:pt idx="4">
                    <c:v>8.3999999999999995E-3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13.5</c:v>
                </c:pt>
                <c:pt idx="3">
                  <c:v>14</c:v>
                </c:pt>
                <c:pt idx="4">
                  <c:v>14.5</c:v>
                </c:pt>
                <c:pt idx="5">
                  <c:v>114</c:v>
                </c:pt>
                <c:pt idx="6">
                  <c:v>7625.5</c:v>
                </c:pt>
                <c:pt idx="7">
                  <c:v>7625.5</c:v>
                </c:pt>
                <c:pt idx="8">
                  <c:v>7625.5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2.2727499963366427E-3</c:v>
                </c:pt>
                <c:pt idx="2">
                  <c:v>1.5642500002286397E-3</c:v>
                </c:pt>
                <c:pt idx="3">
                  <c:v>-2.0629999999073334E-3</c:v>
                </c:pt>
                <c:pt idx="4">
                  <c:v>1.6097500047180802E-3</c:v>
                </c:pt>
                <c:pt idx="5">
                  <c:v>-8.1299999874318019E-4</c:v>
                </c:pt>
                <c:pt idx="6">
                  <c:v>-6.7089750125887804E-2</c:v>
                </c:pt>
                <c:pt idx="7">
                  <c:v>-6.6789750169846229E-2</c:v>
                </c:pt>
                <c:pt idx="8">
                  <c:v>-6.5589749880018644E-2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08-4773-B048-796B63CB589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2.3999999999999998E-3</c:v>
                  </c:pt>
                  <c:pt idx="2">
                    <c:v>2E-3</c:v>
                  </c:pt>
                  <c:pt idx="3">
                    <c:v>2.8E-3</c:v>
                  </c:pt>
                  <c:pt idx="4">
                    <c:v>8.3999999999999995E-3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2.3999999999999998E-3</c:v>
                  </c:pt>
                  <c:pt idx="2">
                    <c:v>2E-3</c:v>
                  </c:pt>
                  <c:pt idx="3">
                    <c:v>2.8E-3</c:v>
                  </c:pt>
                  <c:pt idx="4">
                    <c:v>8.3999999999999995E-3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13.5</c:v>
                </c:pt>
                <c:pt idx="3">
                  <c:v>14</c:v>
                </c:pt>
                <c:pt idx="4">
                  <c:v>14.5</c:v>
                </c:pt>
                <c:pt idx="5">
                  <c:v>114</c:v>
                </c:pt>
                <c:pt idx="6">
                  <c:v>7625.5</c:v>
                </c:pt>
                <c:pt idx="7">
                  <c:v>7625.5</c:v>
                </c:pt>
                <c:pt idx="8">
                  <c:v>7625.5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08-4773-B048-796B63CB58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2.3999999999999998E-3</c:v>
                  </c:pt>
                  <c:pt idx="2">
                    <c:v>2E-3</c:v>
                  </c:pt>
                  <c:pt idx="3">
                    <c:v>2.8E-3</c:v>
                  </c:pt>
                  <c:pt idx="4">
                    <c:v>8.3999999999999995E-3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2.3999999999999998E-3</c:v>
                  </c:pt>
                  <c:pt idx="2">
                    <c:v>2E-3</c:v>
                  </c:pt>
                  <c:pt idx="3">
                    <c:v>2.8E-3</c:v>
                  </c:pt>
                  <c:pt idx="4">
                    <c:v>8.3999999999999995E-3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13.5</c:v>
                </c:pt>
                <c:pt idx="3">
                  <c:v>14</c:v>
                </c:pt>
                <c:pt idx="4">
                  <c:v>14.5</c:v>
                </c:pt>
                <c:pt idx="5">
                  <c:v>114</c:v>
                </c:pt>
                <c:pt idx="6">
                  <c:v>7625.5</c:v>
                </c:pt>
                <c:pt idx="7">
                  <c:v>7625.5</c:v>
                </c:pt>
                <c:pt idx="8">
                  <c:v>7625.5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08-4773-B048-796B63CB58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2.3999999999999998E-3</c:v>
                  </c:pt>
                  <c:pt idx="2">
                    <c:v>2E-3</c:v>
                  </c:pt>
                  <c:pt idx="3">
                    <c:v>2.8E-3</c:v>
                  </c:pt>
                  <c:pt idx="4">
                    <c:v>8.3999999999999995E-3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2.3999999999999998E-3</c:v>
                  </c:pt>
                  <c:pt idx="2">
                    <c:v>2E-3</c:v>
                  </c:pt>
                  <c:pt idx="3">
                    <c:v>2.8E-3</c:v>
                  </c:pt>
                  <c:pt idx="4">
                    <c:v>8.3999999999999995E-3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13.5</c:v>
                </c:pt>
                <c:pt idx="3">
                  <c:v>14</c:v>
                </c:pt>
                <c:pt idx="4">
                  <c:v>14.5</c:v>
                </c:pt>
                <c:pt idx="5">
                  <c:v>114</c:v>
                </c:pt>
                <c:pt idx="6">
                  <c:v>7625.5</c:v>
                </c:pt>
                <c:pt idx="7">
                  <c:v>7625.5</c:v>
                </c:pt>
                <c:pt idx="8">
                  <c:v>7625.5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D08-4773-B048-796B63CB58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13.5</c:v>
                </c:pt>
                <c:pt idx="3">
                  <c:v>14</c:v>
                </c:pt>
                <c:pt idx="4">
                  <c:v>14.5</c:v>
                </c:pt>
                <c:pt idx="5">
                  <c:v>114</c:v>
                </c:pt>
                <c:pt idx="6">
                  <c:v>7625.5</c:v>
                </c:pt>
                <c:pt idx="7">
                  <c:v>7625.5</c:v>
                </c:pt>
                <c:pt idx="8">
                  <c:v>7625.5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6.59455237410983E-4</c:v>
                </c:pt>
                <c:pt idx="1">
                  <c:v>6.5505212888604446E-4</c:v>
                </c:pt>
                <c:pt idx="2">
                  <c:v>5.4057130723764244E-4</c:v>
                </c:pt>
                <c:pt idx="3">
                  <c:v>5.361681987127039E-4</c:v>
                </c:pt>
                <c:pt idx="4">
                  <c:v>5.3176509018776537E-4</c:v>
                </c:pt>
                <c:pt idx="5">
                  <c:v>-3.4445350627500368E-4</c:v>
                </c:pt>
                <c:pt idx="6">
                  <c:v>-6.6492352876426658E-2</c:v>
                </c:pt>
                <c:pt idx="7">
                  <c:v>-6.6492352876426658E-2</c:v>
                </c:pt>
                <c:pt idx="8">
                  <c:v>-6.6492352876426658E-2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D08-4773-B048-796B63CB589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0.5</c:v>
                </c:pt>
                <c:pt idx="2">
                  <c:v>13.5</c:v>
                </c:pt>
                <c:pt idx="3">
                  <c:v>14</c:v>
                </c:pt>
                <c:pt idx="4">
                  <c:v>14.5</c:v>
                </c:pt>
                <c:pt idx="5">
                  <c:v>114</c:v>
                </c:pt>
                <c:pt idx="6">
                  <c:v>7625.5</c:v>
                </c:pt>
                <c:pt idx="7">
                  <c:v>7625.5</c:v>
                </c:pt>
                <c:pt idx="8">
                  <c:v>7625.5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D08-4773-B048-796B63CB5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5616"/>
        <c:axId val="1"/>
      </c:scatterChart>
      <c:valAx>
        <c:axId val="934915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5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55639097744362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C4CA9EB-4202-98ED-EAD3-E8CFF3B79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5" t="s">
        <v>41</v>
      </c>
      <c r="G1" s="3" t="s">
        <v>42</v>
      </c>
      <c r="H1" s="4"/>
      <c r="I1" s="6" t="s">
        <v>43</v>
      </c>
      <c r="J1" s="7" t="s">
        <v>41</v>
      </c>
      <c r="K1" s="8">
        <v>11.4536</v>
      </c>
      <c r="L1" s="8">
        <v>51.304099999999998</v>
      </c>
      <c r="M1" s="9">
        <v>57097.357799999998</v>
      </c>
      <c r="N1" s="9">
        <v>0.29384700000000002</v>
      </c>
      <c r="O1" s="8" t="s">
        <v>44</v>
      </c>
      <c r="P1" s="8">
        <v>11.6</v>
      </c>
      <c r="Q1" s="8">
        <v>11.97</v>
      </c>
      <c r="R1" s="10" t="s">
        <v>45</v>
      </c>
      <c r="S1" s="11" t="s">
        <v>13</v>
      </c>
    </row>
    <row r="2" spans="1:19" s="17" customFormat="1" ht="12.95" customHeight="1" x14ac:dyDescent="0.2">
      <c r="A2" s="17" t="s">
        <v>23</v>
      </c>
      <c r="B2" s="17" t="s">
        <v>44</v>
      </c>
      <c r="C2" s="18"/>
      <c r="D2" s="19"/>
    </row>
    <row r="3" spans="1:19" s="17" customFormat="1" ht="12.95" customHeight="1" thickBot="1" x14ac:dyDescent="0.25"/>
    <row r="4" spans="1:19" s="17" customFormat="1" ht="12.95" customHeight="1" thickTop="1" thickBot="1" x14ac:dyDescent="0.25">
      <c r="A4" s="20" t="s">
        <v>0</v>
      </c>
      <c r="C4" s="21">
        <v>57130.856399999997</v>
      </c>
      <c r="D4" s="22">
        <v>0.29385450000000002</v>
      </c>
    </row>
    <row r="5" spans="1:19" s="17" customFormat="1" ht="12.95" customHeight="1" thickTop="1" x14ac:dyDescent="0.2">
      <c r="A5" s="23" t="s">
        <v>28</v>
      </c>
      <c r="C5" s="24">
        <v>-9.5</v>
      </c>
      <c r="D5" s="17" t="s">
        <v>29</v>
      </c>
    </row>
    <row r="6" spans="1:19" s="17" customFormat="1" ht="12.95" customHeight="1" x14ac:dyDescent="0.2">
      <c r="A6" s="20" t="s">
        <v>1</v>
      </c>
    </row>
    <row r="7" spans="1:19" s="17" customFormat="1" ht="12.95" customHeight="1" x14ac:dyDescent="0.2">
      <c r="A7" s="17" t="s">
        <v>2</v>
      </c>
      <c r="C7" s="45">
        <v>57097.357799999998</v>
      </c>
      <c r="D7" s="26" t="s">
        <v>47</v>
      </c>
    </row>
    <row r="8" spans="1:19" s="17" customFormat="1" ht="12.95" customHeight="1" x14ac:dyDescent="0.2">
      <c r="A8" s="17" t="s">
        <v>3</v>
      </c>
      <c r="C8" s="45">
        <v>0.29385450000000002</v>
      </c>
      <c r="D8" s="26" t="s">
        <v>48</v>
      </c>
    </row>
    <row r="9" spans="1:19" s="17" customFormat="1" ht="12.95" customHeight="1" x14ac:dyDescent="0.2">
      <c r="A9" s="27" t="s">
        <v>32</v>
      </c>
      <c r="C9" s="28">
        <v>21</v>
      </c>
      <c r="D9" s="29" t="str">
        <f>"F"&amp;C9</f>
        <v>F21</v>
      </c>
      <c r="E9" s="30" t="str">
        <f>"G"&amp;C9</f>
        <v>G21</v>
      </c>
    </row>
    <row r="10" spans="1:19" s="17" customFormat="1" ht="12.95" customHeight="1" thickBot="1" x14ac:dyDescent="0.25">
      <c r="C10" s="31" t="s">
        <v>19</v>
      </c>
      <c r="D10" s="31" t="s">
        <v>20</v>
      </c>
    </row>
    <row r="11" spans="1:19" s="17" customFormat="1" ht="12.95" customHeight="1" x14ac:dyDescent="0.2">
      <c r="A11" s="17" t="s">
        <v>15</v>
      </c>
      <c r="C11" s="30">
        <f ca="1">INTERCEPT(INDIRECT($E$9):G991,INDIRECT($D$9):F991)</f>
        <v>6.59455237410983E-4</v>
      </c>
      <c r="D11" s="19"/>
    </row>
    <row r="12" spans="1:19" s="17" customFormat="1" ht="12.95" customHeight="1" x14ac:dyDescent="0.2">
      <c r="A12" s="17" t="s">
        <v>16</v>
      </c>
      <c r="C12" s="30">
        <f ca="1">SLOPE(INDIRECT($E$9):G991,INDIRECT($D$9):F991)</f>
        <v>-8.8062170498770763E-6</v>
      </c>
      <c r="D12" s="19"/>
    </row>
    <row r="13" spans="1:19" s="17" customFormat="1" ht="12.95" customHeight="1" x14ac:dyDescent="0.2">
      <c r="A13" s="17" t="s">
        <v>18</v>
      </c>
      <c r="C13" s="19" t="s">
        <v>13</v>
      </c>
    </row>
    <row r="14" spans="1:19" s="17" customFormat="1" ht="12.95" customHeight="1" x14ac:dyDescent="0.2"/>
    <row r="15" spans="1:19" s="17" customFormat="1" ht="12.95" customHeight="1" x14ac:dyDescent="0.2">
      <c r="A15" s="32" t="s">
        <v>17</v>
      </c>
      <c r="C15" s="33">
        <f ca="1">(C7+C11)+(C8+C12)*INT(MAX(F21:F3532))</f>
        <v>59337.931874550231</v>
      </c>
      <c r="E15" s="34" t="s">
        <v>34</v>
      </c>
      <c r="F15" s="35">
        <v>1</v>
      </c>
    </row>
    <row r="16" spans="1:19" s="17" customFormat="1" ht="12.95" customHeight="1" x14ac:dyDescent="0.2">
      <c r="A16" s="20" t="s">
        <v>4</v>
      </c>
      <c r="C16" s="36">
        <f ca="1">+C8+C12</f>
        <v>0.29384569378295017</v>
      </c>
      <c r="E16" s="34" t="s">
        <v>30</v>
      </c>
      <c r="F16" s="36">
        <f ca="1">NOW()+15018.5+$C$5/24</f>
        <v>60378.756953935183</v>
      </c>
    </row>
    <row r="17" spans="1:21" s="17" customFormat="1" ht="12.95" customHeight="1" thickBot="1" x14ac:dyDescent="0.25">
      <c r="A17" s="34" t="s">
        <v>27</v>
      </c>
      <c r="C17" s="17">
        <f>COUNT(C21:C2190)</f>
        <v>9</v>
      </c>
      <c r="E17" s="34" t="s">
        <v>35</v>
      </c>
      <c r="F17" s="37">
        <f ca="1">ROUND(2*(F16-$C$7)/$C$8,0)/2+F15</f>
        <v>11167.5</v>
      </c>
    </row>
    <row r="18" spans="1:21" s="17" customFormat="1" ht="12.95" customHeight="1" thickTop="1" thickBot="1" x14ac:dyDescent="0.25">
      <c r="A18" s="20" t="s">
        <v>5</v>
      </c>
      <c r="C18" s="38">
        <f ca="1">+C15</f>
        <v>59337.931874550231</v>
      </c>
      <c r="D18" s="39">
        <f ca="1">+C16</f>
        <v>0.29384569378295017</v>
      </c>
      <c r="E18" s="34" t="s">
        <v>36</v>
      </c>
      <c r="F18" s="30">
        <f ca="1">ROUND(2*(F16-$C$15)/$C$16,0)/2+F15</f>
        <v>3543</v>
      </c>
    </row>
    <row r="19" spans="1:21" s="17" customFormat="1" ht="12.95" customHeight="1" thickTop="1" x14ac:dyDescent="0.2">
      <c r="E19" s="34" t="s">
        <v>31</v>
      </c>
      <c r="F19" s="40">
        <f ca="1">+$C$15+$C$16*F18-15018.5-$C$5/24</f>
        <v>45360.923000956558</v>
      </c>
    </row>
    <row r="20" spans="1:21" s="17" customFormat="1" ht="12.95" customHeight="1" thickBot="1" x14ac:dyDescent="0.25">
      <c r="A20" s="31" t="s">
        <v>6</v>
      </c>
      <c r="B20" s="31" t="s">
        <v>7</v>
      </c>
      <c r="C20" s="31" t="s">
        <v>8</v>
      </c>
      <c r="D20" s="31" t="s">
        <v>12</v>
      </c>
      <c r="E20" s="31" t="s">
        <v>9</v>
      </c>
      <c r="F20" s="31" t="s">
        <v>10</v>
      </c>
      <c r="G20" s="31" t="s">
        <v>11</v>
      </c>
      <c r="H20" s="41" t="s">
        <v>37</v>
      </c>
      <c r="I20" s="41" t="s">
        <v>38</v>
      </c>
      <c r="J20" s="41" t="s">
        <v>39</v>
      </c>
      <c r="K20" s="41" t="s">
        <v>40</v>
      </c>
      <c r="L20" s="41" t="s">
        <v>24</v>
      </c>
      <c r="M20" s="41" t="s">
        <v>25</v>
      </c>
      <c r="N20" s="41" t="s">
        <v>26</v>
      </c>
      <c r="O20" s="41" t="s">
        <v>22</v>
      </c>
      <c r="P20" s="42" t="s">
        <v>21</v>
      </c>
      <c r="Q20" s="31" t="s">
        <v>14</v>
      </c>
      <c r="U20" s="43" t="s">
        <v>33</v>
      </c>
    </row>
    <row r="21" spans="1:21" s="17" customFormat="1" ht="12.95" customHeight="1" x14ac:dyDescent="0.2">
      <c r="A21" s="17" t="s">
        <v>47</v>
      </c>
      <c r="C21" s="25">
        <v>57097.357799999998</v>
      </c>
      <c r="D21" s="25" t="s">
        <v>13</v>
      </c>
      <c r="E21" s="17">
        <f t="shared" ref="E21:E26" si="0">+(C21-C$7)/C$8</f>
        <v>0</v>
      </c>
      <c r="F21" s="17">
        <f t="shared" ref="F21:F26" si="1">ROUND(2*E21,0)/2</f>
        <v>0</v>
      </c>
      <c r="G21" s="17">
        <f t="shared" ref="G21:G26" si="2">+C21-(C$7+F21*C$8)</f>
        <v>0</v>
      </c>
      <c r="I21" s="17">
        <f t="shared" ref="I21:I26" si="3">+G21</f>
        <v>0</v>
      </c>
      <c r="O21" s="17">
        <f t="shared" ref="O21:O26" ca="1" si="4">+C$11+C$12*$F21</f>
        <v>6.59455237410983E-4</v>
      </c>
      <c r="Q21" s="44">
        <f t="shared" ref="Q21:Q26" si="5">+C21-15018.5</f>
        <v>42078.857799999998</v>
      </c>
    </row>
    <row r="22" spans="1:21" s="17" customFormat="1" ht="12.95" customHeight="1" x14ac:dyDescent="0.2">
      <c r="A22" s="12" t="s">
        <v>49</v>
      </c>
      <c r="B22" s="13"/>
      <c r="C22" s="12">
        <v>57097.506999999998</v>
      </c>
      <c r="D22" s="12">
        <v>2.3999999999999998E-3</v>
      </c>
      <c r="E22" s="17">
        <f t="shared" si="0"/>
        <v>0.50773426985068126</v>
      </c>
      <c r="F22" s="17">
        <f t="shared" si="1"/>
        <v>0.5</v>
      </c>
      <c r="G22" s="17">
        <f t="shared" si="2"/>
        <v>2.2727499963366427E-3</v>
      </c>
      <c r="K22" s="17">
        <f>+G22</f>
        <v>2.2727499963366427E-3</v>
      </c>
      <c r="O22" s="17">
        <f t="shared" ca="1" si="4"/>
        <v>6.5505212888604446E-4</v>
      </c>
      <c r="Q22" s="44">
        <f t="shared" si="5"/>
        <v>42079.006999999998</v>
      </c>
    </row>
    <row r="23" spans="1:21" s="17" customFormat="1" ht="12.95" customHeight="1" x14ac:dyDescent="0.2">
      <c r="A23" s="12" t="s">
        <v>49</v>
      </c>
      <c r="B23" s="13"/>
      <c r="C23" s="12">
        <v>57101.326399999998</v>
      </c>
      <c r="D23" s="12">
        <v>2E-3</v>
      </c>
      <c r="E23" s="17">
        <f t="shared" si="0"/>
        <v>13.505323212678897</v>
      </c>
      <c r="F23" s="17">
        <f t="shared" si="1"/>
        <v>13.5</v>
      </c>
      <c r="G23" s="17">
        <f t="shared" si="2"/>
        <v>1.5642500002286397E-3</v>
      </c>
      <c r="K23" s="17">
        <f>+G23</f>
        <v>1.5642500002286397E-3</v>
      </c>
      <c r="O23" s="17">
        <f t="shared" ca="1" si="4"/>
        <v>5.4057130723764244E-4</v>
      </c>
      <c r="Q23" s="44">
        <f t="shared" si="5"/>
        <v>42082.826399999998</v>
      </c>
    </row>
    <row r="24" spans="1:21" s="17" customFormat="1" ht="12.95" customHeight="1" x14ac:dyDescent="0.2">
      <c r="A24" s="12" t="s">
        <v>49</v>
      </c>
      <c r="B24" s="13"/>
      <c r="C24" s="12">
        <v>57101.469700000001</v>
      </c>
      <c r="D24" s="12">
        <v>2.8E-3</v>
      </c>
      <c r="E24" s="17">
        <f t="shared" si="0"/>
        <v>13.992979518787411</v>
      </c>
      <c r="F24" s="17">
        <f t="shared" si="1"/>
        <v>14</v>
      </c>
      <c r="G24" s="17">
        <f t="shared" si="2"/>
        <v>-2.0629999999073334E-3</v>
      </c>
      <c r="K24" s="17">
        <f>+G24</f>
        <v>-2.0629999999073334E-3</v>
      </c>
      <c r="O24" s="17">
        <f t="shared" ca="1" si="4"/>
        <v>5.361681987127039E-4</v>
      </c>
      <c r="Q24" s="44">
        <f t="shared" si="5"/>
        <v>42082.969700000001</v>
      </c>
    </row>
    <row r="25" spans="1:21" s="17" customFormat="1" ht="12.95" customHeight="1" x14ac:dyDescent="0.2">
      <c r="A25" s="12" t="s">
        <v>49</v>
      </c>
      <c r="B25" s="13"/>
      <c r="C25" s="12">
        <v>57101.620300000002</v>
      </c>
      <c r="D25" s="12">
        <v>8.3999999999999995E-3</v>
      </c>
      <c r="E25" s="17">
        <f t="shared" si="0"/>
        <v>14.505478051227275</v>
      </c>
      <c r="F25" s="17">
        <f t="shared" si="1"/>
        <v>14.5</v>
      </c>
      <c r="G25" s="17">
        <f t="shared" si="2"/>
        <v>1.6097500047180802E-3</v>
      </c>
      <c r="K25" s="17">
        <f>+G25</f>
        <v>1.6097500047180802E-3</v>
      </c>
      <c r="O25" s="17">
        <f t="shared" ca="1" si="4"/>
        <v>5.3176509018776537E-4</v>
      </c>
      <c r="Q25" s="44">
        <f t="shared" si="5"/>
        <v>42083.120300000002</v>
      </c>
    </row>
    <row r="26" spans="1:21" s="17" customFormat="1" ht="12.95" customHeight="1" x14ac:dyDescent="0.2">
      <c r="A26" s="17" t="s">
        <v>48</v>
      </c>
      <c r="C26" s="25">
        <v>57130.856399999997</v>
      </c>
      <c r="D26" s="25"/>
      <c r="E26" s="17">
        <f t="shared" si="0"/>
        <v>113.99723332465211</v>
      </c>
      <c r="F26" s="17">
        <f t="shared" si="1"/>
        <v>114</v>
      </c>
      <c r="G26" s="17">
        <f t="shared" si="2"/>
        <v>-8.1299999874318019E-4</v>
      </c>
      <c r="K26" s="17">
        <f>+G26</f>
        <v>-8.1299999874318019E-4</v>
      </c>
      <c r="O26" s="17">
        <f t="shared" ca="1" si="4"/>
        <v>-3.4445350627500368E-4</v>
      </c>
      <c r="Q26" s="44">
        <f t="shared" si="5"/>
        <v>42112.356399999997</v>
      </c>
    </row>
    <row r="27" spans="1:21" s="17" customFormat="1" ht="12.95" customHeight="1" x14ac:dyDescent="0.2">
      <c r="A27" s="14" t="s">
        <v>50</v>
      </c>
      <c r="B27" s="15" t="s">
        <v>51</v>
      </c>
      <c r="C27" s="16">
        <v>59338.078199999873</v>
      </c>
      <c r="D27" s="14" t="s">
        <v>52</v>
      </c>
      <c r="E27" s="17">
        <f t="shared" ref="E27:E29" si="6">+(C27-C$7)/C$8</f>
        <v>7625.2716905811367</v>
      </c>
      <c r="F27" s="17">
        <f t="shared" ref="F27:F29" si="7">ROUND(2*E27,0)/2</f>
        <v>7625.5</v>
      </c>
      <c r="G27" s="17">
        <f t="shared" ref="G27:G29" si="8">+C27-(C$7+F27*C$8)</f>
        <v>-6.7089750125887804E-2</v>
      </c>
      <c r="K27" s="17">
        <f>+G27</f>
        <v>-6.7089750125887804E-2</v>
      </c>
      <c r="O27" s="17">
        <f t="shared" ref="O27:O29" ca="1" si="9">+C$11+C$12*$F27</f>
        <v>-6.6492352876426658E-2</v>
      </c>
      <c r="Q27" s="44">
        <f t="shared" ref="Q27:Q29" si="10">+C27-15018.5</f>
        <v>44319.578199999873</v>
      </c>
    </row>
    <row r="28" spans="1:21" s="17" customFormat="1" ht="12.95" customHeight="1" x14ac:dyDescent="0.2">
      <c r="A28" s="14" t="s">
        <v>50</v>
      </c>
      <c r="B28" s="15" t="s">
        <v>51</v>
      </c>
      <c r="C28" s="16">
        <v>59338.078499999829</v>
      </c>
      <c r="D28" s="14" t="s">
        <v>53</v>
      </c>
      <c r="E28" s="17">
        <f t="shared" si="6"/>
        <v>7625.2727114943982</v>
      </c>
      <c r="F28" s="17">
        <f t="shared" si="7"/>
        <v>7625.5</v>
      </c>
      <c r="G28" s="17">
        <f t="shared" si="8"/>
        <v>-6.6789750169846229E-2</v>
      </c>
      <c r="K28" s="17">
        <f>+G28</f>
        <v>-6.6789750169846229E-2</v>
      </c>
      <c r="O28" s="17">
        <f t="shared" ca="1" si="9"/>
        <v>-6.6492352876426658E-2</v>
      </c>
      <c r="Q28" s="44">
        <f t="shared" si="10"/>
        <v>44319.578499999829</v>
      </c>
    </row>
    <row r="29" spans="1:21" s="17" customFormat="1" ht="12.95" customHeight="1" x14ac:dyDescent="0.2">
      <c r="A29" s="14" t="s">
        <v>50</v>
      </c>
      <c r="B29" s="15" t="s">
        <v>51</v>
      </c>
      <c r="C29" s="16">
        <v>59338.079700000118</v>
      </c>
      <c r="D29" s="14" t="s">
        <v>54</v>
      </c>
      <c r="E29" s="17">
        <f t="shared" si="6"/>
        <v>7625.2767951490287</v>
      </c>
      <c r="F29" s="17">
        <f t="shared" si="7"/>
        <v>7625.5</v>
      </c>
      <c r="G29" s="17">
        <f t="shared" si="8"/>
        <v>-6.5589749880018644E-2</v>
      </c>
      <c r="K29" s="17">
        <f>+G29</f>
        <v>-6.5589749880018644E-2</v>
      </c>
      <c r="O29" s="17">
        <f t="shared" ca="1" si="9"/>
        <v>-6.6492352876426658E-2</v>
      </c>
      <c r="Q29" s="44">
        <f t="shared" si="10"/>
        <v>44319.579700000118</v>
      </c>
    </row>
    <row r="30" spans="1:21" s="17" customFormat="1" ht="12.95" customHeight="1" x14ac:dyDescent="0.2">
      <c r="C30" s="25"/>
      <c r="D30" s="25"/>
      <c r="Q30" s="44"/>
    </row>
    <row r="31" spans="1:21" s="17" customFormat="1" ht="12.95" customHeight="1" x14ac:dyDescent="0.2">
      <c r="C31" s="25"/>
      <c r="D31" s="25"/>
      <c r="Q31" s="44"/>
    </row>
    <row r="32" spans="1:21" s="17" customFormat="1" ht="12.95" customHeight="1" x14ac:dyDescent="0.2">
      <c r="C32" s="25"/>
      <c r="D32" s="25"/>
      <c r="Q32" s="44"/>
    </row>
    <row r="33" spans="3:4" s="17" customFormat="1" ht="12.95" customHeight="1" x14ac:dyDescent="0.2">
      <c r="C33" s="25"/>
      <c r="D33" s="25"/>
    </row>
    <row r="34" spans="3:4" s="17" customFormat="1" ht="12.95" customHeight="1" x14ac:dyDescent="0.2">
      <c r="C34" s="25"/>
      <c r="D34" s="25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2024-03-09T05:10:00Z</dcterms:modified>
</cp:coreProperties>
</file>