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B43439E-099F-429A-B381-EA560ACD49A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E22" i="1"/>
  <c r="F22" i="1" s="1"/>
  <c r="G22" i="1" s="1"/>
  <c r="K22" i="1" s="1"/>
  <c r="C9" i="1"/>
  <c r="D9" i="1"/>
  <c r="F16" i="1"/>
  <c r="C17" i="1"/>
  <c r="Q21" i="1"/>
  <c r="E23" i="1"/>
  <c r="F23" i="1" s="1"/>
  <c r="G23" i="1" s="1"/>
  <c r="K23" i="1" s="1"/>
  <c r="E21" i="1"/>
  <c r="F21" i="1" s="1"/>
  <c r="G21" i="1" s="1"/>
  <c r="I21" i="1" s="1"/>
  <c r="C12" i="1"/>
  <c r="C11" i="1"/>
  <c r="O23" i="1" l="1"/>
  <c r="O21" i="1"/>
  <c r="O22" i="1"/>
  <c r="C15" i="1"/>
  <c r="F18" i="1" s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<sst xmlns="http://schemas.openxmlformats.org/spreadsheetml/2006/main" count="57" uniqueCount="50">
  <si>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</si>
  <si>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</si>
  <si>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</si>
  <si>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</si>
  <si>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</si>
  <si>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</si>
  <si>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</si>
  <si>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</si>
  <si>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</si>
  <si>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</si>
  <si>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</si>
  <si>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</si>
  <si>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</si>
  <si>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</si>
  <si>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</si>
  <si>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</si>
  <si>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</si>
  <si>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</si>
  <si>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</si>
  <si>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</si>
  <si>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</si>
  <si>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</si>
  <si>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</si>
  <si>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</si>
  <si>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</si>
  <si>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</si>
  <si>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</si>
  <si>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</si>
  <si>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</si>
  <si>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</si>
  <si>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</si>
  <si>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</si>
  <si>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</si>
  <si>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</si>
  <si>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</si>
  <si>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</si>
  <si>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</si>
  <si>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</si>
  <si>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</si>
  <si>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</si>
  <si>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</si>
  <si>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AA UMi</t>
  </si>
  <si>
    <t>G4566-0900</t>
  </si>
  <si>
    <t>EA</t>
  </si>
  <si>
    <t>pr_6</t>
  </si>
  <si>
    <t>~</t>
  </si>
  <si>
    <t>GCVS</t>
  </si>
  <si>
    <t>I</t>
  </si>
  <si>
    <t>OEJV 0179</t>
  </si>
  <si>
    <t>AA UMi / GSC 4566-0900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</si>
</sst>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0" xfId="0" applyFont="1" applyFill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7" fillId="0" borderId="0" xfId="41" applyFont="1"/>
    <xf numFmtId="0" fontId="17" fillId="0" borderId="0" xfId="41" applyFont="1" applyAlignment="1">
      <alignment horizontal="center"/>
    </xf>
    <xf numFmtId="0" fontId="17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UMi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60150375939849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3951</c:v>
                </c:pt>
                <c:pt idx="2">
                  <c:v>3951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CA-4CCC-BF53-BC5B14532F6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3951</c:v>
                </c:pt>
                <c:pt idx="2">
                  <c:v>3951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CA-4CCC-BF53-BC5B14532F6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3951</c:v>
                </c:pt>
                <c:pt idx="2">
                  <c:v>3951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CA-4CCC-BF53-BC5B14532F6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3951</c:v>
                </c:pt>
                <c:pt idx="2">
                  <c:v>3951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1.0800000018207356E-3</c:v>
                </c:pt>
                <c:pt idx="2">
                  <c:v>1.0800000018207356E-3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CA-4CCC-BF53-BC5B14532F6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3951</c:v>
                </c:pt>
                <c:pt idx="2">
                  <c:v>3951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CA-4CCC-BF53-BC5B14532F6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3951</c:v>
                </c:pt>
                <c:pt idx="2">
                  <c:v>3951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CA-4CCC-BF53-BC5B14532F6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3951</c:v>
                </c:pt>
                <c:pt idx="2">
                  <c:v>3951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CA-4CCC-BF53-BC5B14532F6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3951</c:v>
                </c:pt>
                <c:pt idx="2">
                  <c:v>3951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1.0842021724855044E-19</c:v>
                </c:pt>
                <c:pt idx="1">
                  <c:v>1.0800000018207356E-3</c:v>
                </c:pt>
                <c:pt idx="2">
                  <c:v>1.0800000018207356E-3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CA-4CCC-BF53-BC5B14532F6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3951</c:v>
                </c:pt>
                <c:pt idx="2">
                  <c:v>3951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5CA-4CCC-BF53-BC5B14532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900520"/>
        <c:axId val="1"/>
      </c:scatterChart>
      <c:valAx>
        <c:axId val="304900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900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06015037593985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D85CCE6-7015-8FFC-8368-44775A40ED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49</v>
      </c>
      <c r="F1" s="37" t="s">
        <v>41</v>
      </c>
      <c r="G1" s="30">
        <v>0</v>
      </c>
      <c r="H1" s="38"/>
      <c r="I1" s="39" t="s">
        <v>42</v>
      </c>
      <c r="J1" s="40" t="s">
        <v>41</v>
      </c>
      <c r="K1" s="41">
        <v>15.464268000000001</v>
      </c>
      <c r="L1" s="32">
        <v>81.423060000000007</v>
      </c>
      <c r="M1" s="33">
        <v>51571.77</v>
      </c>
      <c r="N1" s="33">
        <v>1.46228</v>
      </c>
      <c r="O1" s="31" t="s">
        <v>43</v>
      </c>
      <c r="P1" s="42">
        <v>12.39</v>
      </c>
      <c r="Q1" s="42">
        <v>12.7</v>
      </c>
      <c r="R1" s="43" t="s">
        <v>44</v>
      </c>
      <c r="S1" s="44" t="s">
        <v>45</v>
      </c>
    </row>
    <row r="2" spans="1:19" x14ac:dyDescent="0.2">
      <c r="A2" t="s">
        <v>23</v>
      </c>
      <c r="B2" t="s">
        <v>43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51571.77</v>
      </c>
      <c r="D4" s="27">
        <v>1.46228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8">
        <v>51571.77</v>
      </c>
      <c r="D7" s="28" t="s">
        <v>46</v>
      </c>
    </row>
    <row r="8" spans="1:19" x14ac:dyDescent="0.2">
      <c r="A8" t="s">
        <v>3</v>
      </c>
      <c r="C8" s="48">
        <v>1.46228</v>
      </c>
      <c r="D8" s="28" t="s">
        <v>46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1.0842021724855044E-19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2.7334851982301583E-7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57349.23936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1.4622802733485198</v>
      </c>
      <c r="E16" s="14" t="s">
        <v>30</v>
      </c>
      <c r="F16" s="35">
        <f ca="1">NOW()+15018.5+$C$5/24</f>
        <v>60326.722702430554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5988</v>
      </c>
    </row>
    <row r="18" spans="1:21" ht="14.25" thickTop="1" thickBot="1" x14ac:dyDescent="0.25">
      <c r="A18" s="16" t="s">
        <v>5</v>
      </c>
      <c r="B18" s="10"/>
      <c r="C18" s="19">
        <f ca="1">+C15</f>
        <v>57349.23936</v>
      </c>
      <c r="D18" s="20">
        <f ca="1">+C16</f>
        <v>1.4622802733485198</v>
      </c>
      <c r="E18" s="14" t="s">
        <v>36</v>
      </c>
      <c r="F18" s="23">
        <f ca="1">ROUND(2*(F16-$C$15)/$C$16,0)/2+F15</f>
        <v>2037</v>
      </c>
    </row>
    <row r="19" spans="1:21" ht="13.5" thickTop="1" x14ac:dyDescent="0.2">
      <c r="E19" s="14" t="s">
        <v>31</v>
      </c>
      <c r="F19" s="18">
        <f ca="1">+$C$15+$C$16*F18-15018.5-$C$5/24</f>
        <v>45309.800110144271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46</v>
      </c>
      <c r="C21" s="8">
        <v>51571.77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1.0842021724855044E-19</v>
      </c>
      <c r="Q21" s="2">
        <f>+C21-15018.5</f>
        <v>36553.269999999997</v>
      </c>
    </row>
    <row r="22" spans="1:21" x14ac:dyDescent="0.2">
      <c r="A22" s="45" t="s">
        <v>48</v>
      </c>
      <c r="B22" s="46" t="s">
        <v>47</v>
      </c>
      <c r="C22" s="47">
        <v>57349.23936</v>
      </c>
      <c r="D22" s="47">
        <v>1.6999999999999999E-3</v>
      </c>
      <c r="E22">
        <f>+(C22-C$7)/C$8</f>
        <v>3951.0007385726417</v>
      </c>
      <c r="F22">
        <f>ROUND(2*E22,0)/2</f>
        <v>3951</v>
      </c>
      <c r="G22">
        <f>+C22-(C$7+F22*C$8)</f>
        <v>1.0800000018207356E-3</v>
      </c>
      <c r="K22">
        <f>+G22</f>
        <v>1.0800000018207356E-3</v>
      </c>
      <c r="O22">
        <f ca="1">+C$11+C$12*$F22</f>
        <v>1.0800000018207356E-3</v>
      </c>
      <c r="Q22" s="2">
        <f>+C22-15018.5</f>
        <v>42330.73936</v>
      </c>
    </row>
    <row r="23" spans="1:21" x14ac:dyDescent="0.2">
      <c r="A23" s="45" t="s">
        <v>48</v>
      </c>
      <c r="B23" s="46" t="s">
        <v>47</v>
      </c>
      <c r="C23" s="47">
        <v>57349.23936</v>
      </c>
      <c r="D23" s="47">
        <v>1.6999999999999999E-3</v>
      </c>
      <c r="E23">
        <f>+(C23-C$7)/C$8</f>
        <v>3951.0007385726417</v>
      </c>
      <c r="F23">
        <f>ROUND(2*E23,0)/2</f>
        <v>3951</v>
      </c>
      <c r="G23">
        <f>+C23-(C$7+F23*C$8)</f>
        <v>1.0800000018207356E-3</v>
      </c>
      <c r="K23">
        <f>+G23</f>
        <v>1.0800000018207356E-3</v>
      </c>
      <c r="O23">
        <f ca="1">+C$11+C$12*$F23</f>
        <v>1.0800000018207356E-3</v>
      </c>
      <c r="Q23" s="2">
        <f>+C23-15018.5</f>
        <v>42330.73936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2024-01-17T04:20:41Z</dcterms:modified>
</cp:coreProperties>
</file>