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2F1692C-3669-4055-ADFA-63164FE0331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F28" i="3" l="1"/>
  <c r="F29" i="3"/>
  <c r="G29" i="3"/>
  <c r="K29" i="3"/>
  <c r="F30" i="3"/>
  <c r="F26" i="3"/>
  <c r="E23" i="3"/>
  <c r="F23" i="3"/>
  <c r="G23" i="3"/>
  <c r="K23" i="3"/>
  <c r="E24" i="3"/>
  <c r="F24" i="3"/>
  <c r="G24" i="3"/>
  <c r="K24" i="3"/>
  <c r="E25" i="3"/>
  <c r="F25" i="3"/>
  <c r="G25" i="3"/>
  <c r="K25" i="3"/>
  <c r="E26" i="3"/>
  <c r="E28" i="3"/>
  <c r="E30" i="3"/>
  <c r="E31" i="3"/>
  <c r="F31" i="3"/>
  <c r="G31" i="3"/>
  <c r="K31" i="3"/>
  <c r="E32" i="3"/>
  <c r="F32" i="3"/>
  <c r="G32" i="3"/>
  <c r="K32" i="3"/>
  <c r="E33" i="3"/>
  <c r="F33" i="3"/>
  <c r="G33" i="3"/>
  <c r="K33" i="3"/>
  <c r="E27" i="3"/>
  <c r="F27" i="3"/>
  <c r="G27" i="3"/>
  <c r="K27" i="3"/>
  <c r="E29" i="3"/>
  <c r="E34" i="3"/>
  <c r="F34" i="3"/>
  <c r="G34" i="3"/>
  <c r="K34" i="3"/>
  <c r="E35" i="3"/>
  <c r="F35" i="3"/>
  <c r="G35" i="3"/>
  <c r="K35" i="3"/>
  <c r="E22" i="3"/>
  <c r="F22" i="3"/>
  <c r="G22" i="3"/>
  <c r="K22" i="3"/>
  <c r="Q35" i="3"/>
  <c r="C9" i="3"/>
  <c r="D9" i="3"/>
  <c r="G26" i="3"/>
  <c r="K26" i="3"/>
  <c r="G28" i="3"/>
  <c r="K28" i="3"/>
  <c r="G30" i="3"/>
  <c r="K30" i="3"/>
  <c r="Q34" i="3"/>
  <c r="Q27" i="3"/>
  <c r="Q29" i="3"/>
  <c r="E21" i="3"/>
  <c r="F21" i="3"/>
  <c r="F16" i="3"/>
  <c r="F17" i="3" s="1"/>
  <c r="C17" i="3"/>
  <c r="Q33" i="3"/>
  <c r="Q32" i="3"/>
  <c r="Q31" i="3"/>
  <c r="Q30" i="3"/>
  <c r="Q26" i="3"/>
  <c r="Q28" i="3"/>
  <c r="G21" i="3"/>
  <c r="H21" i="3"/>
  <c r="Q21" i="3"/>
  <c r="Q22" i="3"/>
  <c r="Q23" i="3"/>
  <c r="Q24" i="3"/>
  <c r="Q25" i="3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E69" i="2"/>
  <c r="F69" i="2"/>
  <c r="E70" i="2"/>
  <c r="F70" i="2"/>
  <c r="E71" i="2"/>
  <c r="F71" i="2"/>
  <c r="E72" i="2"/>
  <c r="F72" i="2"/>
  <c r="E73" i="2"/>
  <c r="F73" i="2"/>
  <c r="E74" i="2"/>
  <c r="F74" i="2"/>
  <c r="E75" i="2"/>
  <c r="F75" i="2"/>
  <c r="E76" i="2"/>
  <c r="F76" i="2"/>
  <c r="E77" i="2"/>
  <c r="F77" i="2"/>
  <c r="E78" i="2"/>
  <c r="F78" i="2"/>
  <c r="E79" i="2"/>
  <c r="F79" i="2"/>
  <c r="E80" i="2"/>
  <c r="F80" i="2"/>
  <c r="E81" i="2"/>
  <c r="F81" i="2"/>
  <c r="E82" i="2"/>
  <c r="F82" i="2"/>
  <c r="E83" i="2"/>
  <c r="F83" i="2"/>
  <c r="E84" i="2"/>
  <c r="F84" i="2"/>
  <c r="E85" i="2"/>
  <c r="F85" i="2"/>
  <c r="E86" i="2"/>
  <c r="F86" i="2"/>
  <c r="E87" i="2"/>
  <c r="F87" i="2"/>
  <c r="E88" i="2"/>
  <c r="F88" i="2"/>
  <c r="E89" i="2"/>
  <c r="F89" i="2"/>
  <c r="E90" i="2"/>
  <c r="F90" i="2"/>
  <c r="E91" i="2"/>
  <c r="F91" i="2"/>
  <c r="E92" i="2"/>
  <c r="F92" i="2"/>
  <c r="E93" i="2"/>
  <c r="F93" i="2"/>
  <c r="E94" i="2"/>
  <c r="F94" i="2"/>
  <c r="E95" i="2"/>
  <c r="F95" i="2"/>
  <c r="E96" i="2"/>
  <c r="F96" i="2"/>
  <c r="E97" i="2"/>
  <c r="F97" i="2"/>
  <c r="E98" i="2"/>
  <c r="F98" i="2"/>
  <c r="E99" i="2"/>
  <c r="F99" i="2"/>
  <c r="E100" i="2"/>
  <c r="F100" i="2"/>
  <c r="E101" i="2"/>
  <c r="F101" i="2"/>
  <c r="E102" i="2"/>
  <c r="F102" i="2"/>
  <c r="E103" i="2"/>
  <c r="F103" i="2"/>
  <c r="E104" i="2"/>
  <c r="F104" i="2"/>
  <c r="E105" i="2"/>
  <c r="F105" i="2"/>
  <c r="E106" i="2"/>
  <c r="F106" i="2"/>
  <c r="E107" i="2"/>
  <c r="F107" i="2"/>
  <c r="E108" i="2"/>
  <c r="F108" i="2"/>
  <c r="E109" i="2"/>
  <c r="F109" i="2"/>
  <c r="E110" i="2"/>
  <c r="F110" i="2"/>
  <c r="E111" i="2"/>
  <c r="F111" i="2"/>
  <c r="E112" i="2"/>
  <c r="F112" i="2"/>
  <c r="E113" i="2"/>
  <c r="F113" i="2"/>
  <c r="E114" i="2"/>
  <c r="F114" i="2"/>
  <c r="E115" i="2"/>
  <c r="F115" i="2"/>
  <c r="E116" i="2"/>
  <c r="F116" i="2"/>
  <c r="E117" i="2"/>
  <c r="F117" i="2"/>
  <c r="E118" i="2"/>
  <c r="F118" i="2"/>
  <c r="E119" i="2"/>
  <c r="F119" i="2"/>
  <c r="E120" i="2"/>
  <c r="F120" i="2"/>
  <c r="E121" i="2"/>
  <c r="F121" i="2"/>
  <c r="E122" i="2"/>
  <c r="F122" i="2"/>
  <c r="E123" i="2"/>
  <c r="F123" i="2"/>
  <c r="E124" i="2"/>
  <c r="F124" i="2"/>
  <c r="E125" i="2"/>
  <c r="F125" i="2"/>
  <c r="E126" i="2"/>
  <c r="F126" i="2"/>
  <c r="E127" i="2"/>
  <c r="F127" i="2"/>
  <c r="E128" i="2"/>
  <c r="F128" i="2"/>
  <c r="E129" i="2"/>
  <c r="F129" i="2"/>
  <c r="E130" i="2"/>
  <c r="F130" i="2"/>
  <c r="E131" i="2"/>
  <c r="F131" i="2"/>
  <c r="E132" i="2"/>
  <c r="F132" i="2"/>
  <c r="E133" i="2"/>
  <c r="F133" i="2"/>
  <c r="E134" i="2"/>
  <c r="F134" i="2"/>
  <c r="E135" i="2"/>
  <c r="F135" i="2"/>
  <c r="E136" i="2"/>
  <c r="F136" i="2"/>
  <c r="E137" i="2"/>
  <c r="F137" i="2"/>
  <c r="E138" i="2"/>
  <c r="F138" i="2"/>
  <c r="E139" i="2"/>
  <c r="F139" i="2"/>
  <c r="C12" i="3"/>
  <c r="C11" i="3"/>
  <c r="O26" i="3" l="1"/>
  <c r="O23" i="3"/>
  <c r="O33" i="3"/>
  <c r="O29" i="3"/>
  <c r="O25" i="3"/>
  <c r="C15" i="3"/>
  <c r="O35" i="3"/>
  <c r="O22" i="3"/>
  <c r="O27" i="3"/>
  <c r="O32" i="3"/>
  <c r="O31" i="3"/>
  <c r="O30" i="3"/>
  <c r="O21" i="3"/>
  <c r="O24" i="3"/>
  <c r="O28" i="3"/>
  <c r="O34" i="3"/>
  <c r="C16" i="3"/>
  <c r="D18" i="3" s="1"/>
  <c r="C18" i="3" l="1"/>
  <c r="F18" i="3"/>
  <c r="F19" i="3" s="1"/>
</calcChain>
</file>

<file path=xl/sharedStrings.xml><?xml version="1.0" encoding="utf-8"?>
<sst xmlns="http://schemas.openxmlformats.org/spreadsheetml/2006/main" count="85" uniqueCount="58">
  <si>
    <t>IBVS 6225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</si>
  <si>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</si>
  <si>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</si>
  <si>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</si>
  <si>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</si>
  <si>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</si>
  <si>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</si>
  <si>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</si>
  <si>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</si>
  <si>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</si>
  <si>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</si>
  <si>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</si>
  <si>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</si>
  <si>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</si>
  <si>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</si>
  <si>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</si>
  <si>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</si>
  <si>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</si>
  <si>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</si>
  <si>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</si>
  <si>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</si>
  <si>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</si>
  <si>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</si>
  <si>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</si>
  <si>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</si>
  <si>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</si>
  <si>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</si>
  <si>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</si>
  <si>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TU UMi</t>
  </si>
  <si>
    <t>Epoch</t>
  </si>
  <si>
    <t>Period</t>
  </si>
  <si>
    <t>HJD</t>
  </si>
  <si>
    <t>Mag</t>
  </si>
  <si>
    <t>Phase</t>
  </si>
  <si>
    <t>-Mag</t>
  </si>
  <si>
    <t>aka HIP 73047</t>
  </si>
  <si>
    <t>Hipp</t>
  </si>
  <si>
    <t>I</t>
  </si>
  <si>
    <t>II</t>
  </si>
  <si>
    <t>IBVS 5524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</si>
  <si>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</si>
  <si>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</si>
  <si>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</si>
  <si>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</si>
  <si>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</si>
  <si>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</si>
  <si>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</si>
  <si>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TU UMi / GSC 4559-2619</t>
  </si>
  <si>
    <t>EW or puls</t>
  </si>
  <si>
    <t>Cycle counts are uncertain</t>
  </si>
  <si>
    <t>IBVS 5943</t>
  </si>
  <si>
    <t>Add cycle</t>
  </si>
  <si>
    <t>Old Cycle</t>
  </si>
  <si>
    <t>OEJV 0094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</si>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</sst>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11" fillId="0" borderId="0" xfId="0" applyFont="1">
      <alignment vertical="top"/>
    </xf>
    <xf numFmtId="0" fontId="8" fillId="0" borderId="0" xfId="0" applyFont="1">
      <alignment vertical="top"/>
    </xf>
    <xf numFmtId="0" fontId="6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2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5" fillId="0" borderId="5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8" fillId="0" borderId="0" xfId="41" applyFont="1" applyAlignment="1">
      <alignment horizontal="left" vertical="center"/>
    </xf>
    <xf numFmtId="0" fontId="28" fillId="0" borderId="0" xfId="41" applyFont="1" applyAlignment="1">
      <alignment horizontal="center" vertical="center"/>
    </xf>
    <xf numFmtId="0" fontId="0" fillId="24" borderId="5" xfId="0" applyFill="1" applyBorder="1" applyAlignment="1"/>
    <xf numFmtId="0" fontId="0" fillId="25" borderId="0" xfId="0" applyFill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UMi - O-C Diagr.</a:t>
            </a:r>
          </a:p>
        </c:rich>
      </c:tx>
      <c:layout>
        <c:manualLayout>
          <c:xMode val="edge"/>
          <c:yMode val="edge"/>
          <c:x val="0.39727948292177762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4641215775424"/>
          <c:y val="0.15335487182207191"/>
          <c:w val="0.84217798971352797"/>
          <c:h val="0.6134194872882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</c:f>
              <c:numCache>
                <c:formatCode>General</c:formatCode>
                <c:ptCount val="9"/>
                <c:pt idx="0">
                  <c:v>0</c:v>
                </c:pt>
                <c:pt idx="1">
                  <c:v>12840.5</c:v>
                </c:pt>
                <c:pt idx="2">
                  <c:v>12877.5</c:v>
                </c:pt>
                <c:pt idx="3">
                  <c:v>12878</c:v>
                </c:pt>
                <c:pt idx="4">
                  <c:v>12883</c:v>
                </c:pt>
                <c:pt idx="5">
                  <c:v>17579.5</c:v>
                </c:pt>
                <c:pt idx="6">
                  <c:v>17579.5</c:v>
                </c:pt>
                <c:pt idx="7">
                  <c:v>17580</c:v>
                </c:pt>
                <c:pt idx="8">
                  <c:v>17580</c:v>
                </c:pt>
              </c:numCache>
            </c:numRef>
          </c:xVal>
          <c:yVal>
            <c:numRef>
              <c:f>Active!$H$21:$H$29</c:f>
              <c:numCache>
                <c:formatCode>General</c:formatCode>
                <c:ptCount val="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20-4AFC-A6AA-AB054604821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Active!$D$22:$D$45</c:f>
                <c:numCache>
                  <c:formatCode>General</c:formatCode>
                  <c:ptCount val="24"/>
                  <c:pt idx="0">
                    <c:v>3.5E-4</c:v>
                  </c:pt>
                  <c:pt idx="1">
                    <c:v>3.6000000000000002E-4</c:v>
                  </c:pt>
                  <c:pt idx="2">
                    <c:v>7.6000000000000004E-4</c:v>
                  </c:pt>
                  <c:pt idx="3">
                    <c:v>2.9E-4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1.1999999999999999E-3</c:v>
                  </c:pt>
                  <c:pt idx="12">
                    <c:v>2.9999999999999997E-4</c:v>
                  </c:pt>
                  <c:pt idx="13">
                    <c:v>2.0000000000000001E-4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Active!$F$21:$F$45</c:f>
              <c:numCache>
                <c:formatCode>General</c:formatCode>
                <c:ptCount val="25"/>
                <c:pt idx="0">
                  <c:v>0</c:v>
                </c:pt>
                <c:pt idx="1">
                  <c:v>12840.5</c:v>
                </c:pt>
                <c:pt idx="2">
                  <c:v>12877.5</c:v>
                </c:pt>
                <c:pt idx="3">
                  <c:v>12878</c:v>
                </c:pt>
                <c:pt idx="4">
                  <c:v>12883</c:v>
                </c:pt>
                <c:pt idx="5">
                  <c:v>17579.5</c:v>
                </c:pt>
                <c:pt idx="6">
                  <c:v>17579.5</c:v>
                </c:pt>
                <c:pt idx="7">
                  <c:v>17580</c:v>
                </c:pt>
                <c:pt idx="8">
                  <c:v>17580</c:v>
                </c:pt>
                <c:pt idx="9">
                  <c:v>19602</c:v>
                </c:pt>
                <c:pt idx="10">
                  <c:v>19604.5</c:v>
                </c:pt>
                <c:pt idx="11">
                  <c:v>19626</c:v>
                </c:pt>
                <c:pt idx="12">
                  <c:v>19636.5</c:v>
                </c:pt>
                <c:pt idx="13">
                  <c:v>20898</c:v>
                </c:pt>
                <c:pt idx="14">
                  <c:v>20922</c:v>
                </c:pt>
              </c:numCache>
            </c:numRef>
          </c:xVal>
          <c:yVal>
            <c:numRef>
              <c:f>Active!$I$21:$I$45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20-4AFC-A6AA-AB054604821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3.5E-4</c:v>
                  </c:pt>
                  <c:pt idx="2">
                    <c:v>3.6000000000000002E-4</c:v>
                  </c:pt>
                  <c:pt idx="3">
                    <c:v>7.6000000000000004E-4</c:v>
                  </c:pt>
                  <c:pt idx="4">
                    <c:v>2.9E-4</c:v>
                  </c:pt>
                  <c:pt idx="5">
                    <c:v>5.9999999999999995E-4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8.0000000000000004E-4</c:v>
                  </c:pt>
                  <c:pt idx="9">
                    <c:v>8.9999999999999998E-4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3.5E-4</c:v>
                  </c:pt>
                  <c:pt idx="2">
                    <c:v>3.6000000000000002E-4</c:v>
                  </c:pt>
                  <c:pt idx="3">
                    <c:v>7.6000000000000004E-4</c:v>
                  </c:pt>
                  <c:pt idx="4">
                    <c:v>2.9E-4</c:v>
                  </c:pt>
                  <c:pt idx="5">
                    <c:v>5.9999999999999995E-4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8.0000000000000004E-4</c:v>
                  </c:pt>
                  <c:pt idx="9">
                    <c:v>8.9999999999999998E-4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Active!$F$21:$F$45</c:f>
              <c:numCache>
                <c:formatCode>General</c:formatCode>
                <c:ptCount val="25"/>
                <c:pt idx="0">
                  <c:v>0</c:v>
                </c:pt>
                <c:pt idx="1">
                  <c:v>12840.5</c:v>
                </c:pt>
                <c:pt idx="2">
                  <c:v>12877.5</c:v>
                </c:pt>
                <c:pt idx="3">
                  <c:v>12878</c:v>
                </c:pt>
                <c:pt idx="4">
                  <c:v>12883</c:v>
                </c:pt>
                <c:pt idx="5">
                  <c:v>17579.5</c:v>
                </c:pt>
                <c:pt idx="6">
                  <c:v>17579.5</c:v>
                </c:pt>
                <c:pt idx="7">
                  <c:v>17580</c:v>
                </c:pt>
                <c:pt idx="8">
                  <c:v>17580</c:v>
                </c:pt>
                <c:pt idx="9">
                  <c:v>19602</c:v>
                </c:pt>
                <c:pt idx="10">
                  <c:v>19604.5</c:v>
                </c:pt>
                <c:pt idx="11">
                  <c:v>19626</c:v>
                </c:pt>
                <c:pt idx="12">
                  <c:v>19636.5</c:v>
                </c:pt>
                <c:pt idx="13">
                  <c:v>20898</c:v>
                </c:pt>
                <c:pt idx="14">
                  <c:v>20922</c:v>
                </c:pt>
              </c:numCache>
            </c:numRef>
          </c:xVal>
          <c:yVal>
            <c:numRef>
              <c:f>Active!$J$21:$J$45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20-4AFC-A6AA-AB054604821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Active!$F$21:$F$45</c:f>
              <c:numCache>
                <c:formatCode>General</c:formatCode>
                <c:ptCount val="25"/>
                <c:pt idx="0">
                  <c:v>0</c:v>
                </c:pt>
                <c:pt idx="1">
                  <c:v>12840.5</c:v>
                </c:pt>
                <c:pt idx="2">
                  <c:v>12877.5</c:v>
                </c:pt>
                <c:pt idx="3">
                  <c:v>12878</c:v>
                </c:pt>
                <c:pt idx="4">
                  <c:v>12883</c:v>
                </c:pt>
                <c:pt idx="5">
                  <c:v>17579.5</c:v>
                </c:pt>
                <c:pt idx="6">
                  <c:v>17579.5</c:v>
                </c:pt>
                <c:pt idx="7">
                  <c:v>17580</c:v>
                </c:pt>
                <c:pt idx="8">
                  <c:v>17580</c:v>
                </c:pt>
                <c:pt idx="9">
                  <c:v>19602</c:v>
                </c:pt>
                <c:pt idx="10">
                  <c:v>19604.5</c:v>
                </c:pt>
                <c:pt idx="11">
                  <c:v>19626</c:v>
                </c:pt>
                <c:pt idx="12">
                  <c:v>19636.5</c:v>
                </c:pt>
                <c:pt idx="13">
                  <c:v>20898</c:v>
                </c:pt>
                <c:pt idx="14">
                  <c:v>20922</c:v>
                </c:pt>
              </c:numCache>
            </c:numRef>
          </c:xVal>
          <c:yVal>
            <c:numRef>
              <c:f>Active!$K$21:$K$45</c:f>
              <c:numCache>
                <c:formatCode>General</c:formatCode>
                <c:ptCount val="25"/>
                <c:pt idx="1">
                  <c:v>-0.44460999999864725</c:v>
                </c:pt>
                <c:pt idx="2">
                  <c:v>-0.43767999999545282</c:v>
                </c:pt>
                <c:pt idx="3">
                  <c:v>-0.45049999999901047</c:v>
                </c:pt>
                <c:pt idx="4">
                  <c:v>-0.44502999999531312</c:v>
                </c:pt>
                <c:pt idx="5">
                  <c:v>-0.67536999999720138</c:v>
                </c:pt>
                <c:pt idx="6">
                  <c:v>-0.67536999999720138</c:v>
                </c:pt>
                <c:pt idx="7">
                  <c:v>-0.67162999999709427</c:v>
                </c:pt>
                <c:pt idx="8">
                  <c:v>-0.67162999999709427</c:v>
                </c:pt>
                <c:pt idx="9">
                  <c:v>-0.71590000000287546</c:v>
                </c:pt>
                <c:pt idx="10">
                  <c:v>-0.72124999999505235</c:v>
                </c:pt>
                <c:pt idx="11">
                  <c:v>-0.71819999999570427</c:v>
                </c:pt>
                <c:pt idx="12">
                  <c:v>-0.72185000000172295</c:v>
                </c:pt>
                <c:pt idx="13">
                  <c:v>-0.79969999999593711</c:v>
                </c:pt>
                <c:pt idx="14">
                  <c:v>-0.80460000000311993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20-4AFC-A6AA-AB054604821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Active!$F$21:$F$45</c:f>
              <c:numCache>
                <c:formatCode>General</c:formatCode>
                <c:ptCount val="25"/>
                <c:pt idx="0">
                  <c:v>0</c:v>
                </c:pt>
                <c:pt idx="1">
                  <c:v>12840.5</c:v>
                </c:pt>
                <c:pt idx="2">
                  <c:v>12877.5</c:v>
                </c:pt>
                <c:pt idx="3">
                  <c:v>12878</c:v>
                </c:pt>
                <c:pt idx="4">
                  <c:v>12883</c:v>
                </c:pt>
                <c:pt idx="5">
                  <c:v>17579.5</c:v>
                </c:pt>
                <c:pt idx="6">
                  <c:v>17579.5</c:v>
                </c:pt>
                <c:pt idx="7">
                  <c:v>17580</c:v>
                </c:pt>
                <c:pt idx="8">
                  <c:v>17580</c:v>
                </c:pt>
                <c:pt idx="9">
                  <c:v>19602</c:v>
                </c:pt>
                <c:pt idx="10">
                  <c:v>19604.5</c:v>
                </c:pt>
                <c:pt idx="11">
                  <c:v>19626</c:v>
                </c:pt>
                <c:pt idx="12">
                  <c:v>19636.5</c:v>
                </c:pt>
                <c:pt idx="13">
                  <c:v>20898</c:v>
                </c:pt>
                <c:pt idx="14">
                  <c:v>20922</c:v>
                </c:pt>
              </c:numCache>
            </c:numRef>
          </c:xVal>
          <c:yVal>
            <c:numRef>
              <c:f>Active!$L$21:$L$45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20-4AFC-A6AA-AB05460482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Active!$F$21:$F$45</c:f>
              <c:numCache>
                <c:formatCode>General</c:formatCode>
                <c:ptCount val="25"/>
                <c:pt idx="0">
                  <c:v>0</c:v>
                </c:pt>
                <c:pt idx="1">
                  <c:v>12840.5</c:v>
                </c:pt>
                <c:pt idx="2">
                  <c:v>12877.5</c:v>
                </c:pt>
                <c:pt idx="3">
                  <c:v>12878</c:v>
                </c:pt>
                <c:pt idx="4">
                  <c:v>12883</c:v>
                </c:pt>
                <c:pt idx="5">
                  <c:v>17579.5</c:v>
                </c:pt>
                <c:pt idx="6">
                  <c:v>17579.5</c:v>
                </c:pt>
                <c:pt idx="7">
                  <c:v>17580</c:v>
                </c:pt>
                <c:pt idx="8">
                  <c:v>17580</c:v>
                </c:pt>
                <c:pt idx="9">
                  <c:v>19602</c:v>
                </c:pt>
                <c:pt idx="10">
                  <c:v>19604.5</c:v>
                </c:pt>
                <c:pt idx="11">
                  <c:v>19626</c:v>
                </c:pt>
                <c:pt idx="12">
                  <c:v>19636.5</c:v>
                </c:pt>
                <c:pt idx="13">
                  <c:v>20898</c:v>
                </c:pt>
                <c:pt idx="14">
                  <c:v>20922</c:v>
                </c:pt>
              </c:numCache>
            </c:numRef>
          </c:xVal>
          <c:yVal>
            <c:numRef>
              <c:f>Active!$M$21:$M$45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20-4AFC-A6AA-AB05460482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Active!$F$21:$F$45</c:f>
              <c:numCache>
                <c:formatCode>General</c:formatCode>
                <c:ptCount val="25"/>
                <c:pt idx="0">
                  <c:v>0</c:v>
                </c:pt>
                <c:pt idx="1">
                  <c:v>12840.5</c:v>
                </c:pt>
                <c:pt idx="2">
                  <c:v>12877.5</c:v>
                </c:pt>
                <c:pt idx="3">
                  <c:v>12878</c:v>
                </c:pt>
                <c:pt idx="4">
                  <c:v>12883</c:v>
                </c:pt>
                <c:pt idx="5">
                  <c:v>17579.5</c:v>
                </c:pt>
                <c:pt idx="6">
                  <c:v>17579.5</c:v>
                </c:pt>
                <c:pt idx="7">
                  <c:v>17580</c:v>
                </c:pt>
                <c:pt idx="8">
                  <c:v>17580</c:v>
                </c:pt>
                <c:pt idx="9">
                  <c:v>19602</c:v>
                </c:pt>
                <c:pt idx="10">
                  <c:v>19604.5</c:v>
                </c:pt>
                <c:pt idx="11">
                  <c:v>19626</c:v>
                </c:pt>
                <c:pt idx="12">
                  <c:v>19636.5</c:v>
                </c:pt>
                <c:pt idx="13">
                  <c:v>20898</c:v>
                </c:pt>
                <c:pt idx="14">
                  <c:v>20922</c:v>
                </c:pt>
              </c:numCache>
            </c:numRef>
          </c:xVal>
          <c:yVal>
            <c:numRef>
              <c:f>Active!$N$21:$N$45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20-4AFC-A6AA-AB05460482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Active!$F$21:$F$45</c:f>
              <c:numCache>
                <c:formatCode>General</c:formatCode>
                <c:ptCount val="25"/>
                <c:pt idx="0">
                  <c:v>0</c:v>
                </c:pt>
                <c:pt idx="1">
                  <c:v>12840.5</c:v>
                </c:pt>
                <c:pt idx="2">
                  <c:v>12877.5</c:v>
                </c:pt>
                <c:pt idx="3">
                  <c:v>12878</c:v>
                </c:pt>
                <c:pt idx="4">
                  <c:v>12883</c:v>
                </c:pt>
                <c:pt idx="5">
                  <c:v>17579.5</c:v>
                </c:pt>
                <c:pt idx="6">
                  <c:v>17579.5</c:v>
                </c:pt>
                <c:pt idx="7">
                  <c:v>17580</c:v>
                </c:pt>
                <c:pt idx="8">
                  <c:v>17580</c:v>
                </c:pt>
                <c:pt idx="9">
                  <c:v>19602</c:v>
                </c:pt>
                <c:pt idx="10">
                  <c:v>19604.5</c:v>
                </c:pt>
                <c:pt idx="11">
                  <c:v>19626</c:v>
                </c:pt>
                <c:pt idx="12">
                  <c:v>19636.5</c:v>
                </c:pt>
                <c:pt idx="13">
                  <c:v>20898</c:v>
                </c:pt>
                <c:pt idx="14">
                  <c:v>20922</c:v>
                </c:pt>
              </c:numCache>
            </c:numRef>
          </c:xVal>
          <c:yVal>
            <c:numRef>
              <c:f>Active!$O$21:$O$45</c:f>
              <c:numCache>
                <c:formatCode>General</c:formatCode>
                <c:ptCount val="25"/>
                <c:pt idx="0">
                  <c:v>0.10058721014308269</c:v>
                </c:pt>
                <c:pt idx="1">
                  <c:v>-0.44899771785976195</c:v>
                </c:pt>
                <c:pt idx="2">
                  <c:v>-0.45058135107779129</c:v>
                </c:pt>
                <c:pt idx="3">
                  <c:v>-0.45060275152668361</c:v>
                </c:pt>
                <c:pt idx="4">
                  <c:v>-0.45081675601560645</c:v>
                </c:pt>
                <c:pt idx="5">
                  <c:v>-0.6518311724608663</c:v>
                </c:pt>
                <c:pt idx="6">
                  <c:v>-0.6518311724608663</c:v>
                </c:pt>
                <c:pt idx="7">
                  <c:v>-0.65185257290975862</c:v>
                </c:pt>
                <c:pt idx="8">
                  <c:v>-0.65185257290975862</c:v>
                </c:pt>
                <c:pt idx="9">
                  <c:v>-0.73839598823017072</c:v>
                </c:pt>
                <c:pt idx="10">
                  <c:v>-0.73850299047463219</c:v>
                </c:pt>
                <c:pt idx="11">
                  <c:v>-0.7394232097770006</c:v>
                </c:pt>
                <c:pt idx="12">
                  <c:v>-0.73987261920373859</c:v>
                </c:pt>
                <c:pt idx="13">
                  <c:v>-0.79386595175898089</c:v>
                </c:pt>
                <c:pt idx="14">
                  <c:v>-0.79489317330581077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20-4AFC-A6AA-AB0546048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644256"/>
        <c:axId val="1"/>
      </c:scatterChart>
      <c:valAx>
        <c:axId val="63364425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646329923045335"/>
              <c:y val="0.843451820918551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19047619047616E-2"/>
              <c:y val="0.36421792323882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644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50368703912008"/>
          <c:y val="0.91693424903356724"/>
          <c:w val="0.55646329923045335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UMi = HIP 73047</a:t>
            </a:r>
          </a:p>
        </c:rich>
      </c:tx>
      <c:layout>
        <c:manualLayout>
          <c:xMode val="edge"/>
          <c:yMode val="edge"/>
          <c:x val="0.36704178831578632"/>
          <c:y val="3.341902313624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06768285434746"/>
          <c:y val="0.11568123393316196"/>
          <c:w val="0.78277296709124655"/>
          <c:h val="0.67609254498714655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Sheet1!$E$11:$E$222</c:f>
              <c:numCache>
                <c:formatCode>General</c:formatCode>
                <c:ptCount val="212"/>
                <c:pt idx="0">
                  <c:v>0.80676119684703096</c:v>
                </c:pt>
                <c:pt idx="1">
                  <c:v>4.4843049421920966E-3</c:v>
                </c:pt>
                <c:pt idx="2">
                  <c:v>0.69834497060446665</c:v>
                </c:pt>
                <c:pt idx="3">
                  <c:v>0.73642576234823309</c:v>
                </c:pt>
                <c:pt idx="4">
                  <c:v>0.9340162771511018</c:v>
                </c:pt>
                <c:pt idx="5">
                  <c:v>0.97207055024797739</c:v>
                </c:pt>
                <c:pt idx="6">
                  <c:v>0.1856332522833668</c:v>
                </c:pt>
                <c:pt idx="7">
                  <c:v>0.22368752536095826</c:v>
                </c:pt>
                <c:pt idx="8">
                  <c:v>0.42146367076918523</c:v>
                </c:pt>
                <c:pt idx="9">
                  <c:v>0.45938535057376839</c:v>
                </c:pt>
                <c:pt idx="10">
                  <c:v>0.17518490134912668</c:v>
                </c:pt>
                <c:pt idx="11">
                  <c:v>0.21326569309289312</c:v>
                </c:pt>
                <c:pt idx="12">
                  <c:v>0.64663358906850021</c:v>
                </c:pt>
                <c:pt idx="13">
                  <c:v>0.61840182660074561</c:v>
                </c:pt>
                <c:pt idx="14">
                  <c:v>0.65637654371840881</c:v>
                </c:pt>
                <c:pt idx="15">
                  <c:v>8.9850514339445908E-2</c:v>
                </c:pt>
                <c:pt idx="16">
                  <c:v>0.55242605935410438</c:v>
                </c:pt>
                <c:pt idx="17">
                  <c:v>0.59042729513788572</c:v>
                </c:pt>
                <c:pt idx="18">
                  <c:v>0.78817692187993771</c:v>
                </c:pt>
                <c:pt idx="19">
                  <c:v>0.82615163899760091</c:v>
                </c:pt>
                <c:pt idx="20">
                  <c:v>0.31459083038845392</c:v>
                </c:pt>
                <c:pt idx="21">
                  <c:v>0.35253902883994215</c:v>
                </c:pt>
                <c:pt idx="22">
                  <c:v>0.98990965094617422</c:v>
                </c:pt>
                <c:pt idx="23">
                  <c:v>2.7831330731487469E-2</c:v>
                </c:pt>
                <c:pt idx="24">
                  <c:v>0.22560747613965759</c:v>
                </c:pt>
                <c:pt idx="25">
                  <c:v>0.26360871190422586</c:v>
                </c:pt>
                <c:pt idx="26">
                  <c:v>0.46135833866549092</c:v>
                </c:pt>
                <c:pt idx="27">
                  <c:v>0.4992534998038991</c:v>
                </c:pt>
                <c:pt idx="28">
                  <c:v>0.97608017120739987</c:v>
                </c:pt>
                <c:pt idx="29">
                  <c:v>0.1738032793025468</c:v>
                </c:pt>
                <c:pt idx="30">
                  <c:v>0.21180451506711506</c:v>
                </c:pt>
                <c:pt idx="31">
                  <c:v>0.40952762316226199</c:v>
                </c:pt>
                <c:pt idx="32">
                  <c:v>0.44752885892671657</c:v>
                </c:pt>
                <c:pt idx="33">
                  <c:v>0.2841527156531356</c:v>
                </c:pt>
                <c:pt idx="34">
                  <c:v>0.32207439543833516</c:v>
                </c:pt>
                <c:pt idx="35">
                  <c:v>0.51982402219971391</c:v>
                </c:pt>
                <c:pt idx="36">
                  <c:v>0.55779873931737711</c:v>
                </c:pt>
                <c:pt idx="37">
                  <c:v>0.7475503390492122</c:v>
                </c:pt>
                <c:pt idx="38">
                  <c:v>0.7855780934798986</c:v>
                </c:pt>
                <c:pt idx="39">
                  <c:v>0.98330120155571876</c:v>
                </c:pt>
                <c:pt idx="40">
                  <c:v>2.1355474652636985E-2</c:v>
                </c:pt>
                <c:pt idx="41">
                  <c:v>0.48158411850965877</c:v>
                </c:pt>
                <c:pt idx="42">
                  <c:v>0.51961187294045885</c:v>
                </c:pt>
                <c:pt idx="43">
                  <c:v>0.71733498103560578</c:v>
                </c:pt>
                <c:pt idx="44">
                  <c:v>0.75533621680006036</c:v>
                </c:pt>
                <c:pt idx="45">
                  <c:v>5.6219553130176791E-4</c:v>
                </c:pt>
                <c:pt idx="46">
                  <c:v>3.8563431314969421E-2</c:v>
                </c:pt>
                <c:pt idx="47">
                  <c:v>0.23628653939090327</c:v>
                </c:pt>
                <c:pt idx="48">
                  <c:v>0.27431429382158967</c:v>
                </c:pt>
                <c:pt idx="49">
                  <c:v>0.54598732938575267</c:v>
                </c:pt>
                <c:pt idx="50">
                  <c:v>0.5839885651696477</c:v>
                </c:pt>
                <c:pt idx="51">
                  <c:v>0.78171167324535418</c:v>
                </c:pt>
                <c:pt idx="52">
                  <c:v>0.81968639036313107</c:v>
                </c:pt>
                <c:pt idx="53">
                  <c:v>0.18245366527457918</c:v>
                </c:pt>
                <c:pt idx="54">
                  <c:v>0.22048141970526558</c:v>
                </c:pt>
                <c:pt idx="55">
                  <c:v>0.59642316352142188</c:v>
                </c:pt>
                <c:pt idx="56">
                  <c:v>0.79417279026347387</c:v>
                </c:pt>
                <c:pt idx="57">
                  <c:v>0.83212098871490525</c:v>
                </c:pt>
                <c:pt idx="58">
                  <c:v>2.9870615476284001E-2</c:v>
                </c:pt>
                <c:pt idx="59">
                  <c:v>0.78524130652272106</c:v>
                </c:pt>
                <c:pt idx="60">
                  <c:v>0.82324254230638871</c:v>
                </c:pt>
                <c:pt idx="61">
                  <c:v>0.8099248726539372</c:v>
                </c:pt>
                <c:pt idx="62">
                  <c:v>7.6744993959891872E-3</c:v>
                </c:pt>
                <c:pt idx="63">
                  <c:v>4.5675735160557451E-2</c:v>
                </c:pt>
                <c:pt idx="64">
                  <c:v>0.33363918186137198</c:v>
                </c:pt>
                <c:pt idx="65">
                  <c:v>0.53138880860342397</c:v>
                </c:pt>
                <c:pt idx="66">
                  <c:v>0.56941656301478361</c:v>
                </c:pt>
                <c:pt idx="67">
                  <c:v>0.76711315246302547</c:v>
                </c:pt>
                <c:pt idx="68">
                  <c:v>7.0176322565203009E-2</c:v>
                </c:pt>
                <c:pt idx="69">
                  <c:v>0.10820407697656265</c:v>
                </c:pt>
                <c:pt idx="70">
                  <c:v>0.59307385711417737</c:v>
                </c:pt>
                <c:pt idx="71">
                  <c:v>0.63107509287874564</c:v>
                </c:pt>
                <c:pt idx="72">
                  <c:v>0.82885123828691576</c:v>
                </c:pt>
                <c:pt idx="73">
                  <c:v>0.86677291809132839</c:v>
                </c:pt>
                <c:pt idx="74">
                  <c:v>0.24291620370718192</c:v>
                </c:pt>
                <c:pt idx="75">
                  <c:v>0.28086440215884068</c:v>
                </c:pt>
                <c:pt idx="76">
                  <c:v>0.51656222735232404</c:v>
                </c:pt>
                <c:pt idx="77">
                  <c:v>0.26236233502254436</c:v>
                </c:pt>
                <c:pt idx="78">
                  <c:v>0.30041660811934889</c:v>
                </c:pt>
                <c:pt idx="79">
                  <c:v>0.49808667888214586</c:v>
                </c:pt>
                <c:pt idx="80">
                  <c:v>0.53608791464671413</c:v>
                </c:pt>
                <c:pt idx="81">
                  <c:v>0.73383754140809287</c:v>
                </c:pt>
                <c:pt idx="82">
                  <c:v>0.82847732522805018</c:v>
                </c:pt>
                <c:pt idx="83">
                  <c:v>0.86650507965873658</c:v>
                </c:pt>
                <c:pt idx="84">
                  <c:v>0.42662950520002596</c:v>
                </c:pt>
                <c:pt idx="85">
                  <c:v>0.46455118498533921</c:v>
                </c:pt>
                <c:pt idx="86">
                  <c:v>0.66235384905962746</c:v>
                </c:pt>
                <c:pt idx="87">
                  <c:v>0.70027552884494071</c:v>
                </c:pt>
                <c:pt idx="88">
                  <c:v>0.96313906649538694</c:v>
                </c:pt>
                <c:pt idx="89">
                  <c:v>1.1137836131638323E-3</c:v>
                </c:pt>
                <c:pt idx="90">
                  <c:v>0.19881037304185156</c:v>
                </c:pt>
                <c:pt idx="91">
                  <c:v>0.23678509015962845</c:v>
                </c:pt>
                <c:pt idx="92">
                  <c:v>1.2312612541336421E-2</c:v>
                </c:pt>
                <c:pt idx="93">
                  <c:v>5.0234292345521681E-2</c:v>
                </c:pt>
                <c:pt idx="94">
                  <c:v>0.24803695640093792</c:v>
                </c:pt>
                <c:pt idx="95">
                  <c:v>0.98892846062108219</c:v>
                </c:pt>
                <c:pt idx="96">
                  <c:v>2.6982733717886731E-2</c:v>
                </c:pt>
                <c:pt idx="97">
                  <c:v>0.22467932314702921</c:v>
                </c:pt>
                <c:pt idx="98">
                  <c:v>0.26270707757748823</c:v>
                </c:pt>
                <c:pt idx="99">
                  <c:v>4.0870554488265043E-2</c:v>
                </c:pt>
                <c:pt idx="100">
                  <c:v>7.8871790252833307E-2</c:v>
                </c:pt>
                <c:pt idx="101">
                  <c:v>0.2765153423688389</c:v>
                </c:pt>
                <c:pt idx="102">
                  <c:v>0.31449005948661579</c:v>
                </c:pt>
                <c:pt idx="103">
                  <c:v>0.51223968622844041</c:v>
                </c:pt>
                <c:pt idx="104">
                  <c:v>0.5502144033462173</c:v>
                </c:pt>
                <c:pt idx="105">
                  <c:v>0.10187672537904291</c:v>
                </c:pt>
                <c:pt idx="106">
                  <c:v>0.13993099845629331</c:v>
                </c:pt>
                <c:pt idx="107">
                  <c:v>0.91170613085205332</c:v>
                </c:pt>
                <c:pt idx="108">
                  <c:v>0.9496543293034847</c:v>
                </c:pt>
                <c:pt idx="109">
                  <c:v>0.14737743739851794</c:v>
                </c:pt>
                <c:pt idx="110">
                  <c:v>0.18543171049532248</c:v>
                </c:pt>
                <c:pt idx="111">
                  <c:v>0.38310178125811944</c:v>
                </c:pt>
                <c:pt idx="112">
                  <c:v>0.42110301702268771</c:v>
                </c:pt>
                <c:pt idx="113">
                  <c:v>0.92439000459307863</c:v>
                </c:pt>
                <c:pt idx="114">
                  <c:v>0.12211311268856662</c:v>
                </c:pt>
                <c:pt idx="115">
                  <c:v>0.16016738576627176</c:v>
                </c:pt>
                <c:pt idx="116">
                  <c:v>0.357890493861305</c:v>
                </c:pt>
                <c:pt idx="117">
                  <c:v>0.81976594633169952</c:v>
                </c:pt>
                <c:pt idx="118">
                  <c:v>0.85774066344902167</c:v>
                </c:pt>
                <c:pt idx="119">
                  <c:v>5.5463771544509655E-2</c:v>
                </c:pt>
                <c:pt idx="120">
                  <c:v>9.3385451329595526E-2</c:v>
                </c:pt>
                <c:pt idx="121">
                  <c:v>0.29124115271724804</c:v>
                </c:pt>
                <c:pt idx="122">
                  <c:v>0.76222046020438938</c:v>
                </c:pt>
                <c:pt idx="123">
                  <c:v>0.83021960101314107</c:v>
                </c:pt>
                <c:pt idx="124">
                  <c:v>0.86816779946457245</c:v>
                </c:pt>
                <c:pt idx="125">
                  <c:v>6.5970463519533951E-2</c:v>
                </c:pt>
                <c:pt idx="126">
                  <c:v>0.10383910601103707</c:v>
                </c:pt>
                <c:pt idx="127">
                  <c:v>0.79779789070698826</c:v>
                </c:pt>
                <c:pt idx="128">
                  <c:v>0.83577260782476515</c:v>
                </c:pt>
              </c:numCache>
            </c:numRef>
          </c:xVal>
          <c:yVal>
            <c:numRef>
              <c:f>Sheet1!$F$11:$F$222</c:f>
              <c:numCache>
                <c:formatCode>General</c:formatCode>
                <c:ptCount val="212"/>
                <c:pt idx="0">
                  <c:v>-8.8277999999999999</c:v>
                </c:pt>
                <c:pt idx="1">
                  <c:v>-8.9061000000000003</c:v>
                </c:pt>
                <c:pt idx="2">
                  <c:v>-8.8477999999999994</c:v>
                </c:pt>
                <c:pt idx="3">
                  <c:v>-8.8332999999999995</c:v>
                </c:pt>
                <c:pt idx="4">
                  <c:v>-8.8826999999999998</c:v>
                </c:pt>
                <c:pt idx="5">
                  <c:v>-8.9016999999999999</c:v>
                </c:pt>
                <c:pt idx="6">
                  <c:v>-8.8480000000000008</c:v>
                </c:pt>
                <c:pt idx="7">
                  <c:v>-8.8483000000000001</c:v>
                </c:pt>
                <c:pt idx="8">
                  <c:v>-8.8683999999999994</c:v>
                </c:pt>
                <c:pt idx="9">
                  <c:v>-8.9016999999999999</c:v>
                </c:pt>
                <c:pt idx="10">
                  <c:v>-8.8150999999999993</c:v>
                </c:pt>
                <c:pt idx="11">
                  <c:v>-8.7348999999999997</c:v>
                </c:pt>
                <c:pt idx="12">
                  <c:v>-8.8640000000000008</c:v>
                </c:pt>
                <c:pt idx="13">
                  <c:v>-8.8727999999999998</c:v>
                </c:pt>
                <c:pt idx="14">
                  <c:v>-8.8667999999999996</c:v>
                </c:pt>
                <c:pt idx="15">
                  <c:v>-8.8567999999999998</c:v>
                </c:pt>
                <c:pt idx="16">
                  <c:v>-8.9293999999999993</c:v>
                </c:pt>
                <c:pt idx="17">
                  <c:v>-8.8876000000000008</c:v>
                </c:pt>
                <c:pt idx="18">
                  <c:v>-8.8327000000000009</c:v>
                </c:pt>
                <c:pt idx="19">
                  <c:v>-8.8343000000000007</c:v>
                </c:pt>
                <c:pt idx="20">
                  <c:v>-8.8391999999999999</c:v>
                </c:pt>
                <c:pt idx="21">
                  <c:v>-8.8606999999999996</c:v>
                </c:pt>
                <c:pt idx="22">
                  <c:v>-8.8933</c:v>
                </c:pt>
                <c:pt idx="23">
                  <c:v>-8.8907000000000007</c:v>
                </c:pt>
                <c:pt idx="24">
                  <c:v>-8.8371999999999993</c:v>
                </c:pt>
                <c:pt idx="25">
                  <c:v>-8.8511000000000006</c:v>
                </c:pt>
                <c:pt idx="26">
                  <c:v>-8.8844999999999992</c:v>
                </c:pt>
                <c:pt idx="27">
                  <c:v>-8.9138000000000002</c:v>
                </c:pt>
                <c:pt idx="28">
                  <c:v>-8.9022000000000006</c:v>
                </c:pt>
                <c:pt idx="29">
                  <c:v>-8.8670000000000009</c:v>
                </c:pt>
                <c:pt idx="30">
                  <c:v>-8.8582999999999998</c:v>
                </c:pt>
                <c:pt idx="31">
                  <c:v>-8.8687000000000005</c:v>
                </c:pt>
                <c:pt idx="32">
                  <c:v>-8.8710000000000004</c:v>
                </c:pt>
                <c:pt idx="33">
                  <c:v>-8.8490000000000002</c:v>
                </c:pt>
                <c:pt idx="34">
                  <c:v>-8.8186999999999998</c:v>
                </c:pt>
                <c:pt idx="35">
                  <c:v>-8.8511000000000006</c:v>
                </c:pt>
                <c:pt idx="36">
                  <c:v>-8.8908000000000005</c:v>
                </c:pt>
                <c:pt idx="37">
                  <c:v>-8.8766999999999996</c:v>
                </c:pt>
                <c:pt idx="38">
                  <c:v>-8.8429000000000002</c:v>
                </c:pt>
                <c:pt idx="39">
                  <c:v>-8.8762000000000008</c:v>
                </c:pt>
                <c:pt idx="40">
                  <c:v>-8.9042999999999992</c:v>
                </c:pt>
                <c:pt idx="41">
                  <c:v>-8.8556000000000008</c:v>
                </c:pt>
                <c:pt idx="42">
                  <c:v>-8.9110999999999994</c:v>
                </c:pt>
                <c:pt idx="43">
                  <c:v>-8.8701000000000008</c:v>
                </c:pt>
                <c:pt idx="44">
                  <c:v>-8.8321000000000005</c:v>
                </c:pt>
                <c:pt idx="45">
                  <c:v>-8.8726000000000003</c:v>
                </c:pt>
                <c:pt idx="46">
                  <c:v>-8.8933</c:v>
                </c:pt>
                <c:pt idx="47">
                  <c:v>-8.8322000000000003</c:v>
                </c:pt>
                <c:pt idx="48">
                  <c:v>-8.8437999999999999</c:v>
                </c:pt>
                <c:pt idx="49">
                  <c:v>-8.8744999999999994</c:v>
                </c:pt>
                <c:pt idx="50">
                  <c:v>-8.8709000000000007</c:v>
                </c:pt>
                <c:pt idx="51">
                  <c:v>-8.8331</c:v>
                </c:pt>
                <c:pt idx="52">
                  <c:v>-8.8259000000000007</c:v>
                </c:pt>
                <c:pt idx="53">
                  <c:v>-8.8681999999999999</c:v>
                </c:pt>
                <c:pt idx="54">
                  <c:v>-8.8318999999999992</c:v>
                </c:pt>
                <c:pt idx="55">
                  <c:v>-8.9084000000000003</c:v>
                </c:pt>
                <c:pt idx="56">
                  <c:v>-8.8701000000000008</c:v>
                </c:pt>
                <c:pt idx="57">
                  <c:v>-8.8312000000000008</c:v>
                </c:pt>
                <c:pt idx="58">
                  <c:v>-8.8762000000000008</c:v>
                </c:pt>
                <c:pt idx="59">
                  <c:v>-8.8480000000000008</c:v>
                </c:pt>
                <c:pt idx="60">
                  <c:v>-8.8812999999999995</c:v>
                </c:pt>
                <c:pt idx="61">
                  <c:v>-8.8289000000000009</c:v>
                </c:pt>
                <c:pt idx="62">
                  <c:v>-8.8892000000000007</c:v>
                </c:pt>
                <c:pt idx="63">
                  <c:v>-8.8811</c:v>
                </c:pt>
                <c:pt idx="64">
                  <c:v>-8.8879999999999999</c:v>
                </c:pt>
                <c:pt idx="65">
                  <c:v>-8.8673000000000002</c:v>
                </c:pt>
                <c:pt idx="66">
                  <c:v>-8.7274999999999991</c:v>
                </c:pt>
                <c:pt idx="67">
                  <c:v>-8.8339999999999996</c:v>
                </c:pt>
                <c:pt idx="68">
                  <c:v>-8.8725000000000005</c:v>
                </c:pt>
                <c:pt idx="69">
                  <c:v>-8.8958999999999993</c:v>
                </c:pt>
                <c:pt idx="70">
                  <c:v>-8.8849999999999998</c:v>
                </c:pt>
                <c:pt idx="71">
                  <c:v>-8.8581000000000003</c:v>
                </c:pt>
                <c:pt idx="72">
                  <c:v>-8.8317999999999994</c:v>
                </c:pt>
                <c:pt idx="73">
                  <c:v>-8.8500999999999994</c:v>
                </c:pt>
                <c:pt idx="74">
                  <c:v>-8.8465000000000007</c:v>
                </c:pt>
                <c:pt idx="75">
                  <c:v>-8.8544999999999998</c:v>
                </c:pt>
                <c:pt idx="76">
                  <c:v>-8.8779000000000003</c:v>
                </c:pt>
                <c:pt idx="77">
                  <c:v>-8.8536999999999999</c:v>
                </c:pt>
                <c:pt idx="78">
                  <c:v>-8.8287999999999993</c:v>
                </c:pt>
                <c:pt idx="79">
                  <c:v>-8.9044000000000008</c:v>
                </c:pt>
                <c:pt idx="80">
                  <c:v>-8.9039000000000001</c:v>
                </c:pt>
                <c:pt idx="81">
                  <c:v>-8.8389000000000006</c:v>
                </c:pt>
                <c:pt idx="82">
                  <c:v>-8.8521999999999998</c:v>
                </c:pt>
                <c:pt idx="83">
                  <c:v>-8.8557000000000006</c:v>
                </c:pt>
                <c:pt idx="84">
                  <c:v>-8.8617000000000008</c:v>
                </c:pt>
                <c:pt idx="85">
                  <c:v>-8.9087999999999994</c:v>
                </c:pt>
                <c:pt idx="86">
                  <c:v>-8.8582999999999998</c:v>
                </c:pt>
                <c:pt idx="87">
                  <c:v>-8.8364999999999991</c:v>
                </c:pt>
                <c:pt idx="88">
                  <c:v>-8.9070999999999998</c:v>
                </c:pt>
                <c:pt idx="89">
                  <c:v>-8.9109999999999996</c:v>
                </c:pt>
                <c:pt idx="90">
                  <c:v>-8.8413000000000004</c:v>
                </c:pt>
                <c:pt idx="91">
                  <c:v>-8.8244000000000007</c:v>
                </c:pt>
                <c:pt idx="92">
                  <c:v>-8.8839000000000006</c:v>
                </c:pt>
                <c:pt idx="93">
                  <c:v>-8.8663000000000007</c:v>
                </c:pt>
                <c:pt idx="94">
                  <c:v>-8.8552999999999997</c:v>
                </c:pt>
                <c:pt idx="95">
                  <c:v>-8.9318000000000008</c:v>
                </c:pt>
                <c:pt idx="96">
                  <c:v>-8.8818999999999999</c:v>
                </c:pt>
                <c:pt idx="97">
                  <c:v>-8.8925000000000001</c:v>
                </c:pt>
                <c:pt idx="98">
                  <c:v>-8.8613999999999997</c:v>
                </c:pt>
                <c:pt idx="99">
                  <c:v>-8.8849999999999998</c:v>
                </c:pt>
                <c:pt idx="100">
                  <c:v>-8.8832000000000004</c:v>
                </c:pt>
                <c:pt idx="101">
                  <c:v>-8.8367000000000004</c:v>
                </c:pt>
                <c:pt idx="102">
                  <c:v>-8.8607999999999993</c:v>
                </c:pt>
                <c:pt idx="103">
                  <c:v>-8.8783999999999992</c:v>
                </c:pt>
                <c:pt idx="104">
                  <c:v>-8.8754000000000008</c:v>
                </c:pt>
                <c:pt idx="105">
                  <c:v>-8.8788999999999998</c:v>
                </c:pt>
                <c:pt idx="106">
                  <c:v>-8.8298000000000005</c:v>
                </c:pt>
                <c:pt idx="107">
                  <c:v>-8.8714999999999993</c:v>
                </c:pt>
                <c:pt idx="108">
                  <c:v>-8.8804999999999996</c:v>
                </c:pt>
                <c:pt idx="109">
                  <c:v>-8.8569999999999993</c:v>
                </c:pt>
                <c:pt idx="110">
                  <c:v>-8.8139000000000003</c:v>
                </c:pt>
                <c:pt idx="111">
                  <c:v>-8.8541000000000007</c:v>
                </c:pt>
                <c:pt idx="112">
                  <c:v>-8.8948999999999998</c:v>
                </c:pt>
                <c:pt idx="113">
                  <c:v>-8.9120000000000008</c:v>
                </c:pt>
                <c:pt idx="114">
                  <c:v>-8.8169000000000004</c:v>
                </c:pt>
                <c:pt idx="115">
                  <c:v>-8.9053000000000004</c:v>
                </c:pt>
                <c:pt idx="116">
                  <c:v>-8.8812999999999995</c:v>
                </c:pt>
                <c:pt idx="117">
                  <c:v>-8.8407999999999998</c:v>
                </c:pt>
                <c:pt idx="118">
                  <c:v>-8.9466999999999999</c:v>
                </c:pt>
                <c:pt idx="119">
                  <c:v>-8.8780000000000001</c:v>
                </c:pt>
                <c:pt idx="120">
                  <c:v>-8.8908000000000005</c:v>
                </c:pt>
                <c:pt idx="121">
                  <c:v>-8.9090000000000007</c:v>
                </c:pt>
                <c:pt idx="122">
                  <c:v>-8.8234999999999992</c:v>
                </c:pt>
                <c:pt idx="123">
                  <c:v>-8.8371999999999993</c:v>
                </c:pt>
                <c:pt idx="124">
                  <c:v>-8.8591999999999995</c:v>
                </c:pt>
                <c:pt idx="125">
                  <c:v>-8.9146000000000001</c:v>
                </c:pt>
                <c:pt idx="126">
                  <c:v>-8.8687000000000005</c:v>
                </c:pt>
                <c:pt idx="127">
                  <c:v>-8.8656000000000006</c:v>
                </c:pt>
                <c:pt idx="128">
                  <c:v>-8.8659999999999997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6B-4896-96FA-6655CF4A2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292472"/>
        <c:axId val="1"/>
      </c:scatterChart>
      <c:valAx>
        <c:axId val="692292472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Phase</a:t>
                </a:r>
              </a:p>
            </c:rich>
          </c:tx>
          <c:layout>
            <c:manualLayout>
              <c:xMode val="edge"/>
              <c:yMode val="edge"/>
              <c:x val="0.4981283238471596"/>
              <c:y val="0.87146529562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0.1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C-V  (mags)</a:t>
                </a:r>
              </a:p>
            </c:rich>
          </c:tx>
          <c:layout>
            <c:manualLayout>
              <c:xMode val="edge"/>
              <c:yMode val="edge"/>
              <c:x val="2.6217228464419477E-2"/>
              <c:y val="0.35475578406169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2924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9525</xdr:rowOff>
    </xdr:from>
    <xdr:to>
      <xdr:col>18</xdr:col>
      <xdr:colOff>104775</xdr:colOff>
      <xdr:row>17</xdr:row>
      <xdr:rowOff>85725</xdr:rowOff>
    </xdr:to>
    <xdr:graphicFrame macro="">
      <xdr:nvGraphicFramePr>
        <xdr:cNvPr id="51202" name="Chart 1">
          <a:extLst>
            <a:ext uri="{FF2B5EF4-FFF2-40B4-BE49-F238E27FC236}">
              <a16:creationId xmlns:a16="http://schemas.microsoft.com/office/drawing/2014/main" id="{D83CE256-CE3E-5834-E2AE-4432A737A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</xdr:row>
      <xdr:rowOff>57150</xdr:rowOff>
    </xdr:from>
    <xdr:to>
      <xdr:col>15</xdr:col>
      <xdr:colOff>219075</xdr:colOff>
      <xdr:row>24</xdr:row>
      <xdr:rowOff>28575</xdr:rowOff>
    </xdr:to>
    <xdr:graphicFrame macro="">
      <xdr:nvGraphicFramePr>
        <xdr:cNvPr id="50179" name="Chart 2">
          <a:extLst>
            <a:ext uri="{FF2B5EF4-FFF2-40B4-BE49-F238E27FC236}">
              <a16:creationId xmlns:a16="http://schemas.microsoft.com/office/drawing/2014/main" id="{85BCCFC8-7B1E-CA95-E4C7-1ABD3E675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5703125" customWidth="1"/>
    <col min="6" max="6" width="17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47</v>
      </c>
    </row>
    <row r="2" spans="1:6" x14ac:dyDescent="0.2">
      <c r="A2" t="s">
        <v>24</v>
      </c>
      <c r="B2" s="27" t="s">
        <v>48</v>
      </c>
      <c r="D2" t="s">
        <v>35</v>
      </c>
    </row>
    <row r="3" spans="1:6" ht="13.5" thickBot="1" x14ac:dyDescent="0.25">
      <c r="C3" s="15" t="s">
        <v>49</v>
      </c>
    </row>
    <row r="4" spans="1:6" ht="14.25" thickTop="1" thickBot="1" x14ac:dyDescent="0.25">
      <c r="A4" s="5" t="s">
        <v>1</v>
      </c>
      <c r="C4" s="28" t="s">
        <v>14</v>
      </c>
      <c r="D4" s="29" t="s">
        <v>14</v>
      </c>
    </row>
    <row r="5" spans="1:6" ht="13.5" thickTop="1" x14ac:dyDescent="0.2">
      <c r="A5" s="10" t="s">
        <v>40</v>
      </c>
      <c r="B5" s="11"/>
      <c r="C5" s="12">
        <v>-9.5</v>
      </c>
      <c r="D5" s="11" t="s">
        <v>41</v>
      </c>
      <c r="E5" s="11"/>
    </row>
    <row r="6" spans="1:6" x14ac:dyDescent="0.2">
      <c r="A6" s="5" t="s">
        <v>2</v>
      </c>
    </row>
    <row r="7" spans="1:6" x14ac:dyDescent="0.2">
      <c r="A7" t="s">
        <v>3</v>
      </c>
      <c r="C7">
        <v>47881.35</v>
      </c>
      <c r="D7">
        <v>0.37709300000000001</v>
      </c>
    </row>
    <row r="8" spans="1:6" x14ac:dyDescent="0.2">
      <c r="A8" t="s">
        <v>4</v>
      </c>
      <c r="C8">
        <v>0.37730000000000002</v>
      </c>
    </row>
    <row r="9" spans="1:6" x14ac:dyDescent="0.2">
      <c r="A9" s="25" t="s">
        <v>46</v>
      </c>
      <c r="B9" s="26">
        <v>22</v>
      </c>
      <c r="C9" s="14" t="str">
        <f>"F"&amp;B9</f>
        <v>F22</v>
      </c>
      <c r="D9" s="15" t="str">
        <f>"G"&amp;B9</f>
        <v>G22</v>
      </c>
    </row>
    <row r="10" spans="1:6" ht="13.5" thickBot="1" x14ac:dyDescent="0.25">
      <c r="A10" s="11"/>
      <c r="B10" s="11"/>
      <c r="C10" s="4" t="s">
        <v>20</v>
      </c>
      <c r="D10" s="4" t="s">
        <v>21</v>
      </c>
      <c r="E10" s="11"/>
    </row>
    <row r="11" spans="1:6" x14ac:dyDescent="0.2">
      <c r="A11" s="11" t="s">
        <v>16</v>
      </c>
      <c r="B11" s="11"/>
      <c r="C11" s="13">
        <f ca="1">INTERCEPT(INDIRECT($D$9):G988,INDIRECT($C$9):F988)</f>
        <v>0.10058721014308269</v>
      </c>
      <c r="D11" s="3"/>
      <c r="E11" s="11"/>
    </row>
    <row r="12" spans="1:6" x14ac:dyDescent="0.2">
      <c r="A12" s="11" t="s">
        <v>17</v>
      </c>
      <c r="B12" s="11"/>
      <c r="C12" s="13">
        <f ca="1">SLOPE(INDIRECT($D$9):G988,INDIRECT($C$9):F988)</f>
        <v>-4.280089778457573E-5</v>
      </c>
      <c r="D12" s="3"/>
      <c r="E12" s="11"/>
    </row>
    <row r="13" spans="1:6" x14ac:dyDescent="0.2">
      <c r="A13" s="11" t="s">
        <v>19</v>
      </c>
      <c r="B13" s="11"/>
      <c r="C13" s="3" t="s">
        <v>14</v>
      </c>
    </row>
    <row r="14" spans="1:6" x14ac:dyDescent="0.2">
      <c r="A14" s="11"/>
      <c r="B14" s="11"/>
      <c r="C14" s="11"/>
    </row>
    <row r="15" spans="1:6" x14ac:dyDescent="0.2">
      <c r="A15" s="16" t="s">
        <v>18</v>
      </c>
      <c r="B15" s="11"/>
      <c r="C15" s="17">
        <f ca="1">(C7+C11)+(C8+C12)*INT(MAX(F21:F3529))</f>
        <v>55774.425706826696</v>
      </c>
      <c r="E15" s="18" t="s">
        <v>51</v>
      </c>
      <c r="F15" s="12">
        <v>1</v>
      </c>
    </row>
    <row r="16" spans="1:6" x14ac:dyDescent="0.2">
      <c r="A16" s="20" t="s">
        <v>5</v>
      </c>
      <c r="B16" s="11"/>
      <c r="C16" s="21">
        <f ca="1">+C8+C12</f>
        <v>0.37725719910221545</v>
      </c>
      <c r="E16" s="18" t="s">
        <v>42</v>
      </c>
      <c r="F16" s="19">
        <f ca="1">NOW()+15018.5+$C$5/24</f>
        <v>60326.730742939813</v>
      </c>
    </row>
    <row r="17" spans="1:17" ht="13.5" thickBot="1" x14ac:dyDescent="0.25">
      <c r="A17" s="18" t="s">
        <v>44</v>
      </c>
      <c r="B17" s="11"/>
      <c r="C17" s="11">
        <f>COUNT(C21:C2187)</f>
        <v>15</v>
      </c>
      <c r="E17" s="18" t="s">
        <v>52</v>
      </c>
      <c r="F17" s="19">
        <f ca="1">ROUND(2*(F16-$C$7)/$C$8,0)/2+F15</f>
        <v>32986.5</v>
      </c>
    </row>
    <row r="18" spans="1:17" ht="14.25" thickTop="1" thickBot="1" x14ac:dyDescent="0.25">
      <c r="A18" s="20" t="s">
        <v>6</v>
      </c>
      <c r="B18" s="11"/>
      <c r="C18" s="23">
        <f ca="1">+C15</f>
        <v>55774.425706826696</v>
      </c>
      <c r="D18" s="24">
        <f ca="1">+C16</f>
        <v>0.37725719910221545</v>
      </c>
      <c r="E18" s="18" t="s">
        <v>43</v>
      </c>
      <c r="F18" s="15">
        <f ca="1">ROUND(2*(F16-$C$15)/$C$16,0)/2+F15</f>
        <v>12068</v>
      </c>
    </row>
    <row r="19" spans="1:17" ht="13.5" thickTop="1" x14ac:dyDescent="0.2">
      <c r="E19" s="18" t="s">
        <v>45</v>
      </c>
      <c r="F19" s="22">
        <f ca="1">+$C$15+$C$16*F18-15018.5-$C$5/24</f>
        <v>45309.061418925565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54</v>
      </c>
      <c r="I20" s="7" t="s">
        <v>55</v>
      </c>
      <c r="J20" s="7" t="s">
        <v>56</v>
      </c>
      <c r="K20" s="7" t="s">
        <v>57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36</v>
      </c>
      <c r="C21" s="9">
        <v>47881.35</v>
      </c>
      <c r="D21" s="9" t="s">
        <v>14</v>
      </c>
      <c r="E21">
        <f t="shared" ref="E21:E35" si="0">+(C21-C$7)/C$8</f>
        <v>0</v>
      </c>
      <c r="F21">
        <f>ROUND(2*E21,0)/2</f>
        <v>0</v>
      </c>
      <c r="G21">
        <f t="shared" ref="G21:G35" si="1">+C21-(C$7+F21*C$8)</f>
        <v>0</v>
      </c>
      <c r="H21">
        <f>+G21</f>
        <v>0</v>
      </c>
      <c r="O21">
        <f t="shared" ref="O21:O35" ca="1" si="2">+C$11+C$12*F21</f>
        <v>0.10058721014308269</v>
      </c>
      <c r="Q21" s="2">
        <f t="shared" ref="Q21:Q35" si="3">+C21-15018.5</f>
        <v>32862.85</v>
      </c>
    </row>
    <row r="22" spans="1:17" x14ac:dyDescent="0.2">
      <c r="A22" s="9" t="s">
        <v>39</v>
      </c>
      <c r="B22" s="3" t="s">
        <v>37</v>
      </c>
      <c r="C22" s="9">
        <v>52725.626040000003</v>
      </c>
      <c r="D22" s="9">
        <v>3.5E-4</v>
      </c>
      <c r="E22">
        <f t="shared" si="0"/>
        <v>12839.321600848141</v>
      </c>
      <c r="F22" s="38">
        <f>ROUND(2*E22,0)/2+1</f>
        <v>12840.5</v>
      </c>
      <c r="G22">
        <f t="shared" si="1"/>
        <v>-0.44460999999864725</v>
      </c>
      <c r="K22">
        <f t="shared" ref="K22:K35" si="4">+G22</f>
        <v>-0.44460999999864725</v>
      </c>
      <c r="O22">
        <f t="shared" ca="1" si="2"/>
        <v>-0.44899771785976195</v>
      </c>
      <c r="Q22" s="2">
        <f t="shared" si="3"/>
        <v>37707.126040000003</v>
      </c>
    </row>
    <row r="23" spans="1:17" x14ac:dyDescent="0.2">
      <c r="A23" s="9" t="s">
        <v>39</v>
      </c>
      <c r="B23" s="3" t="s">
        <v>37</v>
      </c>
      <c r="C23" s="9">
        <v>52739.593070000003</v>
      </c>
      <c r="D23" s="9">
        <v>3.6000000000000002E-4</v>
      </c>
      <c r="E23">
        <f t="shared" si="0"/>
        <v>12876.33996819508</v>
      </c>
      <c r="F23" s="38">
        <f>ROUND(2*E23,0)/2+1</f>
        <v>12877.5</v>
      </c>
      <c r="G23">
        <f t="shared" si="1"/>
        <v>-0.43767999999545282</v>
      </c>
      <c r="K23">
        <f t="shared" si="4"/>
        <v>-0.43767999999545282</v>
      </c>
      <c r="O23">
        <f t="shared" ca="1" si="2"/>
        <v>-0.45058135107779129</v>
      </c>
      <c r="Q23" s="2">
        <f t="shared" si="3"/>
        <v>37721.093070000003</v>
      </c>
    </row>
    <row r="24" spans="1:17" x14ac:dyDescent="0.2">
      <c r="A24" s="9" t="s">
        <v>39</v>
      </c>
      <c r="B24" s="3" t="s">
        <v>38</v>
      </c>
      <c r="C24" s="9">
        <v>52739.768900000003</v>
      </c>
      <c r="D24" s="9">
        <v>7.6000000000000004E-4</v>
      </c>
      <c r="E24">
        <f t="shared" si="0"/>
        <v>12876.805989928449</v>
      </c>
      <c r="F24" s="38">
        <f>ROUND(2*E24,0)/2+1</f>
        <v>12878</v>
      </c>
      <c r="G24">
        <f t="shared" si="1"/>
        <v>-0.45049999999901047</v>
      </c>
      <c r="K24">
        <f t="shared" si="4"/>
        <v>-0.45049999999901047</v>
      </c>
      <c r="O24">
        <f t="shared" ca="1" si="2"/>
        <v>-0.45060275152668361</v>
      </c>
      <c r="Q24" s="2">
        <f t="shared" si="3"/>
        <v>37721.268900000003</v>
      </c>
    </row>
    <row r="25" spans="1:17" x14ac:dyDescent="0.2">
      <c r="A25" s="9" t="s">
        <v>39</v>
      </c>
      <c r="B25" s="3" t="s">
        <v>38</v>
      </c>
      <c r="C25" s="9">
        <v>52741.66087</v>
      </c>
      <c r="D25" s="9">
        <v>2.9E-4</v>
      </c>
      <c r="E25">
        <f t="shared" si="0"/>
        <v>12881.820487675592</v>
      </c>
      <c r="F25" s="38">
        <f>ROUND(2*E25,0)/2+1</f>
        <v>12883</v>
      </c>
      <c r="G25">
        <f t="shared" si="1"/>
        <v>-0.44502999999531312</v>
      </c>
      <c r="K25">
        <f t="shared" si="4"/>
        <v>-0.44502999999531312</v>
      </c>
      <c r="O25">
        <f t="shared" ca="1" si="2"/>
        <v>-0.45081675601560645</v>
      </c>
      <c r="Q25" s="2">
        <f t="shared" si="3"/>
        <v>37723.16087</v>
      </c>
    </row>
    <row r="26" spans="1:17" x14ac:dyDescent="0.2">
      <c r="A26" s="30" t="s">
        <v>53</v>
      </c>
      <c r="B26" s="31" t="s">
        <v>38</v>
      </c>
      <c r="C26" s="32">
        <v>54513.419979999999</v>
      </c>
      <c r="D26" s="32">
        <v>5.9999999999999995E-4</v>
      </c>
      <c r="E26">
        <f t="shared" si="0"/>
        <v>17577.709992048767</v>
      </c>
      <c r="F26" s="37">
        <f>ROUND(2*E26,0)/2+2</f>
        <v>17579.5</v>
      </c>
      <c r="G26">
        <f t="shared" si="1"/>
        <v>-0.67536999999720138</v>
      </c>
      <c r="K26">
        <f t="shared" si="4"/>
        <v>-0.67536999999720138</v>
      </c>
      <c r="O26">
        <f t="shared" ca="1" si="2"/>
        <v>-0.6518311724608663</v>
      </c>
      <c r="Q26" s="2">
        <f t="shared" si="3"/>
        <v>39494.919979999999</v>
      </c>
    </row>
    <row r="27" spans="1:17" x14ac:dyDescent="0.2">
      <c r="A27" s="33" t="s">
        <v>53</v>
      </c>
      <c r="B27" s="34" t="s">
        <v>38</v>
      </c>
      <c r="C27" s="33">
        <v>54513.419979999999</v>
      </c>
      <c r="D27" s="33">
        <v>5.9999999999999995E-4</v>
      </c>
      <c r="E27">
        <f t="shared" si="0"/>
        <v>17577.709992048767</v>
      </c>
      <c r="F27" s="37">
        <f t="shared" ref="F27:F35" si="5">ROUND(2*E27,0)/2+2</f>
        <v>17579.5</v>
      </c>
      <c r="G27">
        <f t="shared" si="1"/>
        <v>-0.67536999999720138</v>
      </c>
      <c r="K27">
        <f t="shared" si="4"/>
        <v>-0.67536999999720138</v>
      </c>
      <c r="O27">
        <f t="shared" ca="1" si="2"/>
        <v>-0.6518311724608663</v>
      </c>
      <c r="Q27" s="2">
        <f t="shared" si="3"/>
        <v>39494.919979999999</v>
      </c>
    </row>
    <row r="28" spans="1:17" x14ac:dyDescent="0.2">
      <c r="A28" s="30" t="s">
        <v>53</v>
      </c>
      <c r="B28" s="31" t="s">
        <v>37</v>
      </c>
      <c r="C28" s="32">
        <v>54513.612370000003</v>
      </c>
      <c r="D28" s="32">
        <v>8.0000000000000004E-4</v>
      </c>
      <c r="E28">
        <f t="shared" si="0"/>
        <v>17578.219904585221</v>
      </c>
      <c r="F28" s="37">
        <f t="shared" si="5"/>
        <v>17580</v>
      </c>
      <c r="G28">
        <f t="shared" si="1"/>
        <v>-0.67162999999709427</v>
      </c>
      <c r="K28">
        <f t="shared" si="4"/>
        <v>-0.67162999999709427</v>
      </c>
      <c r="O28">
        <f t="shared" ca="1" si="2"/>
        <v>-0.65185257290975862</v>
      </c>
      <c r="Q28" s="2">
        <f t="shared" si="3"/>
        <v>39495.112370000003</v>
      </c>
    </row>
    <row r="29" spans="1:17" x14ac:dyDescent="0.2">
      <c r="A29" s="33" t="s">
        <v>53</v>
      </c>
      <c r="B29" s="34" t="s">
        <v>37</v>
      </c>
      <c r="C29" s="33">
        <v>54513.612370000003</v>
      </c>
      <c r="D29" s="33">
        <v>8.0000000000000004E-4</v>
      </c>
      <c r="E29">
        <f t="shared" si="0"/>
        <v>17578.219904585221</v>
      </c>
      <c r="F29" s="37">
        <f t="shared" si="5"/>
        <v>17580</v>
      </c>
      <c r="G29">
        <f t="shared" si="1"/>
        <v>-0.67162999999709427</v>
      </c>
      <c r="K29">
        <f t="shared" si="4"/>
        <v>-0.67162999999709427</v>
      </c>
      <c r="O29">
        <f t="shared" ca="1" si="2"/>
        <v>-0.65185257290975862</v>
      </c>
      <c r="Q29" s="2">
        <f t="shared" si="3"/>
        <v>39495.112370000003</v>
      </c>
    </row>
    <row r="30" spans="1:17" x14ac:dyDescent="0.2">
      <c r="A30" s="33" t="s">
        <v>50</v>
      </c>
      <c r="B30" s="34" t="s">
        <v>37</v>
      </c>
      <c r="C30" s="33">
        <v>55276.468699999998</v>
      </c>
      <c r="D30" s="33">
        <v>8.9999999999999998E-4</v>
      </c>
      <c r="E30">
        <f t="shared" si="0"/>
        <v>19600.102570898485</v>
      </c>
      <c r="F30" s="37">
        <f t="shared" si="5"/>
        <v>19602</v>
      </c>
      <c r="G30">
        <f t="shared" si="1"/>
        <v>-0.71590000000287546</v>
      </c>
      <c r="K30">
        <f t="shared" si="4"/>
        <v>-0.71590000000287546</v>
      </c>
      <c r="O30">
        <f t="shared" ca="1" si="2"/>
        <v>-0.73839598823017072</v>
      </c>
      <c r="Q30" s="2">
        <f t="shared" si="3"/>
        <v>40257.968699999998</v>
      </c>
    </row>
    <row r="31" spans="1:17" x14ac:dyDescent="0.2">
      <c r="A31" s="33" t="s">
        <v>50</v>
      </c>
      <c r="B31" s="34" t="s">
        <v>38</v>
      </c>
      <c r="C31" s="33">
        <v>55277.406600000002</v>
      </c>
      <c r="D31" s="33">
        <v>1E-3</v>
      </c>
      <c r="E31">
        <f t="shared" si="0"/>
        <v>19602.588391200643</v>
      </c>
      <c r="F31" s="37">
        <f t="shared" si="5"/>
        <v>19604.5</v>
      </c>
      <c r="G31">
        <f t="shared" si="1"/>
        <v>-0.72124999999505235</v>
      </c>
      <c r="K31">
        <f t="shared" si="4"/>
        <v>-0.72124999999505235</v>
      </c>
      <c r="O31">
        <f t="shared" ca="1" si="2"/>
        <v>-0.73850299047463219</v>
      </c>
      <c r="Q31" s="2">
        <f t="shared" si="3"/>
        <v>40258.906600000002</v>
      </c>
    </row>
    <row r="32" spans="1:17" x14ac:dyDescent="0.2">
      <c r="A32" s="33" t="s">
        <v>50</v>
      </c>
      <c r="B32" s="34" t="s">
        <v>37</v>
      </c>
      <c r="C32" s="33">
        <v>55285.5216</v>
      </c>
      <c r="D32" s="33">
        <v>8.9999999999999998E-4</v>
      </c>
      <c r="E32">
        <f t="shared" si="0"/>
        <v>19624.096474953622</v>
      </c>
      <c r="F32" s="37">
        <f t="shared" si="5"/>
        <v>19626</v>
      </c>
      <c r="G32">
        <f t="shared" si="1"/>
        <v>-0.71819999999570427</v>
      </c>
      <c r="K32">
        <f t="shared" si="4"/>
        <v>-0.71819999999570427</v>
      </c>
      <c r="O32">
        <f t="shared" ca="1" si="2"/>
        <v>-0.7394232097770006</v>
      </c>
      <c r="Q32" s="2">
        <f t="shared" si="3"/>
        <v>40267.0216</v>
      </c>
    </row>
    <row r="33" spans="1:17" x14ac:dyDescent="0.2">
      <c r="A33" s="33" t="s">
        <v>50</v>
      </c>
      <c r="B33" s="34" t="s">
        <v>38</v>
      </c>
      <c r="C33" s="33">
        <v>55289.479599999999</v>
      </c>
      <c r="D33" s="33">
        <v>1.1999999999999999E-3</v>
      </c>
      <c r="E33">
        <f t="shared" si="0"/>
        <v>19634.586800954148</v>
      </c>
      <c r="F33" s="37">
        <f t="shared" si="5"/>
        <v>19636.5</v>
      </c>
      <c r="G33">
        <f t="shared" si="1"/>
        <v>-0.72185000000172295</v>
      </c>
      <c r="K33">
        <f t="shared" si="4"/>
        <v>-0.72185000000172295</v>
      </c>
      <c r="O33">
        <f t="shared" ca="1" si="2"/>
        <v>-0.73987261920373859</v>
      </c>
      <c r="Q33" s="2">
        <f t="shared" si="3"/>
        <v>40270.979599999999</v>
      </c>
    </row>
    <row r="34" spans="1:17" x14ac:dyDescent="0.2">
      <c r="A34" s="35" t="s">
        <v>0</v>
      </c>
      <c r="B34" s="36" t="s">
        <v>37</v>
      </c>
      <c r="C34" s="35">
        <v>55765.365700000002</v>
      </c>
      <c r="D34" s="35">
        <v>2.9999999999999997E-4</v>
      </c>
      <c r="E34">
        <f t="shared" si="0"/>
        <v>20895.88046647231</v>
      </c>
      <c r="F34" s="37">
        <f t="shared" si="5"/>
        <v>20898</v>
      </c>
      <c r="G34">
        <f t="shared" si="1"/>
        <v>-0.79969999999593711</v>
      </c>
      <c r="K34">
        <f t="shared" si="4"/>
        <v>-0.79969999999593711</v>
      </c>
      <c r="O34">
        <f t="shared" ca="1" si="2"/>
        <v>-0.79386595175898089</v>
      </c>
      <c r="Q34" s="2">
        <f t="shared" si="3"/>
        <v>40746.865700000002</v>
      </c>
    </row>
    <row r="35" spans="1:17" x14ac:dyDescent="0.2">
      <c r="A35" s="35" t="s">
        <v>0</v>
      </c>
      <c r="B35" s="36" t="s">
        <v>37</v>
      </c>
      <c r="C35" s="35">
        <v>55774.415999999997</v>
      </c>
      <c r="D35" s="35">
        <v>2.0000000000000001E-4</v>
      </c>
      <c r="E35">
        <f t="shared" si="0"/>
        <v>20919.867479459313</v>
      </c>
      <c r="F35" s="37">
        <f t="shared" si="5"/>
        <v>20922</v>
      </c>
      <c r="G35">
        <f t="shared" si="1"/>
        <v>-0.80460000000311993</v>
      </c>
      <c r="K35">
        <f t="shared" si="4"/>
        <v>-0.80460000000311993</v>
      </c>
      <c r="O35">
        <f t="shared" ca="1" si="2"/>
        <v>-0.79489317330581077</v>
      </c>
      <c r="Q35" s="2">
        <f t="shared" si="3"/>
        <v>40755.915999999997</v>
      </c>
    </row>
    <row r="36" spans="1:17" x14ac:dyDescent="0.2">
      <c r="D36" s="3"/>
    </row>
    <row r="37" spans="1:17" x14ac:dyDescent="0.2">
      <c r="D37" s="3"/>
    </row>
    <row r="38" spans="1:17" x14ac:dyDescent="0.2">
      <c r="D38" s="3"/>
    </row>
    <row r="39" spans="1:17" x14ac:dyDescent="0.2">
      <c r="D39" s="3"/>
    </row>
    <row r="40" spans="1:17" x14ac:dyDescent="0.2">
      <c r="D40" s="3"/>
    </row>
    <row r="41" spans="1:17" x14ac:dyDescent="0.2">
      <c r="D41" s="3"/>
    </row>
    <row r="42" spans="1:17" x14ac:dyDescent="0.2">
      <c r="D42" s="3"/>
    </row>
    <row r="43" spans="1:17" x14ac:dyDescent="0.2">
      <c r="D43" s="3"/>
    </row>
    <row r="44" spans="1:17" x14ac:dyDescent="0.2">
      <c r="D44" s="3"/>
    </row>
    <row r="45" spans="1:17" x14ac:dyDescent="0.2">
      <c r="D45" s="3"/>
    </row>
    <row r="46" spans="1:17" x14ac:dyDescent="0.2">
      <c r="D46" s="3"/>
    </row>
    <row r="47" spans="1:17" x14ac:dyDescent="0.2">
      <c r="D47" s="3"/>
    </row>
  </sheetData>
  <phoneticPr fontId="0" type="noConversion"/>
  <hyperlinks>
    <hyperlink ref="H62305" r:id="rId1" display="http://vsolj.cetus-net.org/bulletin.html"/>
    <hyperlink ref="H62298" r:id="rId2" display="https://www.aavso.org/ejaavso"/>
    <hyperlink ref="I62305" r:id="rId3" display="http://vsolj.cetus-net.org/bulletin.html"/>
    <hyperlink ref="AQ55948" r:id="rId4" display="http://cdsbib.u-strasbg.fr/cgi-bin/cdsbib?1990RMxAA..21..381G"/>
    <hyperlink ref="H62302" r:id="rId5" display="https://www.aavso.org/ejaavso"/>
    <hyperlink ref="AP3312" r:id="rId6" display="http://cdsbib.u-strasbg.fr/cgi-bin/cdsbib?1990RMxAA..21..381G"/>
    <hyperlink ref="AP3315" r:id="rId7" display="http://cdsbib.u-strasbg.fr/cgi-bin/cdsbib?1990RMxAA..21..381G"/>
    <hyperlink ref="AP3313" r:id="rId8" display="http://cdsbib.u-strasbg.fr/cgi-bin/cdsbib?1990RMxAA..21..381G"/>
    <hyperlink ref="AP3297" r:id="rId9" display="http://cdsbib.u-strasbg.fr/cgi-bin/cdsbib?1990RMxAA..21..381G"/>
    <hyperlink ref="AQ3526" r:id="rId10" display="http://cdsbib.u-strasbg.fr/cgi-bin/cdsbib?1990RMxAA..21..381G"/>
    <hyperlink ref="AQ3530" r:id="rId11" display="http://cdsbib.u-strasbg.fr/cgi-bin/cdsbib?1990RMxAA..21..381G"/>
    <hyperlink ref="AQ63218" r:id="rId12" display="http://cdsbib.u-strasbg.fr/cgi-bin/cdsbib?1990RMxAA..21..381G"/>
    <hyperlink ref="I418" r:id="rId13" display="http://vsolj.cetus-net.org/bulletin.html"/>
    <hyperlink ref="H418" r:id="rId14" display="http://vsolj.cetus-net.org/bulletin.html"/>
    <hyperlink ref="AQ63879" r:id="rId15" display="http://cdsbib.u-strasbg.fr/cgi-bin/cdsbib?1990RMxAA..21..381G"/>
    <hyperlink ref="AQ63878" r:id="rId16" display="http://cdsbib.u-strasbg.fr/cgi-bin/cdsbib?1990RMxAA..21..381G"/>
    <hyperlink ref="AP1588" r:id="rId17" display="http://cdsbib.u-strasbg.fr/cgi-bin/cdsbib?1990RMxAA..21..381G"/>
    <hyperlink ref="AP1606" r:id="rId18" display="http://cdsbib.u-strasbg.fr/cgi-bin/cdsbib?1990RMxAA..21..381G"/>
    <hyperlink ref="AP1607" r:id="rId19" display="http://cdsbib.u-strasbg.fr/cgi-bin/cdsbib?1990RMxAA..21..381G"/>
    <hyperlink ref="AP160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workbookViewId="0">
      <selection activeCell="B6" sqref="B6:B7"/>
    </sheetView>
  </sheetViews>
  <sheetFormatPr defaultRowHeight="12.75" x14ac:dyDescent="0.2"/>
  <sheetData>
    <row r="1" spans="1:6" ht="20.25" x14ac:dyDescent="0.3">
      <c r="A1" s="1" t="s">
        <v>28</v>
      </c>
      <c r="C1" t="s">
        <v>35</v>
      </c>
    </row>
    <row r="6" spans="1:6" x14ac:dyDescent="0.2">
      <c r="A6" t="s">
        <v>29</v>
      </c>
      <c r="B6">
        <v>47881.35</v>
      </c>
    </row>
    <row r="7" spans="1:6" x14ac:dyDescent="0.2">
      <c r="A7" t="s">
        <v>30</v>
      </c>
      <c r="B7">
        <v>0.37709300000000001</v>
      </c>
      <c r="C7">
        <v>0.18854599999999999</v>
      </c>
    </row>
    <row r="8" spans="1:6" x14ac:dyDescent="0.2">
      <c r="B8">
        <v>0.37709300000000001</v>
      </c>
      <c r="C8">
        <v>0.18854599999999999</v>
      </c>
    </row>
    <row r="10" spans="1:6" ht="13.5" thickBot="1" x14ac:dyDescent="0.25">
      <c r="A10" s="4" t="s">
        <v>31</v>
      </c>
      <c r="B10" s="4" t="s">
        <v>32</v>
      </c>
      <c r="C10" s="4" t="s">
        <v>13</v>
      </c>
      <c r="D10" s="4"/>
      <c r="E10" s="4" t="s">
        <v>33</v>
      </c>
      <c r="F10" s="8" t="s">
        <v>34</v>
      </c>
    </row>
    <row r="11" spans="1:6" x14ac:dyDescent="0.2">
      <c r="A11">
        <v>47889.950270000001</v>
      </c>
      <c r="B11">
        <v>8.8277999999999999</v>
      </c>
      <c r="C11">
        <v>1.9E-2</v>
      </c>
      <c r="D11">
        <v>0</v>
      </c>
      <c r="E11">
        <f t="shared" ref="E11:E74" si="0">+(A11-B$6)/B$7-INT((A11-B$6)/B$7)</f>
        <v>0.80676119684703096</v>
      </c>
      <c r="F11">
        <f t="shared" ref="F11:F74" si="1">-B11</f>
        <v>-8.8277999999999999</v>
      </c>
    </row>
    <row r="12" spans="1:6" x14ac:dyDescent="0.2">
      <c r="A12">
        <v>47890.024830000002</v>
      </c>
      <c r="B12">
        <v>8.9061000000000003</v>
      </c>
      <c r="C12">
        <v>1.2999999999999999E-2</v>
      </c>
      <c r="D12">
        <v>0</v>
      </c>
      <c r="E12">
        <f t="shared" si="0"/>
        <v>4.4843049421920966E-3</v>
      </c>
      <c r="F12">
        <f t="shared" si="1"/>
        <v>-8.9061000000000003</v>
      </c>
    </row>
    <row r="13" spans="1:6" x14ac:dyDescent="0.2">
      <c r="A13">
        <v>47924.224849999999</v>
      </c>
      <c r="B13">
        <v>8.8477999999999994</v>
      </c>
      <c r="C13">
        <v>1.7000000000000001E-2</v>
      </c>
      <c r="D13">
        <v>0</v>
      </c>
      <c r="E13">
        <f t="shared" si="0"/>
        <v>0.69834497060446665</v>
      </c>
      <c r="F13">
        <f t="shared" si="1"/>
        <v>-8.8477999999999994</v>
      </c>
    </row>
    <row r="14" spans="1:6" x14ac:dyDescent="0.2">
      <c r="A14">
        <v>47924.23921</v>
      </c>
      <c r="B14">
        <v>8.8332999999999995</v>
      </c>
      <c r="C14">
        <v>1.2999999999999999E-2</v>
      </c>
      <c r="D14">
        <v>0</v>
      </c>
      <c r="E14">
        <f t="shared" si="0"/>
        <v>0.73642576234823309</v>
      </c>
      <c r="F14">
        <f t="shared" si="1"/>
        <v>-8.8332999999999995</v>
      </c>
    </row>
    <row r="15" spans="1:6" x14ac:dyDescent="0.2">
      <c r="A15">
        <v>47924.313719999998</v>
      </c>
      <c r="B15">
        <v>8.8826999999999998</v>
      </c>
      <c r="C15">
        <v>1.0999999999999999E-2</v>
      </c>
      <c r="D15">
        <v>0</v>
      </c>
      <c r="E15">
        <f t="shared" si="0"/>
        <v>0.9340162771511018</v>
      </c>
      <c r="F15">
        <f t="shared" si="1"/>
        <v>-8.8826999999999998</v>
      </c>
    </row>
    <row r="16" spans="1:6" x14ac:dyDescent="0.2">
      <c r="A16">
        <v>47924.328070000003</v>
      </c>
      <c r="B16">
        <v>8.9016999999999999</v>
      </c>
      <c r="C16">
        <v>1.6E-2</v>
      </c>
      <c r="D16">
        <v>0</v>
      </c>
      <c r="E16">
        <f t="shared" si="0"/>
        <v>0.97207055024797739</v>
      </c>
      <c r="F16">
        <f t="shared" si="1"/>
        <v>-8.9016999999999999</v>
      </c>
    </row>
    <row r="17" spans="1:6" x14ac:dyDescent="0.2">
      <c r="A17">
        <v>47942.886160000002</v>
      </c>
      <c r="B17">
        <v>8.8480000000000008</v>
      </c>
      <c r="C17">
        <v>0.01</v>
      </c>
      <c r="D17">
        <v>0</v>
      </c>
      <c r="E17">
        <f t="shared" si="0"/>
        <v>0.1856332522833668</v>
      </c>
      <c r="F17">
        <f t="shared" si="1"/>
        <v>-8.8480000000000008</v>
      </c>
    </row>
    <row r="18" spans="1:6" x14ac:dyDescent="0.2">
      <c r="A18">
        <v>47942.900509999999</v>
      </c>
      <c r="B18">
        <v>8.8483000000000001</v>
      </c>
      <c r="C18">
        <v>1.2999999999999999E-2</v>
      </c>
      <c r="D18">
        <v>0</v>
      </c>
      <c r="E18">
        <f t="shared" si="0"/>
        <v>0.22368752536095826</v>
      </c>
      <c r="F18">
        <f t="shared" si="1"/>
        <v>-8.8483000000000001</v>
      </c>
    </row>
    <row r="19" spans="1:6" x14ac:dyDescent="0.2">
      <c r="A19">
        <v>47942.97509</v>
      </c>
      <c r="B19">
        <v>8.8683999999999994</v>
      </c>
      <c r="C19">
        <v>1.2999999999999999E-2</v>
      </c>
      <c r="D19">
        <v>0</v>
      </c>
      <c r="E19">
        <f t="shared" si="0"/>
        <v>0.42146367076918523</v>
      </c>
      <c r="F19">
        <f t="shared" si="1"/>
        <v>-8.8683999999999994</v>
      </c>
    </row>
    <row r="20" spans="1:6" x14ac:dyDescent="0.2">
      <c r="A20">
        <v>47942.989390000002</v>
      </c>
      <c r="B20">
        <v>8.9016999999999999</v>
      </c>
      <c r="C20">
        <v>1.4999999999999999E-2</v>
      </c>
      <c r="D20">
        <v>0</v>
      </c>
      <c r="E20">
        <f t="shared" si="0"/>
        <v>0.45938535057376839</v>
      </c>
      <c r="F20">
        <f t="shared" si="1"/>
        <v>-8.9016999999999999</v>
      </c>
    </row>
    <row r="21" spans="1:6" x14ac:dyDescent="0.2">
      <c r="A21">
        <v>47976.820590000003</v>
      </c>
      <c r="B21">
        <v>8.8150999999999993</v>
      </c>
      <c r="C21">
        <v>1.0999999999999999E-2</v>
      </c>
      <c r="D21">
        <v>0</v>
      </c>
      <c r="E21">
        <f t="shared" si="0"/>
        <v>0.17518490134912668</v>
      </c>
      <c r="F21">
        <f t="shared" si="1"/>
        <v>-8.8150999999999993</v>
      </c>
    </row>
    <row r="22" spans="1:6" x14ac:dyDescent="0.2">
      <c r="A22">
        <v>47976.834950000004</v>
      </c>
      <c r="B22">
        <v>8.7348999999999997</v>
      </c>
      <c r="C22">
        <v>2.9000000000000001E-2</v>
      </c>
      <c r="D22">
        <v>9</v>
      </c>
      <c r="E22">
        <f t="shared" si="0"/>
        <v>0.21326569309289312</v>
      </c>
      <c r="F22">
        <f t="shared" si="1"/>
        <v>-8.7348999999999997</v>
      </c>
    </row>
    <row r="23" spans="1:6" x14ac:dyDescent="0.2">
      <c r="A23">
        <v>47976.998370000001</v>
      </c>
      <c r="B23">
        <v>8.8640000000000008</v>
      </c>
      <c r="C23">
        <v>1.6E-2</v>
      </c>
      <c r="D23">
        <v>2</v>
      </c>
      <c r="E23">
        <f t="shared" si="0"/>
        <v>0.64663358906850021</v>
      </c>
      <c r="F23">
        <f t="shared" si="1"/>
        <v>-8.8640000000000008</v>
      </c>
    </row>
    <row r="24" spans="1:6" x14ac:dyDescent="0.2">
      <c r="A24">
        <v>48000.367489999997</v>
      </c>
      <c r="B24">
        <v>8.8727999999999998</v>
      </c>
      <c r="C24">
        <v>1.0999999999999999E-2</v>
      </c>
      <c r="D24">
        <v>0</v>
      </c>
      <c r="E24">
        <f t="shared" si="0"/>
        <v>0.61840182660074561</v>
      </c>
      <c r="F24">
        <f t="shared" si="1"/>
        <v>-8.8727999999999998</v>
      </c>
    </row>
    <row r="25" spans="1:6" x14ac:dyDescent="0.2">
      <c r="A25">
        <v>48000.381809999999</v>
      </c>
      <c r="B25">
        <v>8.8667999999999996</v>
      </c>
      <c r="C25">
        <v>1.2999999999999999E-2</v>
      </c>
      <c r="D25">
        <v>8</v>
      </c>
      <c r="E25">
        <f t="shared" si="0"/>
        <v>0.65637654371840881</v>
      </c>
      <c r="F25">
        <f t="shared" si="1"/>
        <v>-8.8667999999999996</v>
      </c>
    </row>
    <row r="26" spans="1:6" x14ac:dyDescent="0.2">
      <c r="A26">
        <v>48000.545270000002</v>
      </c>
      <c r="B26">
        <v>8.8567999999999998</v>
      </c>
      <c r="C26">
        <v>1.7999999999999999E-2</v>
      </c>
      <c r="D26">
        <v>2</v>
      </c>
      <c r="E26">
        <f t="shared" si="0"/>
        <v>8.9850514339445908E-2</v>
      </c>
      <c r="F26">
        <f t="shared" si="1"/>
        <v>-8.8567999999999998</v>
      </c>
    </row>
    <row r="27" spans="1:6" x14ac:dyDescent="0.2">
      <c r="A27">
        <v>48031.641329999999</v>
      </c>
      <c r="B27">
        <v>8.9293999999999993</v>
      </c>
      <c r="C27">
        <v>1.4999999999999999E-2</v>
      </c>
      <c r="D27">
        <v>32</v>
      </c>
      <c r="E27">
        <f t="shared" si="0"/>
        <v>0.55242605935410438</v>
      </c>
      <c r="F27">
        <f t="shared" si="1"/>
        <v>-8.9293999999999993</v>
      </c>
    </row>
    <row r="28" spans="1:6" x14ac:dyDescent="0.2">
      <c r="A28">
        <v>48031.655660000004</v>
      </c>
      <c r="B28">
        <v>8.8876000000000008</v>
      </c>
      <c r="C28">
        <v>1.2999999999999999E-2</v>
      </c>
      <c r="D28">
        <v>0</v>
      </c>
      <c r="E28">
        <f t="shared" si="0"/>
        <v>0.59042729513788572</v>
      </c>
      <c r="F28">
        <f t="shared" si="1"/>
        <v>-8.8876000000000008</v>
      </c>
    </row>
    <row r="29" spans="1:6" x14ac:dyDescent="0.2">
      <c r="A29">
        <v>48031.730230000001</v>
      </c>
      <c r="B29">
        <v>8.8327000000000009</v>
      </c>
      <c r="C29">
        <v>1.7000000000000001E-2</v>
      </c>
      <c r="D29">
        <v>0</v>
      </c>
      <c r="E29">
        <f t="shared" si="0"/>
        <v>0.78817692187993771</v>
      </c>
      <c r="F29">
        <f t="shared" si="1"/>
        <v>-8.8327000000000009</v>
      </c>
    </row>
    <row r="30" spans="1:6" x14ac:dyDescent="0.2">
      <c r="A30">
        <v>48031.744550000003</v>
      </c>
      <c r="B30">
        <v>8.8343000000000007</v>
      </c>
      <c r="C30">
        <v>1.2E-2</v>
      </c>
      <c r="D30">
        <v>0</v>
      </c>
      <c r="E30">
        <f t="shared" si="0"/>
        <v>0.82615163899760091</v>
      </c>
      <c r="F30">
        <f t="shared" si="1"/>
        <v>-8.8343000000000007</v>
      </c>
    </row>
    <row r="31" spans="1:6" x14ac:dyDescent="0.2">
      <c r="A31">
        <v>48062.473270000002</v>
      </c>
      <c r="B31">
        <v>8.8391999999999999</v>
      </c>
      <c r="C31">
        <v>1.2E-2</v>
      </c>
      <c r="D31">
        <v>0</v>
      </c>
      <c r="E31">
        <f t="shared" si="0"/>
        <v>0.31459083038845392</v>
      </c>
      <c r="F31">
        <f t="shared" si="1"/>
        <v>-8.8391999999999999</v>
      </c>
    </row>
    <row r="32" spans="1:6" x14ac:dyDescent="0.2">
      <c r="A32">
        <v>48062.487580000001</v>
      </c>
      <c r="B32">
        <v>8.8606999999999996</v>
      </c>
      <c r="C32">
        <v>1.6E-2</v>
      </c>
      <c r="D32">
        <v>0</v>
      </c>
      <c r="E32">
        <f t="shared" si="0"/>
        <v>0.35253902883994215</v>
      </c>
      <c r="F32">
        <f t="shared" si="1"/>
        <v>-8.8606999999999996</v>
      </c>
    </row>
    <row r="33" spans="1:6" x14ac:dyDescent="0.2">
      <c r="A33">
        <v>48090.632810000003</v>
      </c>
      <c r="B33">
        <v>8.8933</v>
      </c>
      <c r="C33">
        <v>1.0999999999999999E-2</v>
      </c>
      <c r="D33">
        <v>0</v>
      </c>
      <c r="E33">
        <f t="shared" si="0"/>
        <v>0.98990965094617422</v>
      </c>
      <c r="F33">
        <f t="shared" si="1"/>
        <v>-8.8933</v>
      </c>
    </row>
    <row r="34" spans="1:6" x14ac:dyDescent="0.2">
      <c r="A34">
        <v>48090.647109999998</v>
      </c>
      <c r="B34">
        <v>8.8907000000000007</v>
      </c>
      <c r="C34">
        <v>1.0999999999999999E-2</v>
      </c>
      <c r="D34">
        <v>0</v>
      </c>
      <c r="E34">
        <f t="shared" si="0"/>
        <v>2.7831330731487469E-2</v>
      </c>
      <c r="F34">
        <f t="shared" si="1"/>
        <v>-8.8907000000000007</v>
      </c>
    </row>
    <row r="35" spans="1:6" x14ac:dyDescent="0.2">
      <c r="A35">
        <v>48090.721689999998</v>
      </c>
      <c r="B35">
        <v>8.8371999999999993</v>
      </c>
      <c r="C35">
        <v>1.0999999999999999E-2</v>
      </c>
      <c r="D35">
        <v>0</v>
      </c>
      <c r="E35">
        <f t="shared" si="0"/>
        <v>0.22560747613965759</v>
      </c>
      <c r="F35">
        <f t="shared" si="1"/>
        <v>-8.8371999999999993</v>
      </c>
    </row>
    <row r="36" spans="1:6" x14ac:dyDescent="0.2">
      <c r="A36">
        <v>48090.736019999997</v>
      </c>
      <c r="B36">
        <v>8.8511000000000006</v>
      </c>
      <c r="C36">
        <v>1.4E-2</v>
      </c>
      <c r="D36">
        <v>0</v>
      </c>
      <c r="E36">
        <f t="shared" si="0"/>
        <v>0.26360871190422586</v>
      </c>
      <c r="F36">
        <f t="shared" si="1"/>
        <v>-8.8511000000000006</v>
      </c>
    </row>
    <row r="37" spans="1:6" x14ac:dyDescent="0.2">
      <c r="A37">
        <v>48090.810590000001</v>
      </c>
      <c r="B37">
        <v>8.8844999999999992</v>
      </c>
      <c r="C37">
        <v>1.2999999999999999E-2</v>
      </c>
      <c r="D37">
        <v>0</v>
      </c>
      <c r="E37">
        <f t="shared" si="0"/>
        <v>0.46135833866549092</v>
      </c>
      <c r="F37">
        <f t="shared" si="1"/>
        <v>-8.8844999999999992</v>
      </c>
    </row>
    <row r="38" spans="1:6" x14ac:dyDescent="0.2">
      <c r="A38">
        <v>48090.82488</v>
      </c>
      <c r="B38">
        <v>8.9138000000000002</v>
      </c>
      <c r="C38">
        <v>1.6E-2</v>
      </c>
      <c r="D38">
        <v>0</v>
      </c>
      <c r="E38">
        <f t="shared" si="0"/>
        <v>0.4992534998038991</v>
      </c>
      <c r="F38">
        <f t="shared" si="1"/>
        <v>-8.9138000000000002</v>
      </c>
    </row>
    <row r="39" spans="1:6" x14ac:dyDescent="0.2">
      <c r="A39">
        <v>48152.84794</v>
      </c>
      <c r="B39">
        <v>8.9022000000000006</v>
      </c>
      <c r="C39">
        <v>1.2999999999999999E-2</v>
      </c>
      <c r="D39">
        <v>0</v>
      </c>
      <c r="E39">
        <f t="shared" si="0"/>
        <v>0.97608017120739987</v>
      </c>
      <c r="F39">
        <f t="shared" si="1"/>
        <v>-8.9022000000000006</v>
      </c>
    </row>
    <row r="40" spans="1:6" x14ac:dyDescent="0.2">
      <c r="A40">
        <v>48152.922500000001</v>
      </c>
      <c r="B40">
        <v>8.8670000000000009</v>
      </c>
      <c r="C40">
        <v>1.4E-2</v>
      </c>
      <c r="D40">
        <v>0</v>
      </c>
      <c r="E40">
        <f t="shared" si="0"/>
        <v>0.1738032793025468</v>
      </c>
      <c r="F40">
        <f t="shared" si="1"/>
        <v>-8.8670000000000009</v>
      </c>
    </row>
    <row r="41" spans="1:6" x14ac:dyDescent="0.2">
      <c r="A41">
        <v>48152.936829999999</v>
      </c>
      <c r="B41">
        <v>8.8582999999999998</v>
      </c>
      <c r="C41">
        <v>1.4E-2</v>
      </c>
      <c r="D41">
        <v>0</v>
      </c>
      <c r="E41">
        <f t="shared" si="0"/>
        <v>0.21180451506711506</v>
      </c>
      <c r="F41">
        <f t="shared" si="1"/>
        <v>-8.8582999999999998</v>
      </c>
    </row>
    <row r="42" spans="1:6" x14ac:dyDescent="0.2">
      <c r="A42">
        <v>48153.01139</v>
      </c>
      <c r="B42">
        <v>8.8687000000000005</v>
      </c>
      <c r="C42">
        <v>1.2999999999999999E-2</v>
      </c>
      <c r="D42">
        <v>0</v>
      </c>
      <c r="E42">
        <f t="shared" si="0"/>
        <v>0.40952762316226199</v>
      </c>
      <c r="F42">
        <f t="shared" si="1"/>
        <v>-8.8687000000000005</v>
      </c>
    </row>
    <row r="43" spans="1:6" x14ac:dyDescent="0.2">
      <c r="A43">
        <v>48153.025719999998</v>
      </c>
      <c r="B43">
        <v>8.8710000000000004</v>
      </c>
      <c r="C43">
        <v>1.2999999999999999E-2</v>
      </c>
      <c r="D43">
        <v>0</v>
      </c>
      <c r="E43">
        <f t="shared" si="0"/>
        <v>0.44752885892671657</v>
      </c>
      <c r="F43">
        <f t="shared" si="1"/>
        <v>-8.8710000000000004</v>
      </c>
    </row>
    <row r="44" spans="1:6" x14ac:dyDescent="0.2">
      <c r="A44">
        <v>48181.623180000002</v>
      </c>
      <c r="B44">
        <v>8.8490000000000002</v>
      </c>
      <c r="C44">
        <v>1.4E-2</v>
      </c>
      <c r="D44">
        <v>8</v>
      </c>
      <c r="E44">
        <f t="shared" si="0"/>
        <v>0.2841527156531356</v>
      </c>
      <c r="F44">
        <f t="shared" si="1"/>
        <v>-8.8490000000000002</v>
      </c>
    </row>
    <row r="45" spans="1:6" x14ac:dyDescent="0.2">
      <c r="A45">
        <v>48181.637479999998</v>
      </c>
      <c r="B45">
        <v>8.8186999999999998</v>
      </c>
      <c r="C45">
        <v>1.2999999999999999E-2</v>
      </c>
      <c r="D45">
        <v>0</v>
      </c>
      <c r="E45">
        <f t="shared" si="0"/>
        <v>0.32207439543833516</v>
      </c>
      <c r="F45">
        <f t="shared" si="1"/>
        <v>-8.8186999999999998</v>
      </c>
    </row>
    <row r="46" spans="1:6" x14ac:dyDescent="0.2">
      <c r="A46">
        <v>48181.712050000002</v>
      </c>
      <c r="B46">
        <v>8.8511000000000006</v>
      </c>
      <c r="C46">
        <v>1.4E-2</v>
      </c>
      <c r="D46">
        <v>16</v>
      </c>
      <c r="E46">
        <f t="shared" si="0"/>
        <v>0.51982402219971391</v>
      </c>
      <c r="F46">
        <f t="shared" si="1"/>
        <v>-8.8511000000000006</v>
      </c>
    </row>
    <row r="47" spans="1:6" x14ac:dyDescent="0.2">
      <c r="A47">
        <v>48181.726370000004</v>
      </c>
      <c r="B47">
        <v>8.8908000000000005</v>
      </c>
      <c r="C47">
        <v>2.5000000000000001E-2</v>
      </c>
      <c r="D47">
        <v>0</v>
      </c>
      <c r="E47">
        <f t="shared" si="0"/>
        <v>0.55779873931737711</v>
      </c>
      <c r="F47">
        <f t="shared" si="1"/>
        <v>-8.8908000000000005</v>
      </c>
    </row>
    <row r="48" spans="1:6" x14ac:dyDescent="0.2">
      <c r="A48">
        <v>48212.719550000002</v>
      </c>
      <c r="B48">
        <v>8.8766999999999996</v>
      </c>
      <c r="C48">
        <v>2.5999999999999999E-2</v>
      </c>
      <c r="D48">
        <v>0</v>
      </c>
      <c r="E48">
        <f t="shared" si="0"/>
        <v>0.7475503390492122</v>
      </c>
      <c r="F48">
        <f t="shared" si="1"/>
        <v>-8.8766999999999996</v>
      </c>
    </row>
    <row r="49" spans="1:6" x14ac:dyDescent="0.2">
      <c r="A49">
        <v>48212.733890000003</v>
      </c>
      <c r="B49">
        <v>8.8429000000000002</v>
      </c>
      <c r="C49">
        <v>2.1000000000000001E-2</v>
      </c>
      <c r="D49">
        <v>0</v>
      </c>
      <c r="E49">
        <f t="shared" si="0"/>
        <v>0.7855780934798986</v>
      </c>
      <c r="F49">
        <f t="shared" si="1"/>
        <v>-8.8429000000000002</v>
      </c>
    </row>
    <row r="50" spans="1:6" x14ac:dyDescent="0.2">
      <c r="A50">
        <v>48212.808449999997</v>
      </c>
      <c r="B50">
        <v>8.8762000000000008</v>
      </c>
      <c r="C50">
        <v>2.5999999999999999E-2</v>
      </c>
      <c r="D50">
        <v>0</v>
      </c>
      <c r="E50">
        <f t="shared" si="0"/>
        <v>0.98330120155571876</v>
      </c>
      <c r="F50">
        <f t="shared" si="1"/>
        <v>-8.8762000000000008</v>
      </c>
    </row>
    <row r="51" spans="1:6" x14ac:dyDescent="0.2">
      <c r="A51">
        <v>48212.822800000002</v>
      </c>
      <c r="B51">
        <v>8.9042999999999992</v>
      </c>
      <c r="C51">
        <v>1.6E-2</v>
      </c>
      <c r="D51">
        <v>0</v>
      </c>
      <c r="E51">
        <f t="shared" si="0"/>
        <v>2.1355474652636985E-2</v>
      </c>
      <c r="F51">
        <f t="shared" si="1"/>
        <v>-8.9042999999999992</v>
      </c>
    </row>
    <row r="52" spans="1:6" x14ac:dyDescent="0.2">
      <c r="A52">
        <v>48234.49065</v>
      </c>
      <c r="B52">
        <v>8.8556000000000008</v>
      </c>
      <c r="C52">
        <v>2.1000000000000001E-2</v>
      </c>
      <c r="D52">
        <v>0</v>
      </c>
      <c r="E52">
        <f t="shared" si="0"/>
        <v>0.48158411850965877</v>
      </c>
      <c r="F52">
        <f t="shared" si="1"/>
        <v>-8.8556000000000008</v>
      </c>
    </row>
    <row r="53" spans="1:6" x14ac:dyDescent="0.2">
      <c r="A53">
        <v>48234.504990000001</v>
      </c>
      <c r="B53">
        <v>8.9110999999999994</v>
      </c>
      <c r="C53">
        <v>1.9E-2</v>
      </c>
      <c r="D53">
        <v>0</v>
      </c>
      <c r="E53">
        <f t="shared" si="0"/>
        <v>0.51961187294045885</v>
      </c>
      <c r="F53">
        <f t="shared" si="1"/>
        <v>-8.9110999999999994</v>
      </c>
    </row>
    <row r="54" spans="1:6" x14ac:dyDescent="0.2">
      <c r="A54">
        <v>48234.579550000002</v>
      </c>
      <c r="B54">
        <v>8.8701000000000008</v>
      </c>
      <c r="C54">
        <v>1.6E-2</v>
      </c>
      <c r="D54">
        <v>0</v>
      </c>
      <c r="E54">
        <f t="shared" si="0"/>
        <v>0.71733498103560578</v>
      </c>
      <c r="F54">
        <f t="shared" si="1"/>
        <v>-8.8701000000000008</v>
      </c>
    </row>
    <row r="55" spans="1:6" x14ac:dyDescent="0.2">
      <c r="A55">
        <v>48234.59388</v>
      </c>
      <c r="B55">
        <v>8.8321000000000005</v>
      </c>
      <c r="C55">
        <v>1.6E-2</v>
      </c>
      <c r="D55">
        <v>0</v>
      </c>
      <c r="E55">
        <f t="shared" si="0"/>
        <v>0.75533621680006036</v>
      </c>
      <c r="F55">
        <f t="shared" si="1"/>
        <v>-8.8321000000000005</v>
      </c>
    </row>
    <row r="56" spans="1:6" x14ac:dyDescent="0.2">
      <c r="A56">
        <v>48268.247629999998</v>
      </c>
      <c r="B56">
        <v>8.8726000000000003</v>
      </c>
      <c r="C56">
        <v>1.2E-2</v>
      </c>
      <c r="D56">
        <v>0</v>
      </c>
      <c r="E56">
        <f t="shared" si="0"/>
        <v>5.6219553130176791E-4</v>
      </c>
      <c r="F56">
        <f t="shared" si="1"/>
        <v>-8.8726000000000003</v>
      </c>
    </row>
    <row r="57" spans="1:6" x14ac:dyDescent="0.2">
      <c r="A57">
        <v>48268.261960000003</v>
      </c>
      <c r="B57">
        <v>8.8933</v>
      </c>
      <c r="C57">
        <v>1.2999999999999999E-2</v>
      </c>
      <c r="D57">
        <v>0</v>
      </c>
      <c r="E57">
        <f t="shared" si="0"/>
        <v>3.8563431314969421E-2</v>
      </c>
      <c r="F57">
        <f t="shared" si="1"/>
        <v>-8.8933</v>
      </c>
    </row>
    <row r="58" spans="1:6" x14ac:dyDescent="0.2">
      <c r="A58">
        <v>48268.336519999997</v>
      </c>
      <c r="B58">
        <v>8.8322000000000003</v>
      </c>
      <c r="C58">
        <v>1.0999999999999999E-2</v>
      </c>
      <c r="D58">
        <v>0</v>
      </c>
      <c r="E58">
        <f t="shared" si="0"/>
        <v>0.23628653939090327</v>
      </c>
      <c r="F58">
        <f t="shared" si="1"/>
        <v>-8.8322000000000003</v>
      </c>
    </row>
    <row r="59" spans="1:6" x14ac:dyDescent="0.2">
      <c r="A59">
        <v>48268.350859999999</v>
      </c>
      <c r="B59">
        <v>8.8437999999999999</v>
      </c>
      <c r="C59">
        <v>1.4E-2</v>
      </c>
      <c r="D59">
        <v>0</v>
      </c>
      <c r="E59">
        <f t="shared" si="0"/>
        <v>0.27431429382158967</v>
      </c>
      <c r="F59">
        <f t="shared" si="1"/>
        <v>-8.8437999999999999</v>
      </c>
    </row>
    <row r="60" spans="1:6" x14ac:dyDescent="0.2">
      <c r="A60">
        <v>48286.553769999999</v>
      </c>
      <c r="B60">
        <v>8.8744999999999994</v>
      </c>
      <c r="C60">
        <v>2.1000000000000001E-2</v>
      </c>
      <c r="D60">
        <v>0</v>
      </c>
      <c r="E60">
        <f t="shared" si="0"/>
        <v>0.54598732938575267</v>
      </c>
      <c r="F60">
        <f t="shared" si="1"/>
        <v>-8.8744999999999994</v>
      </c>
    </row>
    <row r="61" spans="1:6" x14ac:dyDescent="0.2">
      <c r="A61">
        <v>48286.568100000004</v>
      </c>
      <c r="B61">
        <v>8.8709000000000007</v>
      </c>
      <c r="C61">
        <v>1.6E-2</v>
      </c>
      <c r="D61">
        <v>0</v>
      </c>
      <c r="E61">
        <f t="shared" si="0"/>
        <v>0.5839885651696477</v>
      </c>
      <c r="F61">
        <f t="shared" si="1"/>
        <v>-8.8709000000000007</v>
      </c>
    </row>
    <row r="62" spans="1:6" x14ac:dyDescent="0.2">
      <c r="A62">
        <v>48286.642659999998</v>
      </c>
      <c r="B62">
        <v>8.8331</v>
      </c>
      <c r="C62">
        <v>1.4999999999999999E-2</v>
      </c>
      <c r="D62">
        <v>0</v>
      </c>
      <c r="E62">
        <f t="shared" si="0"/>
        <v>0.78171167324535418</v>
      </c>
      <c r="F62">
        <f t="shared" si="1"/>
        <v>-8.8331</v>
      </c>
    </row>
    <row r="63" spans="1:6" x14ac:dyDescent="0.2">
      <c r="A63">
        <v>48286.65698</v>
      </c>
      <c r="B63">
        <v>8.8259000000000007</v>
      </c>
      <c r="C63">
        <v>1.2999999999999999E-2</v>
      </c>
      <c r="D63">
        <v>0</v>
      </c>
      <c r="E63">
        <f t="shared" si="0"/>
        <v>0.81968639036313107</v>
      </c>
      <c r="F63">
        <f t="shared" si="1"/>
        <v>-8.8259000000000007</v>
      </c>
    </row>
    <row r="64" spans="1:6" x14ac:dyDescent="0.2">
      <c r="A64">
        <v>48321.109239999998</v>
      </c>
      <c r="B64">
        <v>8.8681999999999999</v>
      </c>
      <c r="C64">
        <v>1.4E-2</v>
      </c>
      <c r="D64">
        <v>0</v>
      </c>
      <c r="E64">
        <f t="shared" si="0"/>
        <v>0.18245366527457918</v>
      </c>
      <c r="F64">
        <f t="shared" si="1"/>
        <v>-8.8681999999999999</v>
      </c>
    </row>
    <row r="65" spans="1:6" x14ac:dyDescent="0.2">
      <c r="A65">
        <v>48321.123579999999</v>
      </c>
      <c r="B65">
        <v>8.8318999999999992</v>
      </c>
      <c r="C65">
        <v>1.2999999999999999E-2</v>
      </c>
      <c r="D65">
        <v>0</v>
      </c>
      <c r="E65">
        <f t="shared" si="0"/>
        <v>0.22048141970526558</v>
      </c>
      <c r="F65">
        <f t="shared" si="1"/>
        <v>-8.8318999999999992</v>
      </c>
    </row>
    <row r="66" spans="1:6" x14ac:dyDescent="0.2">
      <c r="A66">
        <v>48342.00546</v>
      </c>
      <c r="B66">
        <v>8.9084000000000003</v>
      </c>
      <c r="C66">
        <v>1.2999999999999999E-2</v>
      </c>
      <c r="D66">
        <v>0</v>
      </c>
      <c r="E66">
        <f t="shared" si="0"/>
        <v>0.59642316352142188</v>
      </c>
      <c r="F66">
        <f t="shared" si="1"/>
        <v>-8.9084000000000003</v>
      </c>
    </row>
    <row r="67" spans="1:6" x14ac:dyDescent="0.2">
      <c r="A67">
        <v>48342.080029999997</v>
      </c>
      <c r="B67">
        <v>8.8701000000000008</v>
      </c>
      <c r="C67">
        <v>2.3E-2</v>
      </c>
      <c r="D67">
        <v>0</v>
      </c>
      <c r="E67">
        <f t="shared" si="0"/>
        <v>0.79417279026347387</v>
      </c>
      <c r="F67">
        <f t="shared" si="1"/>
        <v>-8.8701000000000008</v>
      </c>
    </row>
    <row r="68" spans="1:6" x14ac:dyDescent="0.2">
      <c r="A68">
        <v>48342.094339999996</v>
      </c>
      <c r="B68">
        <v>8.8312000000000008</v>
      </c>
      <c r="C68">
        <v>1.7999999999999999E-2</v>
      </c>
      <c r="D68">
        <v>0</v>
      </c>
      <c r="E68">
        <f t="shared" si="0"/>
        <v>0.83212098871490525</v>
      </c>
      <c r="F68">
        <f t="shared" si="1"/>
        <v>-8.8312000000000008</v>
      </c>
    </row>
    <row r="69" spans="1:6" x14ac:dyDescent="0.2">
      <c r="A69">
        <v>48342.16891</v>
      </c>
      <c r="B69">
        <v>8.8762000000000008</v>
      </c>
      <c r="C69">
        <v>2.8000000000000001E-2</v>
      </c>
      <c r="D69">
        <v>0</v>
      </c>
      <c r="E69">
        <f t="shared" si="0"/>
        <v>2.9870615476284001E-2</v>
      </c>
      <c r="F69">
        <f t="shared" si="1"/>
        <v>-8.8762000000000008</v>
      </c>
    </row>
    <row r="70" spans="1:6" x14ac:dyDescent="0.2">
      <c r="A70">
        <v>48374.506659999999</v>
      </c>
      <c r="B70">
        <v>8.8480000000000008</v>
      </c>
      <c r="C70">
        <v>1.4E-2</v>
      </c>
      <c r="D70">
        <v>0</v>
      </c>
      <c r="E70">
        <f t="shared" si="0"/>
        <v>0.78524130652272106</v>
      </c>
      <c r="F70">
        <f t="shared" si="1"/>
        <v>-8.8480000000000008</v>
      </c>
    </row>
    <row r="71" spans="1:6" x14ac:dyDescent="0.2">
      <c r="A71">
        <v>48374.520990000005</v>
      </c>
      <c r="B71">
        <v>8.8812999999999995</v>
      </c>
      <c r="C71">
        <v>1.4E-2</v>
      </c>
      <c r="D71">
        <v>0</v>
      </c>
      <c r="E71">
        <f t="shared" si="0"/>
        <v>0.82324254230638871</v>
      </c>
      <c r="F71">
        <f t="shared" si="1"/>
        <v>-8.8812999999999995</v>
      </c>
    </row>
    <row r="72" spans="1:6" x14ac:dyDescent="0.2">
      <c r="A72">
        <v>48402.420850000002</v>
      </c>
      <c r="B72">
        <v>8.8289000000000009</v>
      </c>
      <c r="C72">
        <v>1.2999999999999999E-2</v>
      </c>
      <c r="D72">
        <v>0</v>
      </c>
      <c r="E72">
        <f t="shared" si="0"/>
        <v>0.8099248726539372</v>
      </c>
      <c r="F72">
        <f t="shared" si="1"/>
        <v>-8.8289000000000009</v>
      </c>
    </row>
    <row r="73" spans="1:6" x14ac:dyDescent="0.2">
      <c r="A73">
        <v>48402.495419999999</v>
      </c>
      <c r="B73">
        <v>8.8892000000000007</v>
      </c>
      <c r="C73">
        <v>1.6E-2</v>
      </c>
      <c r="D73">
        <v>0</v>
      </c>
      <c r="E73">
        <f t="shared" si="0"/>
        <v>7.6744993959891872E-3</v>
      </c>
      <c r="F73">
        <f t="shared" si="1"/>
        <v>-8.8892000000000007</v>
      </c>
    </row>
    <row r="74" spans="1:6" x14ac:dyDescent="0.2">
      <c r="A74">
        <v>48402.509749999997</v>
      </c>
      <c r="B74">
        <v>8.8811</v>
      </c>
      <c r="C74">
        <v>1.2999999999999999E-2</v>
      </c>
      <c r="D74">
        <v>0</v>
      </c>
      <c r="E74">
        <f t="shared" si="0"/>
        <v>4.5675735160557451E-2</v>
      </c>
      <c r="F74">
        <f t="shared" si="1"/>
        <v>-8.8811</v>
      </c>
    </row>
    <row r="75" spans="1:6" x14ac:dyDescent="0.2">
      <c r="A75">
        <v>48431.654500000004</v>
      </c>
      <c r="B75">
        <v>8.8879999999999999</v>
      </c>
      <c r="C75">
        <v>1.2999999999999999E-2</v>
      </c>
      <c r="D75">
        <v>0</v>
      </c>
      <c r="E75">
        <f t="shared" ref="E75:E138" si="2">+(A75-B$6)/B$7-INT((A75-B$6)/B$7)</f>
        <v>0.33363918186137198</v>
      </c>
      <c r="F75">
        <f t="shared" ref="F75:F138" si="3">-B75</f>
        <v>-8.8879999999999999</v>
      </c>
    </row>
    <row r="76" spans="1:6" x14ac:dyDescent="0.2">
      <c r="A76">
        <v>48431.729070000001</v>
      </c>
      <c r="B76">
        <v>8.8673000000000002</v>
      </c>
      <c r="C76">
        <v>1.7999999999999999E-2</v>
      </c>
      <c r="D76">
        <v>0</v>
      </c>
      <c r="E76">
        <f t="shared" si="2"/>
        <v>0.53138880860342397</v>
      </c>
      <c r="F76">
        <f t="shared" si="3"/>
        <v>-8.8673000000000002</v>
      </c>
    </row>
    <row r="77" spans="1:6" x14ac:dyDescent="0.2">
      <c r="A77">
        <v>48431.743409999995</v>
      </c>
      <c r="B77">
        <v>8.7274999999999991</v>
      </c>
      <c r="C77">
        <v>0.02</v>
      </c>
      <c r="D77">
        <v>16</v>
      </c>
      <c r="E77">
        <f t="shared" si="2"/>
        <v>0.56941656301478361</v>
      </c>
      <c r="F77">
        <f t="shared" si="3"/>
        <v>-8.7274999999999991</v>
      </c>
    </row>
    <row r="78" spans="1:6" x14ac:dyDescent="0.2">
      <c r="A78">
        <v>48431.81796</v>
      </c>
      <c r="B78">
        <v>8.8339999999999996</v>
      </c>
      <c r="C78">
        <v>1.7000000000000001E-2</v>
      </c>
      <c r="D78">
        <v>10</v>
      </c>
      <c r="E78">
        <f t="shared" si="2"/>
        <v>0.76711315246302547</v>
      </c>
      <c r="F78">
        <f t="shared" si="3"/>
        <v>-8.8339999999999996</v>
      </c>
    </row>
    <row r="79" spans="1:6" x14ac:dyDescent="0.2">
      <c r="A79">
        <v>48465.493520000004</v>
      </c>
      <c r="B79">
        <v>8.8725000000000005</v>
      </c>
      <c r="C79">
        <v>1.4E-2</v>
      </c>
      <c r="D79">
        <v>0</v>
      </c>
      <c r="E79">
        <f t="shared" si="2"/>
        <v>7.0176322565203009E-2</v>
      </c>
      <c r="F79">
        <f t="shared" si="3"/>
        <v>-8.8725000000000005</v>
      </c>
    </row>
    <row r="80" spans="1:6" x14ac:dyDescent="0.2">
      <c r="A80">
        <v>48465.507859999998</v>
      </c>
      <c r="B80">
        <v>8.8958999999999993</v>
      </c>
      <c r="C80">
        <v>1.2999999999999999E-2</v>
      </c>
      <c r="D80">
        <v>0</v>
      </c>
      <c r="E80">
        <f t="shared" si="2"/>
        <v>0.10820407697656265</v>
      </c>
      <c r="F80">
        <f t="shared" si="3"/>
        <v>-8.8958999999999993</v>
      </c>
    </row>
    <row r="81" spans="1:6" x14ac:dyDescent="0.2">
      <c r="A81">
        <v>48493.218489999999</v>
      </c>
      <c r="B81">
        <v>8.8849999999999998</v>
      </c>
      <c r="C81">
        <v>8.9999999999999993E-3</v>
      </c>
      <c r="D81">
        <v>0</v>
      </c>
      <c r="E81">
        <f t="shared" si="2"/>
        <v>0.59307385711417737</v>
      </c>
      <c r="F81">
        <f t="shared" si="3"/>
        <v>-8.8849999999999998</v>
      </c>
    </row>
    <row r="82" spans="1:6" x14ac:dyDescent="0.2">
      <c r="A82">
        <v>48493.232819999997</v>
      </c>
      <c r="B82">
        <v>8.8581000000000003</v>
      </c>
      <c r="C82">
        <v>1.2999999999999999E-2</v>
      </c>
      <c r="D82">
        <v>0</v>
      </c>
      <c r="E82">
        <f t="shared" si="2"/>
        <v>0.63107509287874564</v>
      </c>
      <c r="F82">
        <f t="shared" si="3"/>
        <v>-8.8581000000000003</v>
      </c>
    </row>
    <row r="83" spans="1:6" x14ac:dyDescent="0.2">
      <c r="A83">
        <v>48493.307399999998</v>
      </c>
      <c r="B83">
        <v>8.8317999999999994</v>
      </c>
      <c r="C83">
        <v>1.0999999999999999E-2</v>
      </c>
      <c r="D83">
        <v>0</v>
      </c>
      <c r="E83">
        <f t="shared" si="2"/>
        <v>0.82885123828691576</v>
      </c>
      <c r="F83">
        <f t="shared" si="3"/>
        <v>-8.8317999999999994</v>
      </c>
    </row>
    <row r="84" spans="1:6" x14ac:dyDescent="0.2">
      <c r="A84">
        <v>48493.3217</v>
      </c>
      <c r="B84">
        <v>8.8500999999999994</v>
      </c>
      <c r="C84">
        <v>1.4999999999999999E-2</v>
      </c>
      <c r="D84">
        <v>0</v>
      </c>
      <c r="E84">
        <f t="shared" si="2"/>
        <v>0.86677291809132839</v>
      </c>
      <c r="F84">
        <f t="shared" si="3"/>
        <v>-8.8500999999999994</v>
      </c>
    </row>
    <row r="85" spans="1:6" x14ac:dyDescent="0.2">
      <c r="A85">
        <v>48524.762260000003</v>
      </c>
      <c r="B85">
        <v>8.8465000000000007</v>
      </c>
      <c r="C85">
        <v>1.4999999999999999E-2</v>
      </c>
      <c r="D85">
        <v>0</v>
      </c>
      <c r="E85">
        <f t="shared" si="2"/>
        <v>0.24291620370718192</v>
      </c>
      <c r="F85">
        <f t="shared" si="3"/>
        <v>-8.8465000000000007</v>
      </c>
    </row>
    <row r="86" spans="1:6" x14ac:dyDescent="0.2">
      <c r="A86">
        <v>48524.776570000002</v>
      </c>
      <c r="B86">
        <v>8.8544999999999998</v>
      </c>
      <c r="C86">
        <v>2.3E-2</v>
      </c>
      <c r="D86">
        <v>0</v>
      </c>
      <c r="E86">
        <f t="shared" si="2"/>
        <v>0.28086440215884068</v>
      </c>
      <c r="F86">
        <f t="shared" si="3"/>
        <v>-8.8544999999999998</v>
      </c>
    </row>
    <row r="87" spans="1:6" x14ac:dyDescent="0.2">
      <c r="A87">
        <v>48524.865449999998</v>
      </c>
      <c r="B87">
        <v>8.8779000000000003</v>
      </c>
      <c r="C87">
        <v>2.1999999999999999E-2</v>
      </c>
      <c r="D87">
        <v>0</v>
      </c>
      <c r="E87">
        <f t="shared" si="2"/>
        <v>0.51656222735232404</v>
      </c>
      <c r="F87">
        <f t="shared" si="3"/>
        <v>-8.8779000000000003</v>
      </c>
    </row>
    <row r="88" spans="1:6" x14ac:dyDescent="0.2">
      <c r="A88">
        <v>48554.559939999999</v>
      </c>
      <c r="B88">
        <v>8.8536999999999999</v>
      </c>
      <c r="C88">
        <v>1.2E-2</v>
      </c>
      <c r="D88">
        <v>0</v>
      </c>
      <c r="E88">
        <f t="shared" si="2"/>
        <v>0.26236233502254436</v>
      </c>
      <c r="F88">
        <f t="shared" si="3"/>
        <v>-8.8536999999999999</v>
      </c>
    </row>
    <row r="89" spans="1:6" x14ac:dyDescent="0.2">
      <c r="A89">
        <v>48554.574290000004</v>
      </c>
      <c r="B89">
        <v>8.8287999999999993</v>
      </c>
      <c r="C89">
        <v>1.2E-2</v>
      </c>
      <c r="D89">
        <v>0</v>
      </c>
      <c r="E89">
        <f t="shared" si="2"/>
        <v>0.30041660811934889</v>
      </c>
      <c r="F89">
        <f t="shared" si="3"/>
        <v>-8.8287999999999993</v>
      </c>
    </row>
    <row r="90" spans="1:6" x14ac:dyDescent="0.2">
      <c r="A90">
        <v>48554.648829999998</v>
      </c>
      <c r="B90">
        <v>8.9044000000000008</v>
      </c>
      <c r="C90">
        <v>0.01</v>
      </c>
      <c r="D90">
        <v>0</v>
      </c>
      <c r="E90">
        <f t="shared" si="2"/>
        <v>0.49808667888214586</v>
      </c>
      <c r="F90">
        <f t="shared" si="3"/>
        <v>-8.9044000000000008</v>
      </c>
    </row>
    <row r="91" spans="1:6" x14ac:dyDescent="0.2">
      <c r="A91">
        <v>48554.663159999996</v>
      </c>
      <c r="B91">
        <v>8.9039000000000001</v>
      </c>
      <c r="C91">
        <v>1.0999999999999999E-2</v>
      </c>
      <c r="D91">
        <v>0</v>
      </c>
      <c r="E91">
        <f t="shared" si="2"/>
        <v>0.53608791464671413</v>
      </c>
      <c r="F91">
        <f t="shared" si="3"/>
        <v>-8.9039000000000001</v>
      </c>
    </row>
    <row r="92" spans="1:6" x14ac:dyDescent="0.2">
      <c r="A92">
        <v>48554.737730000001</v>
      </c>
      <c r="B92">
        <v>8.8389000000000006</v>
      </c>
      <c r="C92">
        <v>1.2E-2</v>
      </c>
      <c r="D92">
        <v>0</v>
      </c>
      <c r="E92">
        <f t="shared" si="2"/>
        <v>0.73383754140809287</v>
      </c>
      <c r="F92">
        <f t="shared" si="3"/>
        <v>-8.8389000000000006</v>
      </c>
    </row>
    <row r="93" spans="1:6" x14ac:dyDescent="0.2">
      <c r="A93">
        <v>48578.907370000001</v>
      </c>
      <c r="B93">
        <v>8.8521999999999998</v>
      </c>
      <c r="C93">
        <v>1.6E-2</v>
      </c>
      <c r="D93">
        <v>0</v>
      </c>
      <c r="E93">
        <f t="shared" si="2"/>
        <v>0.82847732522805018</v>
      </c>
      <c r="F93">
        <f t="shared" si="3"/>
        <v>-8.8521999999999998</v>
      </c>
    </row>
    <row r="94" spans="1:6" x14ac:dyDescent="0.2">
      <c r="A94">
        <v>48578.921710000002</v>
      </c>
      <c r="B94">
        <v>8.8557000000000006</v>
      </c>
      <c r="C94">
        <v>1.7999999999999999E-2</v>
      </c>
      <c r="D94">
        <v>0</v>
      </c>
      <c r="E94">
        <f t="shared" si="2"/>
        <v>0.86650507965873658</v>
      </c>
      <c r="F94">
        <f t="shared" si="3"/>
        <v>-8.8557000000000006</v>
      </c>
    </row>
    <row r="95" spans="1:6" x14ac:dyDescent="0.2">
      <c r="A95">
        <v>48630.794670000003</v>
      </c>
      <c r="B95">
        <v>8.8617000000000008</v>
      </c>
      <c r="C95">
        <v>1.4E-2</v>
      </c>
      <c r="D95">
        <v>0</v>
      </c>
      <c r="E95">
        <f t="shared" si="2"/>
        <v>0.42662950520002596</v>
      </c>
      <c r="F95">
        <f t="shared" si="3"/>
        <v>-8.8617000000000008</v>
      </c>
    </row>
    <row r="96" spans="1:6" x14ac:dyDescent="0.2">
      <c r="A96">
        <v>48630.808969999998</v>
      </c>
      <c r="B96">
        <v>8.9087999999999994</v>
      </c>
      <c r="C96">
        <v>1.6E-2</v>
      </c>
      <c r="D96">
        <v>0</v>
      </c>
      <c r="E96">
        <f t="shared" si="2"/>
        <v>0.46455118498533921</v>
      </c>
      <c r="F96">
        <f t="shared" si="3"/>
        <v>-8.9087999999999994</v>
      </c>
    </row>
    <row r="97" spans="1:6" x14ac:dyDescent="0.2">
      <c r="A97">
        <v>48630.883560000002</v>
      </c>
      <c r="B97">
        <v>8.8582999999999998</v>
      </c>
      <c r="C97">
        <v>1.4E-2</v>
      </c>
      <c r="D97">
        <v>0</v>
      </c>
      <c r="E97">
        <f t="shared" si="2"/>
        <v>0.66235384905962746</v>
      </c>
      <c r="F97">
        <f t="shared" si="3"/>
        <v>-8.8582999999999998</v>
      </c>
    </row>
    <row r="98" spans="1:6" x14ac:dyDescent="0.2">
      <c r="A98">
        <v>48630.897859999997</v>
      </c>
      <c r="B98">
        <v>8.8364999999999991</v>
      </c>
      <c r="C98">
        <v>1.7000000000000001E-2</v>
      </c>
      <c r="D98">
        <v>0</v>
      </c>
      <c r="E98">
        <f t="shared" si="2"/>
        <v>0.70027552884494071</v>
      </c>
      <c r="F98">
        <f t="shared" si="3"/>
        <v>-8.8364999999999991</v>
      </c>
    </row>
    <row r="99" spans="1:6" x14ac:dyDescent="0.2">
      <c r="A99">
        <v>48684.544190000001</v>
      </c>
      <c r="B99">
        <v>8.9070999999999998</v>
      </c>
      <c r="C99">
        <v>1.2E-2</v>
      </c>
      <c r="D99">
        <v>0</v>
      </c>
      <c r="E99">
        <f t="shared" si="2"/>
        <v>0.96313906649538694</v>
      </c>
      <c r="F99">
        <f t="shared" si="3"/>
        <v>-8.9070999999999998</v>
      </c>
    </row>
    <row r="100" spans="1:6" x14ac:dyDescent="0.2">
      <c r="A100">
        <v>48684.558510000003</v>
      </c>
      <c r="B100">
        <v>8.9109999999999996</v>
      </c>
      <c r="C100">
        <v>1.2999999999999999E-2</v>
      </c>
      <c r="D100">
        <v>0</v>
      </c>
      <c r="E100">
        <f t="shared" si="2"/>
        <v>1.1137836131638323E-3</v>
      </c>
      <c r="F100">
        <f t="shared" si="3"/>
        <v>-8.9109999999999996</v>
      </c>
    </row>
    <row r="101" spans="1:6" x14ac:dyDescent="0.2">
      <c r="A101">
        <v>48684.63306</v>
      </c>
      <c r="B101">
        <v>8.8413000000000004</v>
      </c>
      <c r="C101">
        <v>1.2E-2</v>
      </c>
      <c r="D101">
        <v>0</v>
      </c>
      <c r="E101">
        <f t="shared" si="2"/>
        <v>0.19881037304185156</v>
      </c>
      <c r="F101">
        <f t="shared" si="3"/>
        <v>-8.8413000000000004</v>
      </c>
    </row>
    <row r="102" spans="1:6" x14ac:dyDescent="0.2">
      <c r="A102">
        <v>48684.647380000002</v>
      </c>
      <c r="B102">
        <v>8.8244000000000007</v>
      </c>
      <c r="C102">
        <v>1.2999999999999999E-2</v>
      </c>
      <c r="D102">
        <v>0</v>
      </c>
      <c r="E102">
        <f t="shared" si="2"/>
        <v>0.23678509015962845</v>
      </c>
      <c r="F102">
        <f t="shared" si="3"/>
        <v>-8.8244000000000007</v>
      </c>
    </row>
    <row r="103" spans="1:6" x14ac:dyDescent="0.2">
      <c r="A103">
        <v>48718.12401</v>
      </c>
      <c r="B103">
        <v>8.8839000000000006</v>
      </c>
      <c r="C103">
        <v>2.1000000000000001E-2</v>
      </c>
      <c r="D103">
        <v>0</v>
      </c>
      <c r="E103">
        <f t="shared" si="2"/>
        <v>1.2312612541336421E-2</v>
      </c>
      <c r="F103">
        <f t="shared" si="3"/>
        <v>-8.8839000000000006</v>
      </c>
    </row>
    <row r="104" spans="1:6" x14ac:dyDescent="0.2">
      <c r="A104">
        <v>48718.138310000002</v>
      </c>
      <c r="B104">
        <v>8.8663000000000007</v>
      </c>
      <c r="C104">
        <v>1.6E-2</v>
      </c>
      <c r="D104">
        <v>0</v>
      </c>
      <c r="E104">
        <f t="shared" si="2"/>
        <v>5.0234292345521681E-2</v>
      </c>
      <c r="F104">
        <f t="shared" si="3"/>
        <v>-8.8663000000000007</v>
      </c>
    </row>
    <row r="105" spans="1:6" x14ac:dyDescent="0.2">
      <c r="A105">
        <v>48718.212899999999</v>
      </c>
      <c r="B105">
        <v>8.8552999999999997</v>
      </c>
      <c r="C105">
        <v>1.4999999999999999E-2</v>
      </c>
      <c r="D105">
        <v>0</v>
      </c>
      <c r="E105">
        <f t="shared" si="2"/>
        <v>0.24803695640093792</v>
      </c>
      <c r="F105">
        <f t="shared" si="3"/>
        <v>-8.8552999999999997</v>
      </c>
    </row>
    <row r="106" spans="1:6" x14ac:dyDescent="0.2">
      <c r="A106">
        <v>48743.00333</v>
      </c>
      <c r="B106">
        <v>8.9318000000000008</v>
      </c>
      <c r="C106">
        <v>3.1E-2</v>
      </c>
      <c r="D106">
        <v>2</v>
      </c>
      <c r="E106">
        <f t="shared" si="2"/>
        <v>0.98892846062108219</v>
      </c>
      <c r="F106">
        <f t="shared" si="3"/>
        <v>-8.9318000000000008</v>
      </c>
    </row>
    <row r="107" spans="1:6" x14ac:dyDescent="0.2">
      <c r="A107">
        <v>48743.017680000004</v>
      </c>
      <c r="B107">
        <v>8.8818999999999999</v>
      </c>
      <c r="C107">
        <v>1.4E-2</v>
      </c>
      <c r="D107">
        <v>0</v>
      </c>
      <c r="E107">
        <f t="shared" si="2"/>
        <v>2.6982733717886731E-2</v>
      </c>
      <c r="F107">
        <f t="shared" si="3"/>
        <v>-8.8818999999999999</v>
      </c>
    </row>
    <row r="108" spans="1:6" x14ac:dyDescent="0.2">
      <c r="A108">
        <v>48743.092230000002</v>
      </c>
      <c r="B108">
        <v>8.8925000000000001</v>
      </c>
      <c r="C108">
        <v>2.9000000000000001E-2</v>
      </c>
      <c r="D108">
        <v>0</v>
      </c>
      <c r="E108">
        <f t="shared" si="2"/>
        <v>0.22467932314702921</v>
      </c>
      <c r="F108">
        <f t="shared" si="3"/>
        <v>-8.8925000000000001</v>
      </c>
    </row>
    <row r="109" spans="1:6" x14ac:dyDescent="0.2">
      <c r="A109">
        <v>48743.106570000004</v>
      </c>
      <c r="B109">
        <v>8.8613999999999997</v>
      </c>
      <c r="C109">
        <v>2.5999999999999999E-2</v>
      </c>
      <c r="D109">
        <v>0</v>
      </c>
      <c r="E109">
        <f t="shared" si="2"/>
        <v>0.26270707757748823</v>
      </c>
      <c r="F109">
        <f t="shared" si="3"/>
        <v>-8.8613999999999997</v>
      </c>
    </row>
    <row r="110" spans="1:6" x14ac:dyDescent="0.2">
      <c r="A110">
        <v>48773.567450000002</v>
      </c>
      <c r="B110">
        <v>8.8849999999999998</v>
      </c>
      <c r="C110">
        <v>1.6E-2</v>
      </c>
      <c r="D110">
        <v>0</v>
      </c>
      <c r="E110">
        <f t="shared" si="2"/>
        <v>4.0870554488265043E-2</v>
      </c>
      <c r="F110">
        <f t="shared" si="3"/>
        <v>-8.8849999999999998</v>
      </c>
    </row>
    <row r="111" spans="1:6" x14ac:dyDescent="0.2">
      <c r="A111">
        <v>48773.58178</v>
      </c>
      <c r="B111">
        <v>8.8832000000000004</v>
      </c>
      <c r="C111">
        <v>1.2E-2</v>
      </c>
      <c r="D111">
        <v>0</v>
      </c>
      <c r="E111">
        <f t="shared" si="2"/>
        <v>7.8871790252833307E-2</v>
      </c>
      <c r="F111">
        <f t="shared" si="3"/>
        <v>-8.8832000000000004</v>
      </c>
    </row>
    <row r="112" spans="1:6" x14ac:dyDescent="0.2">
      <c r="A112">
        <v>48773.656309999998</v>
      </c>
      <c r="B112">
        <v>8.8367000000000004</v>
      </c>
      <c r="C112">
        <v>1.2E-2</v>
      </c>
      <c r="D112">
        <v>0</v>
      </c>
      <c r="E112">
        <f t="shared" si="2"/>
        <v>0.2765153423688389</v>
      </c>
      <c r="F112">
        <f t="shared" si="3"/>
        <v>-8.8367000000000004</v>
      </c>
    </row>
    <row r="113" spans="1:6" x14ac:dyDescent="0.2">
      <c r="A113">
        <v>48773.670630000001</v>
      </c>
      <c r="B113">
        <v>8.8607999999999993</v>
      </c>
      <c r="C113">
        <v>1.2E-2</v>
      </c>
      <c r="D113">
        <v>0</v>
      </c>
      <c r="E113">
        <f t="shared" si="2"/>
        <v>0.31449005948661579</v>
      </c>
      <c r="F113">
        <f t="shared" si="3"/>
        <v>-8.8607999999999993</v>
      </c>
    </row>
    <row r="114" spans="1:6" x14ac:dyDescent="0.2">
      <c r="A114">
        <v>48773.745199999998</v>
      </c>
      <c r="B114">
        <v>8.8783999999999992</v>
      </c>
      <c r="C114">
        <v>1.9E-2</v>
      </c>
      <c r="D114">
        <v>0</v>
      </c>
      <c r="E114">
        <f t="shared" si="2"/>
        <v>0.51223968622844041</v>
      </c>
      <c r="F114">
        <f t="shared" si="3"/>
        <v>-8.8783999999999992</v>
      </c>
    </row>
    <row r="115" spans="1:6" x14ac:dyDescent="0.2">
      <c r="A115">
        <v>48773.75952</v>
      </c>
      <c r="B115">
        <v>8.8754000000000008</v>
      </c>
      <c r="C115">
        <v>1.7999999999999999E-2</v>
      </c>
      <c r="D115">
        <v>0</v>
      </c>
      <c r="E115">
        <f t="shared" si="2"/>
        <v>0.5502144033462173</v>
      </c>
      <c r="F115">
        <f t="shared" si="3"/>
        <v>-8.8754000000000008</v>
      </c>
    </row>
    <row r="116" spans="1:6" x14ac:dyDescent="0.2">
      <c r="A116">
        <v>48805.643360000002</v>
      </c>
      <c r="B116">
        <v>8.8788999999999998</v>
      </c>
      <c r="C116">
        <v>1.4E-2</v>
      </c>
      <c r="D116">
        <v>0</v>
      </c>
      <c r="E116">
        <f t="shared" si="2"/>
        <v>0.10187672537904291</v>
      </c>
      <c r="F116">
        <f t="shared" si="3"/>
        <v>-8.8788999999999998</v>
      </c>
    </row>
    <row r="117" spans="1:6" x14ac:dyDescent="0.2">
      <c r="A117">
        <v>48805.657709999999</v>
      </c>
      <c r="B117">
        <v>8.8298000000000005</v>
      </c>
      <c r="C117">
        <v>1.4999999999999999E-2</v>
      </c>
      <c r="D117">
        <v>0</v>
      </c>
      <c r="E117">
        <f t="shared" si="2"/>
        <v>0.13993099845629331</v>
      </c>
      <c r="F117">
        <f t="shared" si="3"/>
        <v>-8.8298000000000005</v>
      </c>
    </row>
    <row r="118" spans="1:6" x14ac:dyDescent="0.2">
      <c r="A118">
        <v>48833.47653</v>
      </c>
      <c r="B118">
        <v>8.8714999999999993</v>
      </c>
      <c r="C118">
        <v>1.2E-2</v>
      </c>
      <c r="D118">
        <v>0</v>
      </c>
      <c r="E118">
        <f t="shared" si="2"/>
        <v>0.91170613085205332</v>
      </c>
      <c r="F118">
        <f t="shared" si="3"/>
        <v>-8.8714999999999993</v>
      </c>
    </row>
    <row r="119" spans="1:6" x14ac:dyDescent="0.2">
      <c r="A119">
        <v>48833.490839999999</v>
      </c>
      <c r="B119">
        <v>8.8804999999999996</v>
      </c>
      <c r="C119">
        <v>1.4E-2</v>
      </c>
      <c r="D119">
        <v>0</v>
      </c>
      <c r="E119">
        <f t="shared" si="2"/>
        <v>0.9496543293034847</v>
      </c>
      <c r="F119">
        <f t="shared" si="3"/>
        <v>-8.8804999999999996</v>
      </c>
    </row>
    <row r="120" spans="1:6" x14ac:dyDescent="0.2">
      <c r="A120">
        <v>48833.565399999999</v>
      </c>
      <c r="B120">
        <v>8.8569999999999993</v>
      </c>
      <c r="C120">
        <v>1.2999999999999999E-2</v>
      </c>
      <c r="D120">
        <v>0</v>
      </c>
      <c r="E120">
        <f t="shared" si="2"/>
        <v>0.14737743739851794</v>
      </c>
      <c r="F120">
        <f t="shared" si="3"/>
        <v>-8.8569999999999993</v>
      </c>
    </row>
    <row r="121" spans="1:6" x14ac:dyDescent="0.2">
      <c r="A121">
        <v>48833.579750000004</v>
      </c>
      <c r="B121">
        <v>8.8139000000000003</v>
      </c>
      <c r="C121">
        <v>1.2999999999999999E-2</v>
      </c>
      <c r="D121">
        <v>0</v>
      </c>
      <c r="E121">
        <f t="shared" si="2"/>
        <v>0.18543171049532248</v>
      </c>
      <c r="F121">
        <f t="shared" si="3"/>
        <v>-8.8139000000000003</v>
      </c>
    </row>
    <row r="122" spans="1:6" x14ac:dyDescent="0.2">
      <c r="A122">
        <v>48833.654289999999</v>
      </c>
      <c r="B122">
        <v>8.8541000000000007</v>
      </c>
      <c r="C122">
        <v>1.4E-2</v>
      </c>
      <c r="D122">
        <v>0</v>
      </c>
      <c r="E122">
        <f t="shared" si="2"/>
        <v>0.38310178125811944</v>
      </c>
      <c r="F122">
        <f t="shared" si="3"/>
        <v>-8.8541000000000007</v>
      </c>
    </row>
    <row r="123" spans="1:6" x14ac:dyDescent="0.2">
      <c r="A123">
        <v>48833.668619999997</v>
      </c>
      <c r="B123">
        <v>8.8948999999999998</v>
      </c>
      <c r="C123">
        <v>1.7999999999999999E-2</v>
      </c>
      <c r="D123">
        <v>2</v>
      </c>
      <c r="E123">
        <f t="shared" si="2"/>
        <v>0.42110301702268771</v>
      </c>
      <c r="F123">
        <f t="shared" si="3"/>
        <v>-8.8948999999999998</v>
      </c>
    </row>
    <row r="124" spans="1:6" x14ac:dyDescent="0.2">
      <c r="A124">
        <v>48923.606540000001</v>
      </c>
      <c r="B124">
        <v>8.9120000000000008</v>
      </c>
      <c r="C124">
        <v>2.8000000000000001E-2</v>
      </c>
      <c r="D124">
        <v>128</v>
      </c>
      <c r="E124">
        <f t="shared" si="2"/>
        <v>0.92439000459307863</v>
      </c>
      <c r="F124">
        <f t="shared" si="3"/>
        <v>-8.9120000000000008</v>
      </c>
    </row>
    <row r="125" spans="1:6" x14ac:dyDescent="0.2">
      <c r="A125">
        <v>48923.681100000002</v>
      </c>
      <c r="B125">
        <v>8.8169000000000004</v>
      </c>
      <c r="C125">
        <v>1.4999999999999999E-2</v>
      </c>
      <c r="D125">
        <v>128</v>
      </c>
      <c r="E125">
        <f t="shared" si="2"/>
        <v>0.12211311268856662</v>
      </c>
      <c r="F125">
        <f t="shared" si="3"/>
        <v>-8.8169000000000004</v>
      </c>
    </row>
    <row r="126" spans="1:6" x14ac:dyDescent="0.2">
      <c r="A126">
        <v>48923.695449999999</v>
      </c>
      <c r="B126">
        <v>8.9053000000000004</v>
      </c>
      <c r="C126">
        <v>2.4E-2</v>
      </c>
      <c r="D126">
        <v>128</v>
      </c>
      <c r="E126">
        <f t="shared" si="2"/>
        <v>0.16016738576627176</v>
      </c>
      <c r="F126">
        <f t="shared" si="3"/>
        <v>-8.9053000000000004</v>
      </c>
    </row>
    <row r="127" spans="1:6" x14ac:dyDescent="0.2">
      <c r="A127">
        <v>48923.77001</v>
      </c>
      <c r="B127">
        <v>8.8812999999999995</v>
      </c>
      <c r="C127">
        <v>2.3E-2</v>
      </c>
      <c r="D127">
        <v>128</v>
      </c>
      <c r="E127">
        <f t="shared" si="2"/>
        <v>0.357890493861305</v>
      </c>
      <c r="F127">
        <f t="shared" si="3"/>
        <v>-8.8812999999999995</v>
      </c>
    </row>
    <row r="128" spans="1:6" x14ac:dyDescent="0.2">
      <c r="A128">
        <v>48923.944179999999</v>
      </c>
      <c r="B128">
        <v>8.8407999999999998</v>
      </c>
      <c r="C128">
        <v>1.9E-2</v>
      </c>
      <c r="D128">
        <v>128</v>
      </c>
      <c r="E128">
        <f t="shared" si="2"/>
        <v>0.81976594633169952</v>
      </c>
      <c r="F128">
        <f t="shared" si="3"/>
        <v>-8.8407999999999998</v>
      </c>
    </row>
    <row r="129" spans="1:6" x14ac:dyDescent="0.2">
      <c r="A129">
        <v>48923.958500000001</v>
      </c>
      <c r="B129">
        <v>8.9466999999999999</v>
      </c>
      <c r="C129">
        <v>1.7999999999999999E-2</v>
      </c>
      <c r="D129">
        <v>128</v>
      </c>
      <c r="E129">
        <f t="shared" si="2"/>
        <v>0.85774066344902167</v>
      </c>
      <c r="F129">
        <f t="shared" si="3"/>
        <v>-8.9466999999999999</v>
      </c>
    </row>
    <row r="130" spans="1:6" x14ac:dyDescent="0.2">
      <c r="A130">
        <v>48924.033060000002</v>
      </c>
      <c r="B130">
        <v>8.8780000000000001</v>
      </c>
      <c r="C130">
        <v>2.1999999999999999E-2</v>
      </c>
      <c r="D130">
        <v>128</v>
      </c>
      <c r="E130">
        <f t="shared" si="2"/>
        <v>5.5463771544509655E-2</v>
      </c>
      <c r="F130">
        <f t="shared" si="3"/>
        <v>-8.8780000000000001</v>
      </c>
    </row>
    <row r="131" spans="1:6" x14ac:dyDescent="0.2">
      <c r="A131">
        <v>48924.047359999997</v>
      </c>
      <c r="B131">
        <v>8.8908000000000005</v>
      </c>
      <c r="C131">
        <v>1.7000000000000001E-2</v>
      </c>
      <c r="D131">
        <v>128</v>
      </c>
      <c r="E131">
        <f t="shared" si="2"/>
        <v>9.3385451329595526E-2</v>
      </c>
      <c r="F131">
        <f t="shared" si="3"/>
        <v>-8.8908000000000005</v>
      </c>
    </row>
    <row r="132" spans="1:6" x14ac:dyDescent="0.2">
      <c r="A132">
        <v>48924.12197</v>
      </c>
      <c r="B132">
        <v>8.9090000000000007</v>
      </c>
      <c r="C132">
        <v>2.4E-2</v>
      </c>
      <c r="D132">
        <v>128</v>
      </c>
      <c r="E132">
        <f t="shared" si="2"/>
        <v>0.29124115271724804</v>
      </c>
      <c r="F132">
        <f t="shared" si="3"/>
        <v>-8.9090000000000007</v>
      </c>
    </row>
    <row r="133" spans="1:6" x14ac:dyDescent="0.2">
      <c r="A133">
        <v>48976.715499999998</v>
      </c>
      <c r="B133">
        <v>8.8234999999999992</v>
      </c>
      <c r="C133">
        <v>1.7000000000000001E-2</v>
      </c>
      <c r="D133">
        <v>0</v>
      </c>
      <c r="E133">
        <f t="shared" si="2"/>
        <v>0.76222046020438938</v>
      </c>
      <c r="F133">
        <f t="shared" si="3"/>
        <v>-8.8234999999999992</v>
      </c>
    </row>
    <row r="134" spans="1:6" x14ac:dyDescent="0.2">
      <c r="A134">
        <v>49016.713000000003</v>
      </c>
      <c r="B134">
        <v>8.8371999999999993</v>
      </c>
      <c r="C134">
        <v>1.6E-2</v>
      </c>
      <c r="D134">
        <v>0</v>
      </c>
      <c r="E134">
        <f t="shared" si="2"/>
        <v>0.83021960101314107</v>
      </c>
      <c r="F134">
        <f t="shared" si="3"/>
        <v>-8.8371999999999993</v>
      </c>
    </row>
    <row r="135" spans="1:6" x14ac:dyDescent="0.2">
      <c r="A135">
        <v>49016.727310000002</v>
      </c>
      <c r="B135">
        <v>8.8591999999999995</v>
      </c>
      <c r="C135">
        <v>1.9E-2</v>
      </c>
      <c r="D135">
        <v>0</v>
      </c>
      <c r="E135">
        <f t="shared" si="2"/>
        <v>0.86816779946457245</v>
      </c>
      <c r="F135">
        <f t="shared" si="3"/>
        <v>-8.8591999999999995</v>
      </c>
    </row>
    <row r="136" spans="1:6" x14ac:dyDescent="0.2">
      <c r="A136">
        <v>49016.801899999999</v>
      </c>
      <c r="B136">
        <v>8.9146000000000001</v>
      </c>
      <c r="C136">
        <v>1.6E-2</v>
      </c>
      <c r="D136">
        <v>2</v>
      </c>
      <c r="E136">
        <f t="shared" si="2"/>
        <v>6.5970463519533951E-2</v>
      </c>
      <c r="F136">
        <f t="shared" si="3"/>
        <v>-8.9146000000000001</v>
      </c>
    </row>
    <row r="137" spans="1:6" x14ac:dyDescent="0.2">
      <c r="A137">
        <v>49016.816180000002</v>
      </c>
      <c r="B137">
        <v>8.8687000000000005</v>
      </c>
      <c r="C137">
        <v>1.4E-2</v>
      </c>
      <c r="D137">
        <v>0</v>
      </c>
      <c r="E137">
        <f t="shared" si="2"/>
        <v>0.10383910601103707</v>
      </c>
      <c r="F137">
        <f t="shared" si="3"/>
        <v>-8.8687000000000005</v>
      </c>
    </row>
    <row r="138" spans="1:6" x14ac:dyDescent="0.2">
      <c r="A138">
        <v>49051.393329999999</v>
      </c>
      <c r="B138">
        <v>8.8656000000000006</v>
      </c>
      <c r="C138">
        <v>1.4999999999999999E-2</v>
      </c>
      <c r="D138">
        <v>0</v>
      </c>
      <c r="E138">
        <f t="shared" si="2"/>
        <v>0.79779789070698826</v>
      </c>
      <c r="F138">
        <f t="shared" si="3"/>
        <v>-8.8656000000000006</v>
      </c>
    </row>
    <row r="139" spans="1:6" x14ac:dyDescent="0.2">
      <c r="A139">
        <v>49051.407650000001</v>
      </c>
      <c r="B139">
        <v>8.8659999999999997</v>
      </c>
      <c r="C139">
        <v>1.2999999999999999E-2</v>
      </c>
      <c r="D139">
        <v>0</v>
      </c>
      <c r="E139">
        <f>+(A139-B$6)/B$7-INT((A139-B$6)/B$7)</f>
        <v>0.83577260782476515</v>
      </c>
      <c r="F139">
        <f>-B139</f>
        <v>-8.8659999999999997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2024-01-17T04:32:16Z</dcterms:modified>
</cp:coreProperties>
</file>