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74F9FEC-3A1C-4DC3-8CC6-663B3807099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C21" i="1"/>
  <c r="E21" i="1"/>
  <c r="F21" i="1"/>
  <c r="G11" i="1"/>
  <c r="F11" i="1"/>
  <c r="E14" i="1"/>
  <c r="E15" i="1" s="1"/>
  <c r="C17" i="1"/>
  <c r="Q21" i="1"/>
  <c r="G21" i="1"/>
  <c r="H21" i="1"/>
  <c r="C12" i="1"/>
  <c r="C16" i="1" l="1"/>
  <c r="D18" i="1" s="1"/>
  <c r="C11" i="1"/>
  <c r="O23" i="1" l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<sst xmlns="http://schemas.openxmlformats.org/spreadsheetml/2006/main" count="54" uniqueCount="47">
  <si>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</si>
  <si>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</si>
  <si>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</si>
  <si>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</si>
  <si>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</si>
  <si>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</si>
  <si>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</si>
  <si>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</si>
  <si>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</si>
  <si>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</si>
  <si>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</si>
  <si>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</si>
  <si>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</si>
  <si>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</si>
  <si>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</si>
  <si>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</si>
  <si>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</si>
  <si>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</si>
  <si>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</si>
  <si>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</si>
  <si>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</si>
  <si>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</si>
  <si>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</si>
  <si>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</si>
  <si>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</si>
  <si>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</si>
  <si>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</si>
  <si>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</si>
  <si>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</si>
  <si>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</si>
  <si>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</si>
  <si>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</si>
  <si>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</si>
  <si>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</si>
  <si>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</si>
  <si>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</si>
  <si>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</si>
  <si>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</si>
  <si>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</si>
  <si>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</si>
  <si>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</si>
  <si>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</si>
  <si>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VZ UMi / GSC 4408-1463</t>
  </si>
  <si>
    <t>EA</t>
  </si>
  <si>
    <t>IBVS 6029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</si>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</sst>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UMi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7203</c:v>
                </c:pt>
                <c:pt idx="2">
                  <c:v>7249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45-4A88-BA94-E1812E273D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7203</c:v>
                </c:pt>
                <c:pt idx="2">
                  <c:v>7249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0.14656000000104541</c:v>
                </c:pt>
                <c:pt idx="2">
                  <c:v>0.14787999999680324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45-4A88-BA94-E1812E273D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7203</c:v>
                </c:pt>
                <c:pt idx="2">
                  <c:v>7249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45-4A88-BA94-E1812E273D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7203</c:v>
                </c:pt>
                <c:pt idx="2">
                  <c:v>7249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45-4A88-BA94-E1812E273D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7203</c:v>
                </c:pt>
                <c:pt idx="2">
                  <c:v>7249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45-4A88-BA94-E1812E273D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7203</c:v>
                </c:pt>
                <c:pt idx="2">
                  <c:v>7249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45-4A88-BA94-E1812E273D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7203</c:v>
                </c:pt>
                <c:pt idx="2">
                  <c:v>7249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45-4A88-BA94-E1812E273D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7203</c:v>
                </c:pt>
                <c:pt idx="2">
                  <c:v>7249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-1.2184347991800459E-6</c:v>
                </c:pt>
                <c:pt idx="1">
                  <c:v>0.14675200943276789</c:v>
                </c:pt>
                <c:pt idx="2">
                  <c:v>0.14768920899987997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45-4A88-BA94-E1812E273D0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7203</c:v>
                </c:pt>
                <c:pt idx="2">
                  <c:v>7249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45-4A88-BA94-E1812E273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102224"/>
        <c:axId val="1"/>
      </c:scatterChart>
      <c:valAx>
        <c:axId val="393102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102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0</xdr:rowOff>
    </xdr:from>
    <xdr:to>
      <xdr:col>16</xdr:col>
      <xdr:colOff>371475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0EBFF2-A23F-2403-F71B-9BEEF6B2F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51463.758000000002</v>
      </c>
      <c r="D7" s="30" t="s">
        <v>41</v>
      </c>
    </row>
    <row r="8" spans="1:7" x14ac:dyDescent="0.2">
      <c r="A8" t="s">
        <v>3</v>
      </c>
      <c r="C8" s="33">
        <v>0.62807999999999997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-1.2184347991800459E-6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2.0373903632870621E-5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60326.734544444444</v>
      </c>
    </row>
    <row r="15" spans="1:7" x14ac:dyDescent="0.2">
      <c r="A15" s="12" t="s">
        <v>17</v>
      </c>
      <c r="B15" s="10"/>
      <c r="C15" s="13">
        <f ca="1">(C7+C11)+(C8+C12)*INT(MAX(F21:F3533))</f>
        <v>56016.857609209008</v>
      </c>
      <c r="D15" s="14" t="s">
        <v>38</v>
      </c>
      <c r="E15" s="15">
        <f ca="1">ROUND(2*(E14-$C$7)/$C$8,0)/2+E13</f>
        <v>14112</v>
      </c>
    </row>
    <row r="16" spans="1:7" x14ac:dyDescent="0.2">
      <c r="A16" s="16" t="s">
        <v>4</v>
      </c>
      <c r="B16" s="10"/>
      <c r="C16" s="17">
        <f ca="1">+C8+C12</f>
        <v>0.62810037390363282</v>
      </c>
      <c r="D16" s="14" t="s">
        <v>39</v>
      </c>
      <c r="E16" s="24">
        <f ca="1">ROUND(2*(E14-$C$15)/$C$16,0)/2+E13</f>
        <v>6863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45309.406308642974</v>
      </c>
    </row>
    <row r="18" spans="1:18" ht="14.25" thickTop="1" thickBot="1" x14ac:dyDescent="0.25">
      <c r="A18" s="16" t="s">
        <v>5</v>
      </c>
      <c r="B18" s="10"/>
      <c r="C18" s="19">
        <f ca="1">+C15</f>
        <v>56016.857609209008</v>
      </c>
      <c r="D18" s="20">
        <f ca="1">+C16</f>
        <v>0.62810037390363282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51463.758000000002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-1.2184347991800459E-6</v>
      </c>
      <c r="Q21" s="2">
        <f>+C21-15018.5</f>
        <v>36445.258000000002</v>
      </c>
    </row>
    <row r="22" spans="1:18" x14ac:dyDescent="0.2">
      <c r="A22" s="31" t="s">
        <v>44</v>
      </c>
      <c r="B22" s="32" t="s">
        <v>45</v>
      </c>
      <c r="C22" s="31">
        <v>55987.964800000002</v>
      </c>
      <c r="D22" s="31">
        <v>1.5E-3</v>
      </c>
      <c r="E22">
        <f>+(C22-C$7)/C$8</f>
        <v>7203.233346070564</v>
      </c>
      <c r="F22">
        <f>ROUND(2*E22,0)/2</f>
        <v>7203</v>
      </c>
      <c r="G22">
        <f>+C22-(C$7+F22*C$8)</f>
        <v>0.14656000000104541</v>
      </c>
      <c r="I22">
        <f>+G22</f>
        <v>0.14656000000104541</v>
      </c>
      <c r="O22">
        <f ca="1">+C$11+C$12*$F22</f>
        <v>0.14675200943276789</v>
      </c>
      <c r="Q22" s="2">
        <f>+C22-15018.5</f>
        <v>40969.464800000002</v>
      </c>
    </row>
    <row r="23" spans="1:18" x14ac:dyDescent="0.2">
      <c r="A23" s="31" t="s">
        <v>44</v>
      </c>
      <c r="B23" s="32" t="s">
        <v>45</v>
      </c>
      <c r="C23" s="31">
        <v>56016.857799999998</v>
      </c>
      <c r="D23" s="31">
        <v>6.9999999999999999E-4</v>
      </c>
      <c r="E23">
        <f>+(C23-C$7)/C$8</f>
        <v>7249.2354477136614</v>
      </c>
      <c r="F23">
        <f>ROUND(2*E23,0)/2</f>
        <v>7249</v>
      </c>
      <c r="G23">
        <f>+C23-(C$7+F23*C$8)</f>
        <v>0.14787999999680324</v>
      </c>
      <c r="I23">
        <f>+G23</f>
        <v>0.14787999999680324</v>
      </c>
      <c r="O23">
        <f ca="1">+C$11+C$12*$F23</f>
        <v>0.14768920899987997</v>
      </c>
      <c r="Q23" s="2">
        <f>+C23-15018.5</f>
        <v>40998.357799999998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2024-01-17T04:37:44Z</dcterms:modified>
</cp:coreProperties>
</file>