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3E0F905-FBAC-497C-91F5-83BE673FB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/>
  <c r="I23" i="1" s="1"/>
  <c r="Q23" i="1"/>
  <c r="E24" i="1"/>
  <c r="F24" i="1"/>
  <c r="G24" i="1" s="1"/>
  <c r="I24" i="1" s="1"/>
  <c r="Q24" i="1"/>
  <c r="E25" i="1"/>
  <c r="F25" i="1"/>
  <c r="G25" i="1"/>
  <c r="I25" i="1"/>
  <c r="Q25" i="1"/>
  <c r="E26" i="1"/>
  <c r="F26" i="1" s="1"/>
  <c r="G26" i="1" s="1"/>
  <c r="I26" i="1" s="1"/>
  <c r="Q26" i="1"/>
  <c r="A21" i="1"/>
  <c r="C21" i="1"/>
  <c r="Q21" i="1" s="1"/>
  <c r="E21" i="1"/>
  <c r="F21" i="1"/>
  <c r="G21" i="1" s="1"/>
  <c r="H21" i="1" s="1"/>
  <c r="F11" i="1"/>
  <c r="C17" i="1"/>
  <c r="H20" i="1"/>
  <c r="G11" i="1"/>
  <c r="F14" i="1"/>
  <c r="C11" i="1"/>
  <c r="F15" i="1" l="1"/>
  <c r="C12" i="1"/>
  <c r="O26" i="1" l="1"/>
  <c r="S26" i="1" s="1"/>
  <c r="O23" i="1"/>
  <c r="S23" i="1" s="1"/>
  <c r="O22" i="1"/>
  <c r="S22" i="1" s="1"/>
  <c r="O25" i="1"/>
  <c r="S25" i="1" s="1"/>
  <c r="O21" i="1"/>
  <c r="S21" i="1" s="1"/>
  <c r="O24" i="1"/>
  <c r="S24" i="1" s="1"/>
  <c r="C16" i="1"/>
  <c r="D18" i="1" s="1"/>
  <c r="C15" i="1"/>
  <c r="C18" i="1" l="1"/>
  <c r="F16" i="1"/>
  <c r="F17" i="1" s="1"/>
  <c r="S19" i="1"/>
  <c r="F18" i="1" l="1"/>
</calcChain>
</file>

<file path=xl/sharedStrings.xml><?xml version="1.0" encoding="utf-8"?>
<sst xmlns="http://schemas.openxmlformats.org/spreadsheetml/2006/main" count="66" uniqueCount="55">
  <si>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</si>
  <si>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</si>
  <si>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</si>
  <si>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</si>
  <si>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</si>
  <si>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</si>
  <si>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</si>
  <si>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</si>
  <si>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</si>
  <si>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</si>
  <si>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</si>
  <si>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</si>
  <si>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</si>
  <si>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</si>
  <si>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</si>
  <si>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</si>
  <si>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</si>
  <si>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</si>
  <si>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</si>
  <si>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</si>
  <si>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</si>
  <si>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</si>
  <si>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</si>
  <si>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</si>
  <si>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</si>
  <si>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</si>
  <si>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</si>
  <si>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</si>
  <si>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</si>
  <si>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</si>
  <si>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</si>
  <si>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</si>
  <si>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</si>
  <si>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</si>
  <si>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</si>
  <si>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</si>
  <si>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</si>
  <si>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</si>
  <si>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</si>
  <si>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BC Vel</t>
  </si>
  <si>
    <t>BC Vel / GSC 7687-1095</t>
  </si>
  <si>
    <t>Vel_BC.xls</t>
  </si>
  <si>
    <t>EA/D:</t>
  </si>
  <si>
    <t>Vel</t>
  </si>
  <si>
    <t>G7687-1095</t>
  </si>
  <si>
    <t>Kreiner</t>
  </si>
  <si>
    <t>VSS_2013-01-28</t>
  </si>
  <si>
    <t>I</t>
  </si>
  <si>
    <t>CCD</t>
  </si>
  <si>
    <t>S3</t>
  </si>
  <si>
    <t xml:space="preserve">Mag </t>
  </si>
  <si>
    <t>11.80-12.30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</si>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</sst>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22" fontId="7" fillId="0" borderId="11" xfId="0" applyNumberFormat="1" applyFont="1" applyBorder="1" applyAlignment="1">
      <alignment horizontal="right" vertical="center"/>
    </xf>
    <xf numFmtId="22" fontId="17" fillId="0" borderId="12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3-4613-A192-E137EC3DD6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-0.2461879999973462</c:v>
                </c:pt>
                <c:pt idx="2">
                  <c:v>-0.20634640000207582</c:v>
                </c:pt>
                <c:pt idx="3">
                  <c:v>-0.20358639999903971</c:v>
                </c:pt>
                <c:pt idx="4">
                  <c:v>-0.20327120000001742</c:v>
                </c:pt>
                <c:pt idx="5">
                  <c:v>-0.20136719999572961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03-4613-A192-E137EC3DD6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03-4613-A192-E137EC3DD6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03-4613-A192-E137EC3DD6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03-4613-A192-E137EC3DD6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03-4613-A192-E137EC3DD6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1.2999999999999999E-3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03-4613-A192-E137EC3DD6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-7.0705959137746521E-3</c:v>
                </c:pt>
                <c:pt idx="1">
                  <c:v>-0.18990082106678607</c:v>
                </c:pt>
                <c:pt idx="2">
                  <c:v>-0.21427818442052093</c:v>
                </c:pt>
                <c:pt idx="3">
                  <c:v>-0.21611198808303858</c:v>
                </c:pt>
                <c:pt idx="4">
                  <c:v>-0.21653580048504267</c:v>
                </c:pt>
                <c:pt idx="5">
                  <c:v>-0.21686181002504581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03-4613-A192-E137EC3DD6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22432.5</c:v>
                </c:pt>
                <c:pt idx="2">
                  <c:v>25423.5</c:v>
                </c:pt>
                <c:pt idx="3">
                  <c:v>25648.5</c:v>
                </c:pt>
                <c:pt idx="4">
                  <c:v>25700.5</c:v>
                </c:pt>
                <c:pt idx="5">
                  <c:v>25740.5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03-4613-A192-E137EC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2424"/>
        <c:axId val="1"/>
      </c:scatterChart>
      <c:valAx>
        <c:axId val="69141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6DCA4A-EA15-9A30-9B05-F1CA657FB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5.28515625" customWidth="1"/>
    <col min="2" max="2" width="4.85546875" customWidth="1"/>
    <col min="3" max="3" width="11.85546875" customWidth="1"/>
    <col min="4" max="4" width="9.42578125" customWidth="1"/>
    <col min="5" max="5" width="13.710937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7" t="s">
        <v>38</v>
      </c>
      <c r="D2" s="3" t="s">
        <v>43</v>
      </c>
      <c r="E2" s="28" t="s">
        <v>39</v>
      </c>
      <c r="F2" t="s">
        <v>44</v>
      </c>
    </row>
    <row r="3" spans="1:7" ht="13.5" thickBot="1" x14ac:dyDescent="0.25">
      <c r="E3" t="s">
        <v>44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26174.647000000001</v>
      </c>
      <c r="D7" s="32" t="s">
        <v>54</v>
      </c>
      <c r="E7" s="35" t="s">
        <v>45</v>
      </c>
    </row>
    <row r="8" spans="1:7" x14ac:dyDescent="0.2">
      <c r="A8" t="s">
        <v>3</v>
      </c>
      <c r="C8" s="33">
        <v>1.1735823999999999</v>
      </c>
      <c r="D8" s="34" t="s">
        <v>54</v>
      </c>
      <c r="E8" s="36">
        <v>1.1735979000000001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-7.0705959137746521E-3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-8.1502385000785206E-6</v>
      </c>
      <c r="D12" s="3"/>
      <c r="E12" s="37" t="s">
        <v>50</v>
      </c>
      <c r="F12" s="38" t="s">
        <v>51</v>
      </c>
    </row>
    <row r="13" spans="1:7" x14ac:dyDescent="0.2">
      <c r="A13" s="10" t="s">
        <v>18</v>
      </c>
      <c r="B13" s="10"/>
      <c r="C13" s="3" t="s">
        <v>13</v>
      </c>
      <c r="E13" s="39" t="s">
        <v>34</v>
      </c>
      <c r="F13" s="40">
        <v>1</v>
      </c>
    </row>
    <row r="14" spans="1:7" x14ac:dyDescent="0.2">
      <c r="A14" s="10"/>
      <c r="B14" s="10"/>
      <c r="C14" s="10"/>
      <c r="E14" s="39" t="s">
        <v>31</v>
      </c>
      <c r="F14" s="41">
        <f ca="1">NOW()+15018.5+$C$9/24</f>
        <v>60520.790259259258</v>
      </c>
    </row>
    <row r="15" spans="1:7" x14ac:dyDescent="0.2">
      <c r="A15" s="12" t="s">
        <v>17</v>
      </c>
      <c r="B15" s="10"/>
      <c r="C15" s="13">
        <f ca="1">(C7+C11)+(C8+C12)*INT(MAX(F21:F3533))</f>
        <v>56382.441118265095</v>
      </c>
      <c r="E15" s="39" t="s">
        <v>35</v>
      </c>
      <c r="F15" s="41">
        <f ca="1">ROUND(2*(F14-$C$7)/$C$8,0)/2+F13</f>
        <v>29267</v>
      </c>
    </row>
    <row r="16" spans="1:7" x14ac:dyDescent="0.2">
      <c r="A16" s="15" t="s">
        <v>4</v>
      </c>
      <c r="B16" s="10"/>
      <c r="C16" s="16">
        <f ca="1">+C8+C12</f>
        <v>1.1735742497614998</v>
      </c>
      <c r="E16" s="39" t="s">
        <v>36</v>
      </c>
      <c r="F16" s="42">
        <f ca="1">ROUND(2*(F14-$C$15)/$C$16,0)/2+F13</f>
        <v>3527.5</v>
      </c>
    </row>
    <row r="17" spans="1:19" ht="13.5" thickBot="1" x14ac:dyDescent="0.25">
      <c r="A17" s="14" t="s">
        <v>28</v>
      </c>
      <c r="B17" s="10"/>
      <c r="C17" s="10">
        <f>COUNT(C21:C2191)</f>
        <v>6</v>
      </c>
      <c r="E17" s="39" t="s">
        <v>52</v>
      </c>
      <c r="F17" s="43">
        <f ca="1">+$C$15+$C$16*$F$16-15018.5-$C$9/24</f>
        <v>45504.120117632119</v>
      </c>
    </row>
    <row r="18" spans="1:19" ht="14.25" thickTop="1" thickBot="1" x14ac:dyDescent="0.25">
      <c r="A18" s="15" t="s">
        <v>5</v>
      </c>
      <c r="B18" s="10"/>
      <c r="C18" s="17">
        <f ca="1">+C15</f>
        <v>56382.441118265095</v>
      </c>
      <c r="D18" s="18">
        <f ca="1">+C16</f>
        <v>1.1735742497614998</v>
      </c>
      <c r="E18" s="45" t="s">
        <v>53</v>
      </c>
      <c r="F18" s="44">
        <f ca="1">+($C$15+$C$16*$F$16)-($C$16/2)-15018.5-$C$9/24</f>
        <v>45503.533330507242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2.776355872519011E-2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$D$7</f>
        <v>VSX</v>
      </c>
      <c r="C21" s="8">
        <f>$C$7</f>
        <v>26174.647000000001</v>
      </c>
      <c r="D21" s="8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-7.0705959137746521E-3</v>
      </c>
      <c r="Q21" s="2">
        <f t="shared" ref="Q21:Q26" si="4">+C21-15018.5</f>
        <v>11156.147000000001</v>
      </c>
      <c r="S21">
        <f t="shared" ref="S21:S26" ca="1" si="5">+(O21-G21)^2</f>
        <v>4.999332657588681E-5</v>
      </c>
    </row>
    <row r="22" spans="1:19" x14ac:dyDescent="0.2">
      <c r="A22" t="s">
        <v>45</v>
      </c>
      <c r="C22" s="8">
        <v>52500.788</v>
      </c>
      <c r="D22" s="8" t="s">
        <v>13</v>
      </c>
      <c r="E22">
        <f t="shared" si="0"/>
        <v>22432.290225211287</v>
      </c>
      <c r="F22">
        <f t="shared" si="1"/>
        <v>22432.5</v>
      </c>
      <c r="G22">
        <f t="shared" si="2"/>
        <v>-0.2461879999973462</v>
      </c>
      <c r="I22">
        <f>+G22</f>
        <v>-0.2461879999973462</v>
      </c>
      <c r="O22">
        <f t="shared" ca="1" si="3"/>
        <v>-0.18990082106678607</v>
      </c>
      <c r="Q22" s="2">
        <f t="shared" si="4"/>
        <v>37482.288</v>
      </c>
      <c r="S22">
        <f t="shared" ca="1" si="5"/>
        <v>3.1682465119608912E-3</v>
      </c>
    </row>
    <row r="23" spans="1:19" x14ac:dyDescent="0.2">
      <c r="A23" s="29" t="s">
        <v>46</v>
      </c>
      <c r="B23" s="30" t="s">
        <v>47</v>
      </c>
      <c r="C23" s="31">
        <v>56011.012799999997</v>
      </c>
      <c r="D23" s="31">
        <v>1.2999999999999999E-3</v>
      </c>
      <c r="E23">
        <f t="shared" si="0"/>
        <v>25423.324173913988</v>
      </c>
      <c r="F23">
        <f t="shared" si="1"/>
        <v>25423.5</v>
      </c>
      <c r="G23">
        <f t="shared" si="2"/>
        <v>-0.20634640000207582</v>
      </c>
      <c r="I23">
        <f>+G23</f>
        <v>-0.20634640000207582</v>
      </c>
      <c r="O23">
        <f t="shared" ca="1" si="3"/>
        <v>-0.21427818442052093</v>
      </c>
      <c r="Q23" s="2">
        <f t="shared" si="4"/>
        <v>40992.512799999997</v>
      </c>
      <c r="S23">
        <f t="shared" ca="1" si="5"/>
        <v>6.291320406068862E-5</v>
      </c>
    </row>
    <row r="24" spans="1:19" x14ac:dyDescent="0.2">
      <c r="A24" s="29" t="s">
        <v>46</v>
      </c>
      <c r="B24" s="30" t="s">
        <v>47</v>
      </c>
      <c r="C24" s="31">
        <v>56275.071600000003</v>
      </c>
      <c r="D24" s="31">
        <v>2.0999999999999999E-3</v>
      </c>
      <c r="E24">
        <f t="shared" si="0"/>
        <v>25648.326525687506</v>
      </c>
      <c r="F24">
        <f t="shared" si="1"/>
        <v>25648.5</v>
      </c>
      <c r="G24">
        <f t="shared" si="2"/>
        <v>-0.20358639999903971</v>
      </c>
      <c r="I24">
        <f>+G24</f>
        <v>-0.20358639999903971</v>
      </c>
      <c r="O24">
        <f t="shared" ca="1" si="3"/>
        <v>-0.21611198808303858</v>
      </c>
      <c r="Q24" s="2">
        <f t="shared" si="4"/>
        <v>41256.571600000003</v>
      </c>
      <c r="S24">
        <f t="shared" ca="1" si="5"/>
        <v>1.5689035685001443E-4</v>
      </c>
    </row>
    <row r="25" spans="1:19" x14ac:dyDescent="0.2">
      <c r="A25" s="29" t="s">
        <v>46</v>
      </c>
      <c r="B25" s="30" t="s">
        <v>47</v>
      </c>
      <c r="C25" s="31">
        <v>56336.0982</v>
      </c>
      <c r="D25" s="31">
        <v>1.8E-3</v>
      </c>
      <c r="E25">
        <f t="shared" si="0"/>
        <v>25700.326794266854</v>
      </c>
      <c r="F25">
        <f t="shared" si="1"/>
        <v>25700.5</v>
      </c>
      <c r="G25">
        <f t="shared" si="2"/>
        <v>-0.20327120000001742</v>
      </c>
      <c r="I25">
        <f>+G25</f>
        <v>-0.20327120000001742</v>
      </c>
      <c r="O25">
        <f t="shared" ca="1" si="3"/>
        <v>-0.21653580048504267</v>
      </c>
      <c r="Q25" s="2">
        <f t="shared" si="4"/>
        <v>41317.5982</v>
      </c>
      <c r="S25">
        <f t="shared" ca="1" si="5"/>
        <v>1.759496260273323E-4</v>
      </c>
    </row>
    <row r="26" spans="1:19" x14ac:dyDescent="0.2">
      <c r="A26" s="29" t="s">
        <v>46</v>
      </c>
      <c r="B26" s="30" t="s">
        <v>47</v>
      </c>
      <c r="C26" s="31">
        <v>56383.043400000002</v>
      </c>
      <c r="D26" s="31">
        <v>1.4E-3</v>
      </c>
      <c r="E26">
        <f t="shared" si="0"/>
        <v>25740.328416649743</v>
      </c>
      <c r="F26">
        <f t="shared" si="1"/>
        <v>25740.5</v>
      </c>
      <c r="G26">
        <f t="shared" si="2"/>
        <v>-0.20136719999572961</v>
      </c>
      <c r="I26">
        <f>+G26</f>
        <v>-0.20136719999572961</v>
      </c>
      <c r="O26">
        <f t="shared" ca="1" si="3"/>
        <v>-0.21686181002504581</v>
      </c>
      <c r="Q26" s="2">
        <f t="shared" si="4"/>
        <v>41364.543400000002</v>
      </c>
      <c r="S26">
        <f t="shared" ca="1" si="5"/>
        <v>2.4008293996058641E-4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2024-07-29T06:57:58Z</dcterms:modified>
</cp:coreProperties>
</file>