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41ED83F-983D-434D-A000-E339E52D6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E22" i="1"/>
  <c r="F22" i="1" s="1"/>
  <c r="G22" i="1" s="1"/>
  <c r="I22" i="1" s="1"/>
  <c r="Q21" i="1"/>
  <c r="G11" i="1"/>
  <c r="F11" i="1"/>
  <c r="F14" i="1"/>
  <c r="C17" i="1"/>
  <c r="Q22" i="1"/>
  <c r="Q24" i="1"/>
  <c r="E23" i="1"/>
  <c r="F23" i="1" s="1"/>
  <c r="G23" i="1" s="1"/>
  <c r="I23" i="1" s="1"/>
  <c r="E24" i="1"/>
  <c r="F24" i="1" s="1"/>
  <c r="G24" i="1" s="1"/>
  <c r="H24" i="1" s="1"/>
  <c r="E21" i="1"/>
  <c r="F21" i="1" s="1"/>
  <c r="G21" i="1" s="1"/>
  <c r="I21" i="1" s="1"/>
  <c r="C11" i="1"/>
  <c r="F15" i="1" l="1"/>
  <c r="C12" i="1"/>
  <c r="C16" i="1" l="1"/>
  <c r="D18" i="1" s="1"/>
  <c r="O24" i="1"/>
  <c r="O23" i="1"/>
  <c r="O21" i="1"/>
  <c r="C15" i="1"/>
  <c r="O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<sst xmlns="http://schemas.openxmlformats.org/spreadsheetml/2006/main" count="58" uniqueCount="52">
  <si>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</si>
  <si>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</si>
  <si>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</si>
  <si>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</si>
  <si>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</si>
  <si>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</si>
  <si>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</si>
  <si>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</si>
  <si>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</si>
  <si>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</si>
  <si>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</si>
  <si>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</si>
  <si>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</si>
  <si>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</si>
  <si>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</si>
  <si>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</si>
  <si>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</si>
  <si>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</si>
  <si>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</si>
  <si>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</si>
  <si>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</si>
  <si>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</si>
  <si>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</si>
  <si>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</si>
  <si>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</si>
  <si>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</si>
  <si>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</si>
  <si>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</si>
  <si>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</si>
  <si>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</si>
  <si>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</si>
  <si>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</si>
  <si>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</si>
  <si>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</si>
  <si>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</si>
  <si>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</si>
  <si>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</si>
  <si>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</si>
  <si>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</si>
  <si>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</si>
  <si>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CW Vel / GSC 8582-0273 </t>
  </si>
  <si>
    <t>EA</t>
  </si>
  <si>
    <t>IBVS 4739</t>
  </si>
  <si>
    <t>II</t>
  </si>
  <si>
    <t>Add cycle</t>
  </si>
  <si>
    <t>Old Cycle</t>
  </si>
  <si>
    <t>IBVS 2185</t>
  </si>
  <si>
    <t>PE</t>
  </si>
  <si>
    <t>CCD</t>
  </si>
  <si>
    <t xml:space="preserve">Mag </t>
  </si>
  <si>
    <t>VSX</t>
  </si>
  <si>
    <t>10.10-11.12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</si>
</sst>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17" fillId="2" borderId="6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top"/>
    </xf>
    <xf numFmtId="0" fontId="12" fillId="0" borderId="9" xfId="0" applyFont="1" applyBorder="1">
      <alignment vertical="top"/>
    </xf>
    <xf numFmtId="0" fontId="19" fillId="0" borderId="9" xfId="0" applyFont="1" applyBorder="1">
      <alignment vertical="top"/>
    </xf>
    <xf numFmtId="0" fontId="19" fillId="0" borderId="9" xfId="0" applyFont="1" applyBorder="1" applyAlignment="1"/>
    <xf numFmtId="22" fontId="19" fillId="0" borderId="9" xfId="0" applyNumberFormat="1" applyFont="1" applyBorder="1">
      <alignment vertical="top"/>
    </xf>
    <xf numFmtId="22" fontId="19" fillId="0" borderId="10" xfId="0" applyNumberFormat="1" applyFont="1" applyBorder="1" applyAlignment="1"/>
    <xf numFmtId="0" fontId="18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947.5</c:v>
                </c:pt>
                <c:pt idx="2">
                  <c:v>950</c:v>
                </c:pt>
                <c:pt idx="3">
                  <c:v>3495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3">
                  <c:v>-1.5649999986635521E-3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6B-44AB-AFC3-05C19DFD37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947.5</c:v>
                </c:pt>
                <c:pt idx="2">
                  <c:v>950</c:v>
                </c:pt>
                <c:pt idx="3">
                  <c:v>3495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</c:v>
                </c:pt>
                <c:pt idx="1">
                  <c:v>8.267500001238659E-3</c:v>
                </c:pt>
                <c:pt idx="2">
                  <c:v>-4.9999995098914951E-5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6B-44AB-AFC3-05C19DFD37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947.5</c:v>
                </c:pt>
                <c:pt idx="2">
                  <c:v>950</c:v>
                </c:pt>
                <c:pt idx="3">
                  <c:v>3495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6B-44AB-AFC3-05C19DFD37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947.5</c:v>
                </c:pt>
                <c:pt idx="2">
                  <c:v>950</c:v>
                </c:pt>
                <c:pt idx="3">
                  <c:v>3495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6B-44AB-AFC3-05C19DFD37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947.5</c:v>
                </c:pt>
                <c:pt idx="2">
                  <c:v>950</c:v>
                </c:pt>
                <c:pt idx="3">
                  <c:v>3495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6B-44AB-AFC3-05C19DFD37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947.5</c:v>
                </c:pt>
                <c:pt idx="2">
                  <c:v>950</c:v>
                </c:pt>
                <c:pt idx="3">
                  <c:v>3495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6B-44AB-AFC3-05C19DFD37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947.5</c:v>
                </c:pt>
                <c:pt idx="2">
                  <c:v>950</c:v>
                </c:pt>
                <c:pt idx="3">
                  <c:v>3495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6B-44AB-AFC3-05C19DFD37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947.5</c:v>
                </c:pt>
                <c:pt idx="2">
                  <c:v>950</c:v>
                </c:pt>
                <c:pt idx="3">
                  <c:v>3495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2.9925841740046986E-3</c:v>
                </c:pt>
                <c:pt idx="1">
                  <c:v>2.0582030405055579E-3</c:v>
                </c:pt>
                <c:pt idx="2">
                  <c:v>2.055737654929043E-3</c:v>
                </c:pt>
                <c:pt idx="3">
                  <c:v>-4.5402486196310758E-4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6B-44AB-AFC3-05C19DFD3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20520"/>
        <c:axId val="1"/>
      </c:scatterChart>
      <c:valAx>
        <c:axId val="68512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2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561975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A4CFBD-DD91-0A40-DFA7-7A0505B0D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52500.1967</v>
      </c>
      <c r="G1" s="3">
        <v>2.3609255999999998</v>
      </c>
      <c r="H1" s="3" t="s">
        <v>41</v>
      </c>
    </row>
    <row r="2" spans="1:8" x14ac:dyDescent="0.2">
      <c r="A2" t="s">
        <v>22</v>
      </c>
      <c r="B2" t="s">
        <v>41</v>
      </c>
      <c r="C2" s="3"/>
      <c r="D2" s="3"/>
    </row>
    <row r="3" spans="1:8" ht="13.5" thickBot="1" x14ac:dyDescent="0.25"/>
    <row r="4" spans="1:8" ht="14.25" thickTop="1" thickBot="1" x14ac:dyDescent="0.25">
      <c r="A4" s="5" t="s">
        <v>39</v>
      </c>
      <c r="C4" s="8">
        <v>52500.1967</v>
      </c>
      <c r="D4" s="9">
        <v>2.3609255999999998</v>
      </c>
    </row>
    <row r="5" spans="1:8" ht="13.5" thickTop="1" x14ac:dyDescent="0.2"/>
    <row r="6" spans="1:8" x14ac:dyDescent="0.2">
      <c r="A6" s="5" t="s">
        <v>0</v>
      </c>
    </row>
    <row r="7" spans="1:8" x14ac:dyDescent="0.2">
      <c r="A7" t="s">
        <v>1</v>
      </c>
      <c r="C7" s="33">
        <v>44248.758399999999</v>
      </c>
      <c r="D7" s="33" t="s">
        <v>50</v>
      </c>
    </row>
    <row r="8" spans="1:8" x14ac:dyDescent="0.2">
      <c r="A8" t="s">
        <v>2</v>
      </c>
      <c r="C8" s="33">
        <v>2.3609270000000002</v>
      </c>
      <c r="D8" s="33" t="s">
        <v>50</v>
      </c>
    </row>
    <row r="9" spans="1:8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1">
        <f ca="1">INTERCEPT(INDIRECT($G$11):G992,INDIRECT($F$11):F992)</f>
        <v>2.9925841740046986E-3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8" x14ac:dyDescent="0.2">
      <c r="A12" s="12" t="s">
        <v>15</v>
      </c>
      <c r="B12" s="12"/>
      <c r="C12" s="21">
        <f ca="1">SLOPE(INDIRECT($G$11):G992,INDIRECT($F$11):F992)</f>
        <v>-9.8615423060595315E-7</v>
      </c>
      <c r="D12" s="3"/>
      <c r="E12" s="34" t="s">
        <v>49</v>
      </c>
      <c r="F12" s="35" t="s">
        <v>51</v>
      </c>
    </row>
    <row r="13" spans="1:8" x14ac:dyDescent="0.2">
      <c r="A13" s="12" t="s">
        <v>17</v>
      </c>
      <c r="B13" s="12"/>
      <c r="C13" s="3" t="s">
        <v>12</v>
      </c>
      <c r="E13" s="36" t="s">
        <v>44</v>
      </c>
      <c r="F13" s="37">
        <v>1</v>
      </c>
    </row>
    <row r="14" spans="1:8" x14ac:dyDescent="0.2">
      <c r="A14" s="12"/>
      <c r="B14" s="12"/>
      <c r="C14" s="12"/>
      <c r="E14" s="36" t="s">
        <v>31</v>
      </c>
      <c r="F14" s="38">
        <f ca="1">NOW()+15018.5+$C$9/24</f>
        <v>60520.793403935182</v>
      </c>
    </row>
    <row r="15" spans="1:8" x14ac:dyDescent="0.2">
      <c r="A15" s="14" t="s">
        <v>16</v>
      </c>
      <c r="B15" s="12"/>
      <c r="C15" s="15">
        <f ca="1">(C7+C11)+(C8+C12)*INT(MAX(F21:F3533))</f>
        <v>52500.197810975136</v>
      </c>
      <c r="E15" s="36" t="s">
        <v>45</v>
      </c>
      <c r="F15" s="38">
        <f ca="1">ROUND(2*(F14-$C$7)/$C$8,0)/2+F13</f>
        <v>6893</v>
      </c>
    </row>
    <row r="16" spans="1:8" x14ac:dyDescent="0.2">
      <c r="A16" s="17" t="s">
        <v>3</v>
      </c>
      <c r="B16" s="12"/>
      <c r="C16" s="18">
        <f ca="1">+C8+C12</f>
        <v>2.3609260138457695</v>
      </c>
      <c r="E16" s="36" t="s">
        <v>32</v>
      </c>
      <c r="F16" s="39">
        <f ca="1">ROUND(2*(F14-$C$15)/$C$16,0)/2+F13</f>
        <v>3398</v>
      </c>
    </row>
    <row r="17" spans="1:22" ht="13.5" thickBot="1" x14ac:dyDescent="0.25">
      <c r="A17" s="16" t="s">
        <v>28</v>
      </c>
      <c r="B17" s="12"/>
      <c r="C17" s="12">
        <f>COUNT(C21:C2191)</f>
        <v>4</v>
      </c>
      <c r="E17" s="36" t="s">
        <v>33</v>
      </c>
      <c r="F17" s="40">
        <f ca="1">+$C$15+$C$16*$F$16-15018.5-$C$9/24</f>
        <v>45504.520239356396</v>
      </c>
    </row>
    <row r="18" spans="1:22" ht="14.25" thickTop="1" thickBot="1" x14ac:dyDescent="0.25">
      <c r="A18" s="17" t="s">
        <v>4</v>
      </c>
      <c r="B18" s="12"/>
      <c r="C18" s="19">
        <f ca="1">+C15</f>
        <v>52500.197810975136</v>
      </c>
      <c r="D18" s="20">
        <f ca="1">+C16</f>
        <v>2.3609260138457695</v>
      </c>
      <c r="E18" s="42" t="s">
        <v>34</v>
      </c>
      <c r="F18" s="41">
        <f ca="1">+($C$15+$C$16*$F$16)-($C$16/2)-15018.5-$C$9/24</f>
        <v>45503.339776349472</v>
      </c>
    </row>
    <row r="19" spans="1:22" ht="13.5" thickTop="1" x14ac:dyDescent="0.2">
      <c r="A19" s="24" t="s">
        <v>35</v>
      </c>
      <c r="E19" s="25">
        <v>21</v>
      </c>
    </row>
    <row r="20" spans="1:22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48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22" x14ac:dyDescent="0.2">
      <c r="A21" s="31" t="s">
        <v>46</v>
      </c>
      <c r="B21" s="32" t="s">
        <v>36</v>
      </c>
      <c r="C21" s="31">
        <v>44248.758399999999</v>
      </c>
      <c r="D21" s="31" t="s">
        <v>47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2.9925841740046986E-3</v>
      </c>
      <c r="Q21" s="2">
        <f>+C21-15018.5</f>
        <v>29230.258399999999</v>
      </c>
    </row>
    <row r="22" spans="1:22" x14ac:dyDescent="0.2">
      <c r="A22" s="26" t="s">
        <v>42</v>
      </c>
      <c r="B22" s="30" t="s">
        <v>43</v>
      </c>
      <c r="C22" s="26">
        <v>46485.745000000003</v>
      </c>
      <c r="D22" s="26">
        <v>2E-3</v>
      </c>
      <c r="E22">
        <f>+(C22-C$7)/C$8</f>
        <v>947.50350180247153</v>
      </c>
      <c r="F22">
        <f>ROUND(2*E22,0)/2</f>
        <v>947.5</v>
      </c>
      <c r="G22">
        <f>+C22-(C$7+F22*C$8)</f>
        <v>8.267500001238659E-3</v>
      </c>
      <c r="I22">
        <f>+G22</f>
        <v>8.267500001238659E-3</v>
      </c>
      <c r="O22">
        <f ca="1">+C$11+C$12*$F22</f>
        <v>2.0582030405055579E-3</v>
      </c>
      <c r="Q22" s="2">
        <f>+C22-15018.5</f>
        <v>31467.245000000003</v>
      </c>
    </row>
    <row r="23" spans="1:22" x14ac:dyDescent="0.2">
      <c r="A23" s="31" t="s">
        <v>42</v>
      </c>
      <c r="B23" s="32" t="s">
        <v>36</v>
      </c>
      <c r="C23" s="31">
        <v>46491.639000000003</v>
      </c>
      <c r="D23" s="31">
        <v>2E-3</v>
      </c>
      <c r="E23">
        <f>+(C23-C$7)/C$8</f>
        <v>949.99997882187961</v>
      </c>
      <c r="F23">
        <f>ROUND(2*E23,0)/2</f>
        <v>950</v>
      </c>
      <c r="G23">
        <f>+C23-(C$7+F23*C$8)</f>
        <v>-4.9999995098914951E-5</v>
      </c>
      <c r="I23">
        <f>+G23</f>
        <v>-4.9999995098914951E-5</v>
      </c>
      <c r="O23">
        <f ca="1">+C$11+C$12*$F23</f>
        <v>2.055737654929043E-3</v>
      </c>
      <c r="Q23" s="2">
        <f>+C23-15018.5</f>
        <v>31473.139000000003</v>
      </c>
    </row>
    <row r="24" spans="1:22" x14ac:dyDescent="0.2">
      <c r="A24" s="29" t="s">
        <v>38</v>
      </c>
      <c r="B24" s="28" t="s">
        <v>36</v>
      </c>
      <c r="C24" s="29">
        <v>52500.1967</v>
      </c>
      <c r="D24" s="26"/>
      <c r="E24">
        <f>+(C24-C$7)/C$8</f>
        <v>3494.9993371247824</v>
      </c>
      <c r="F24">
        <f>ROUND(2*E24,0)/2</f>
        <v>3495</v>
      </c>
      <c r="G24">
        <f>+C24-(C$7+F24*C$8)</f>
        <v>-1.5649999986635521E-3</v>
      </c>
      <c r="H24">
        <f>+G24</f>
        <v>-1.5649999986635521E-3</v>
      </c>
      <c r="O24">
        <f ca="1">+C$11+C$12*$F24</f>
        <v>-4.5402486196310758E-4</v>
      </c>
      <c r="Q24" s="2">
        <f>+C24-15018.5</f>
        <v>37481.6967</v>
      </c>
      <c r="V24" s="27" t="s">
        <v>37</v>
      </c>
    </row>
    <row r="25" spans="1:22" x14ac:dyDescent="0.2">
      <c r="C25" s="10"/>
      <c r="D25" s="10"/>
    </row>
    <row r="26" spans="1:22" x14ac:dyDescent="0.2">
      <c r="C26" s="10"/>
      <c r="D26" s="10"/>
    </row>
    <row r="27" spans="1:22" x14ac:dyDescent="0.2">
      <c r="C27" s="10"/>
      <c r="D27" s="10"/>
    </row>
    <row r="28" spans="1:22" x14ac:dyDescent="0.2">
      <c r="C28" s="10"/>
      <c r="D28" s="10"/>
    </row>
    <row r="29" spans="1:22" x14ac:dyDescent="0.2">
      <c r="C29" s="10"/>
      <c r="D29" s="10"/>
    </row>
    <row r="30" spans="1:22" x14ac:dyDescent="0.2">
      <c r="C30" s="10"/>
      <c r="D30" s="10"/>
    </row>
    <row r="31" spans="1:22" x14ac:dyDescent="0.2">
      <c r="C31" s="10"/>
      <c r="D31" s="10"/>
    </row>
    <row r="32" spans="1:22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2024-07-29T07:02:30Z</dcterms:modified>
</cp:coreProperties>
</file>