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1904C6-3833-4A12-A25F-48DC590BF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5" i="1" l="1"/>
  <c r="C21" i="1"/>
  <c r="E21" i="1" s="1"/>
  <c r="F21" i="1" s="1"/>
  <c r="G21" i="1" s="1"/>
  <c r="H21" i="1" s="1"/>
  <c r="A21" i="1"/>
  <c r="E22" i="1"/>
  <c r="F22" i="1" s="1"/>
  <c r="G22" i="1" s="1"/>
  <c r="H22" i="1" s="1"/>
  <c r="E23" i="1"/>
  <c r="F23" i="1" s="1"/>
  <c r="G23" i="1" s="1"/>
  <c r="N23" i="1" s="1"/>
  <c r="E24" i="1"/>
  <c r="F24" i="1" s="1"/>
  <c r="G24" i="1" s="1"/>
  <c r="I24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G11" i="1"/>
  <c r="F11" i="1"/>
  <c r="Q22" i="1"/>
  <c r="Q23" i="1"/>
  <c r="Q24" i="1"/>
  <c r="Q26" i="1"/>
  <c r="Q27" i="1"/>
  <c r="Q28" i="1"/>
  <c r="Q29" i="1"/>
  <c r="Q30" i="1"/>
  <c r="Q31" i="1"/>
  <c r="Q32" i="1"/>
  <c r="Q33" i="1"/>
  <c r="E25" i="1"/>
  <c r="F25" i="1" s="1"/>
  <c r="F14" i="1"/>
  <c r="C17" i="1"/>
  <c r="Q25" i="1"/>
  <c r="C11" i="1"/>
  <c r="Q21" i="1" l="1"/>
  <c r="F15" i="1"/>
  <c r="C12" i="1"/>
  <c r="O21" i="1" l="1"/>
  <c r="C16" i="1"/>
  <c r="D18" i="1" s="1"/>
  <c r="O25" i="1"/>
  <c r="O31" i="1"/>
  <c r="O29" i="1"/>
  <c r="O23" i="1"/>
  <c r="O30" i="1"/>
  <c r="O22" i="1"/>
  <c r="O26" i="1"/>
  <c r="O24" i="1"/>
  <c r="O28" i="1"/>
  <c r="O33" i="1"/>
  <c r="C15" i="1"/>
  <c r="O32" i="1"/>
  <c r="O27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<sst xmlns="http://schemas.openxmlformats.org/spreadsheetml/2006/main" count="77" uniqueCount="55">
  <si>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</si>
  <si>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</si>
  <si>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</si>
  <si>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</si>
  <si>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</si>
  <si>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</si>
  <si>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</si>
  <si>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</si>
  <si>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</si>
  <si>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</si>
  <si>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</si>
  <si>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</si>
  <si>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</si>
  <si>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</si>
  <si>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</si>
  <si>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</si>
  <si>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</si>
  <si>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</si>
  <si>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</si>
  <si>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</si>
  <si>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</si>
  <si>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</si>
  <si>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</si>
  <si>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</si>
  <si>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</si>
  <si>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</si>
  <si>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</si>
  <si>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</si>
  <si>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</si>
  <si>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</si>
  <si>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</si>
  <si>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</si>
  <si>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</si>
  <si>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</si>
  <si>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</si>
  <si>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</si>
  <si>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</si>
  <si>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</si>
  <si>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DX Vel</t>
  </si>
  <si>
    <t>DX Vel / GSC 8193-2704</t>
  </si>
  <si>
    <t>EA/SD:</t>
  </si>
  <si>
    <t>G8193-2704</t>
  </si>
  <si>
    <t>Kreiner</t>
  </si>
  <si>
    <t>photographic</t>
  </si>
  <si>
    <t>van Houten</t>
  </si>
  <si>
    <t>ASAS</t>
  </si>
  <si>
    <t>IBVS 6066</t>
  </si>
  <si>
    <t>I</t>
  </si>
  <si>
    <t>pg</t>
  </si>
  <si>
    <t>CCD</t>
  </si>
  <si>
    <t xml:space="preserve">Mag p </t>
  </si>
  <si>
    <t>10.20-11.00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</si>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</sst>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0" xfId="0" applyNumberFormat="1" applyAlignment="1"/>
    <xf numFmtId="0" fontId="15" fillId="2" borderId="9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12" fillId="0" borderId="12" xfId="0" applyFont="1" applyBorder="1">
      <alignment vertical="top"/>
    </xf>
    <xf numFmtId="0" fontId="9" fillId="0" borderId="12" xfId="0" applyFont="1" applyBorder="1">
      <alignment vertical="top"/>
    </xf>
    <xf numFmtId="0" fontId="8" fillId="0" borderId="12" xfId="0" applyFont="1" applyBorder="1" applyAlignment="1"/>
    <xf numFmtId="22" fontId="8" fillId="0" borderId="12" xfId="0" applyNumberFormat="1" applyFont="1" applyBorder="1">
      <alignment vertical="top"/>
    </xf>
    <xf numFmtId="22" fontId="17" fillId="0" borderId="13" xfId="0" applyNumberFormat="1" applyFont="1" applyBorder="1" applyAlignment="1"/>
    <xf numFmtId="0" fontId="16" fillId="0" borderId="14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1273840769903"/>
          <c:y val="0.14076246334310852"/>
          <c:w val="0.8404745406824145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2-4CC9-AC45-CADB39E53E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0.17785599999479018</c:v>
                </c:pt>
                <c:pt idx="5">
                  <c:v>0.18137999999453314</c:v>
                </c:pt>
                <c:pt idx="6">
                  <c:v>0.18577999999979511</c:v>
                </c:pt>
                <c:pt idx="7">
                  <c:v>0.18790399999852525</c:v>
                </c:pt>
                <c:pt idx="8">
                  <c:v>0.19209599999157945</c:v>
                </c:pt>
                <c:pt idx="9">
                  <c:v>0.19583199999760836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2-4CC9-AC45-CADB39E53E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0.1889999999984866</c:v>
                </c:pt>
                <c:pt idx="10">
                  <c:v>0.20172000000457047</c:v>
                </c:pt>
                <c:pt idx="11">
                  <c:v>0.20171599999594036</c:v>
                </c:pt>
                <c:pt idx="12">
                  <c:v>0.20297599999321392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2-4CC9-AC45-CADB39E53E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2-4CC9-AC45-CADB39E53E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2-4CC9-AC45-CADB39E53E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2-4CC9-AC45-CADB39E53E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">
                  <c:v>0.12037599999894155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2-4CC9-AC45-CADB39E53E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2.943493418504961E-2</c:v>
                </c:pt>
                <c:pt idx="1">
                  <c:v>2.943493418504961E-2</c:v>
                </c:pt>
                <c:pt idx="2">
                  <c:v>0.1230485952720632</c:v>
                </c:pt>
                <c:pt idx="3">
                  <c:v>0.17712146810210716</c:v>
                </c:pt>
                <c:pt idx="4">
                  <c:v>0.18043630777958725</c:v>
                </c:pt>
                <c:pt idx="5">
                  <c:v>0.18093964569156903</c:v>
                </c:pt>
                <c:pt idx="6">
                  <c:v>0.18471468003143249</c:v>
                </c:pt>
                <c:pt idx="7">
                  <c:v>0.18925191178086834</c:v>
                </c:pt>
                <c:pt idx="8">
                  <c:v>0.1931923285775258</c:v>
                </c:pt>
                <c:pt idx="9">
                  <c:v>0.19631302363181291</c:v>
                </c:pt>
                <c:pt idx="10">
                  <c:v>0.2033022300667601</c:v>
                </c:pt>
                <c:pt idx="11">
                  <c:v>0.20347480306515384</c:v>
                </c:pt>
                <c:pt idx="12">
                  <c:v>0.20484100596910443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2-4CC9-AC45-CADB39E53E0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82-4CC9-AC45-CADB39E5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5840"/>
        <c:axId val="1"/>
      </c:scatterChart>
      <c:valAx>
        <c:axId val="30489584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512965879265087E-2"/>
              <c:y val="0.3675464320625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187969924812029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Vel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64-4DA5-9577-0424882C66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0.17785599999479018</c:v>
                </c:pt>
                <c:pt idx="5">
                  <c:v>0.18137999999453314</c:v>
                </c:pt>
                <c:pt idx="6">
                  <c:v>0.18577999999979511</c:v>
                </c:pt>
                <c:pt idx="7">
                  <c:v>0.18790399999852525</c:v>
                </c:pt>
                <c:pt idx="8">
                  <c:v>0.19209599999157945</c:v>
                </c:pt>
                <c:pt idx="9">
                  <c:v>0.19583199999760836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64-4DA5-9577-0424882C66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0.1889999999984866</c:v>
                </c:pt>
                <c:pt idx="10">
                  <c:v>0.20172000000457047</c:v>
                </c:pt>
                <c:pt idx="11">
                  <c:v>0.20171599999594036</c:v>
                </c:pt>
                <c:pt idx="12">
                  <c:v>0.20297599999321392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64-4DA5-9577-0424882C66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">
                  <c:v>0.12037599999894155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64-4DA5-9577-0424882C66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2.943493418504961E-2</c:v>
                </c:pt>
                <c:pt idx="1">
                  <c:v>2.943493418504961E-2</c:v>
                </c:pt>
                <c:pt idx="2">
                  <c:v>0.1230485952720632</c:v>
                </c:pt>
                <c:pt idx="3">
                  <c:v>0.17712146810210716</c:v>
                </c:pt>
                <c:pt idx="4">
                  <c:v>0.18043630777958725</c:v>
                </c:pt>
                <c:pt idx="5">
                  <c:v>0.18093964569156903</c:v>
                </c:pt>
                <c:pt idx="6">
                  <c:v>0.18471468003143249</c:v>
                </c:pt>
                <c:pt idx="7">
                  <c:v>0.18925191178086834</c:v>
                </c:pt>
                <c:pt idx="8">
                  <c:v>0.1931923285775258</c:v>
                </c:pt>
                <c:pt idx="9">
                  <c:v>0.19631302363181291</c:v>
                </c:pt>
                <c:pt idx="10">
                  <c:v>0.2033022300667601</c:v>
                </c:pt>
                <c:pt idx="11">
                  <c:v>0.20347480306515384</c:v>
                </c:pt>
                <c:pt idx="12">
                  <c:v>0.20484100596910443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64-4DA5-9577-0424882C66D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13019</c:v>
                </c:pt>
                <c:pt idx="3">
                  <c:v>20539</c:v>
                </c:pt>
                <c:pt idx="4">
                  <c:v>21000</c:v>
                </c:pt>
                <c:pt idx="5">
                  <c:v>21070</c:v>
                </c:pt>
                <c:pt idx="6">
                  <c:v>21595</c:v>
                </c:pt>
                <c:pt idx="7">
                  <c:v>22226</c:v>
                </c:pt>
                <c:pt idx="8">
                  <c:v>22774</c:v>
                </c:pt>
                <c:pt idx="9">
                  <c:v>23208</c:v>
                </c:pt>
                <c:pt idx="10">
                  <c:v>24180</c:v>
                </c:pt>
                <c:pt idx="11">
                  <c:v>24204</c:v>
                </c:pt>
                <c:pt idx="12">
                  <c:v>24394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64-4DA5-9577-0424882C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5536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Active!$K$20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1">
                          <c:v>8.0000000000000002E-3</c:v>
                        </c:pt>
                        <c:pt idx="2">
                          <c:v>2.0000000000000001E-4</c:v>
                        </c:pt>
                        <c:pt idx="3">
                          <c:v>6.9999999999999999E-4</c:v>
                        </c:pt>
                        <c:pt idx="4">
                          <c:v>0</c:v>
                        </c:pt>
                        <c:pt idx="5">
                          <c:v>6.9999999999999999E-4</c:v>
                        </c:pt>
                        <c:pt idx="6">
                          <c:v>5.9999999999999995E-4</c:v>
                        </c:pt>
                        <c:pt idx="7">
                          <c:v>8.0000000000000004E-4</c:v>
                        </c:pt>
                        <c:pt idx="8">
                          <c:v>1E-3</c:v>
                        </c:pt>
                        <c:pt idx="9">
                          <c:v>1.1999999999999999E-3</c:v>
                        </c:pt>
                        <c:pt idx="10">
                          <c:v>5.0000000000000001E-4</c:v>
                        </c:pt>
                        <c:pt idx="11">
                          <c:v>5.9999999999999995E-4</c:v>
                        </c:pt>
                        <c:pt idx="12">
                          <c:v>4.0000000000000002E-4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1">
                          <c:v>8.0000000000000002E-3</c:v>
                        </c:pt>
                        <c:pt idx="2">
                          <c:v>2.0000000000000001E-4</c:v>
                        </c:pt>
                        <c:pt idx="3">
                          <c:v>6.9999999999999999E-4</c:v>
                        </c:pt>
                        <c:pt idx="4">
                          <c:v>0</c:v>
                        </c:pt>
                        <c:pt idx="5">
                          <c:v>6.9999999999999999E-4</c:v>
                        </c:pt>
                        <c:pt idx="6">
                          <c:v>5.9999999999999995E-4</c:v>
                        </c:pt>
                        <c:pt idx="7">
                          <c:v>8.0000000000000004E-4</c:v>
                        </c:pt>
                        <c:pt idx="8">
                          <c:v>1E-3</c:v>
                        </c:pt>
                        <c:pt idx="9">
                          <c:v>1.1999999999999999E-3</c:v>
                        </c:pt>
                        <c:pt idx="10">
                          <c:v>5.0000000000000001E-4</c:v>
                        </c:pt>
                        <c:pt idx="11">
                          <c:v>5.9999999999999995E-4</c:v>
                        </c:pt>
                        <c:pt idx="12">
                          <c:v>4.0000000000000002E-4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13019</c:v>
                      </c:pt>
                      <c:pt idx="3">
                        <c:v>20539</c:v>
                      </c:pt>
                      <c:pt idx="4">
                        <c:v>21000</c:v>
                      </c:pt>
                      <c:pt idx="5">
                        <c:v>21070</c:v>
                      </c:pt>
                      <c:pt idx="6">
                        <c:v>21595</c:v>
                      </c:pt>
                      <c:pt idx="7">
                        <c:v>22226</c:v>
                      </c:pt>
                      <c:pt idx="8">
                        <c:v>22774</c:v>
                      </c:pt>
                      <c:pt idx="9">
                        <c:v>23208</c:v>
                      </c:pt>
                      <c:pt idx="10">
                        <c:v>24180</c:v>
                      </c:pt>
                      <c:pt idx="11">
                        <c:v>24204</c:v>
                      </c:pt>
                      <c:pt idx="12">
                        <c:v>24394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Active!$K$21:$K$999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364-4DA5-9577-0424882C66DC}"/>
                  </c:ext>
                </c:extLst>
              </c15:ser>
            </c15:filteredScatterSeries>
            <c15:filteredScatte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1">
                          <c:v>8.0000000000000002E-3</c:v>
                        </c:pt>
                        <c:pt idx="2">
                          <c:v>2.0000000000000001E-4</c:v>
                        </c:pt>
                        <c:pt idx="3">
                          <c:v>6.9999999999999999E-4</c:v>
                        </c:pt>
                        <c:pt idx="4">
                          <c:v>0</c:v>
                        </c:pt>
                        <c:pt idx="5">
                          <c:v>6.9999999999999999E-4</c:v>
                        </c:pt>
                        <c:pt idx="6">
                          <c:v>5.9999999999999995E-4</c:v>
                        </c:pt>
                        <c:pt idx="7">
                          <c:v>8.0000000000000004E-4</c:v>
                        </c:pt>
                        <c:pt idx="8">
                          <c:v>1E-3</c:v>
                        </c:pt>
                        <c:pt idx="9">
                          <c:v>1.1999999999999999E-3</c:v>
                        </c:pt>
                        <c:pt idx="10">
                          <c:v>5.0000000000000001E-4</c:v>
                        </c:pt>
                        <c:pt idx="11">
                          <c:v>5.9999999999999995E-4</c:v>
                        </c:pt>
                        <c:pt idx="12">
                          <c:v>4.0000000000000002E-4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1">
                          <c:v>8.0000000000000002E-3</c:v>
                        </c:pt>
                        <c:pt idx="2">
                          <c:v>2.0000000000000001E-4</c:v>
                        </c:pt>
                        <c:pt idx="3">
                          <c:v>6.9999999999999999E-4</c:v>
                        </c:pt>
                        <c:pt idx="4">
                          <c:v>0</c:v>
                        </c:pt>
                        <c:pt idx="5">
                          <c:v>6.9999999999999999E-4</c:v>
                        </c:pt>
                        <c:pt idx="6">
                          <c:v>5.9999999999999995E-4</c:v>
                        </c:pt>
                        <c:pt idx="7">
                          <c:v>8.0000000000000004E-4</c:v>
                        </c:pt>
                        <c:pt idx="8">
                          <c:v>1E-3</c:v>
                        </c:pt>
                        <c:pt idx="9">
                          <c:v>1.1999999999999999E-3</c:v>
                        </c:pt>
                        <c:pt idx="10">
                          <c:v>5.0000000000000001E-4</c:v>
                        </c:pt>
                        <c:pt idx="11">
                          <c:v>5.9999999999999995E-4</c:v>
                        </c:pt>
                        <c:pt idx="12">
                          <c:v>4.0000000000000002E-4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13019</c:v>
                      </c:pt>
                      <c:pt idx="3">
                        <c:v>20539</c:v>
                      </c:pt>
                      <c:pt idx="4">
                        <c:v>21000</c:v>
                      </c:pt>
                      <c:pt idx="5">
                        <c:v>21070</c:v>
                      </c:pt>
                      <c:pt idx="6">
                        <c:v>21595</c:v>
                      </c:pt>
                      <c:pt idx="7">
                        <c:v>22226</c:v>
                      </c:pt>
                      <c:pt idx="8">
                        <c:v>22774</c:v>
                      </c:pt>
                      <c:pt idx="9">
                        <c:v>23208</c:v>
                      </c:pt>
                      <c:pt idx="10">
                        <c:v>24180</c:v>
                      </c:pt>
                      <c:pt idx="11">
                        <c:v>24204</c:v>
                      </c:pt>
                      <c:pt idx="12">
                        <c:v>24394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Active!$L$21:$L$999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64-4DA5-9577-0424882C66DC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1">
                          <c:v>8.0000000000000002E-3</c:v>
                        </c:pt>
                        <c:pt idx="2">
                          <c:v>2.0000000000000001E-4</c:v>
                        </c:pt>
                        <c:pt idx="3">
                          <c:v>6.9999999999999999E-4</c:v>
                        </c:pt>
                        <c:pt idx="4">
                          <c:v>0</c:v>
                        </c:pt>
                        <c:pt idx="5">
                          <c:v>6.9999999999999999E-4</c:v>
                        </c:pt>
                        <c:pt idx="6">
                          <c:v>5.9999999999999995E-4</c:v>
                        </c:pt>
                        <c:pt idx="7">
                          <c:v>8.0000000000000004E-4</c:v>
                        </c:pt>
                        <c:pt idx="8">
                          <c:v>1E-3</c:v>
                        </c:pt>
                        <c:pt idx="9">
                          <c:v>1.1999999999999999E-3</c:v>
                        </c:pt>
                        <c:pt idx="10">
                          <c:v>5.0000000000000001E-4</c:v>
                        </c:pt>
                        <c:pt idx="11">
                          <c:v>5.9999999999999995E-4</c:v>
                        </c:pt>
                        <c:pt idx="12">
                          <c:v>4.0000000000000002E-4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1">
                          <c:v>8.0000000000000002E-3</c:v>
                        </c:pt>
                        <c:pt idx="2">
                          <c:v>2.0000000000000001E-4</c:v>
                        </c:pt>
                        <c:pt idx="3">
                          <c:v>6.9999999999999999E-4</c:v>
                        </c:pt>
                        <c:pt idx="4">
                          <c:v>0</c:v>
                        </c:pt>
                        <c:pt idx="5">
                          <c:v>6.9999999999999999E-4</c:v>
                        </c:pt>
                        <c:pt idx="6">
                          <c:v>5.9999999999999995E-4</c:v>
                        </c:pt>
                        <c:pt idx="7">
                          <c:v>8.0000000000000004E-4</c:v>
                        </c:pt>
                        <c:pt idx="8">
                          <c:v>1E-3</c:v>
                        </c:pt>
                        <c:pt idx="9">
                          <c:v>1.1999999999999999E-3</c:v>
                        </c:pt>
                        <c:pt idx="10">
                          <c:v>5.0000000000000001E-4</c:v>
                        </c:pt>
                        <c:pt idx="11">
                          <c:v>5.9999999999999995E-4</c:v>
                        </c:pt>
                        <c:pt idx="12">
                          <c:v>4.0000000000000002E-4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13019</c:v>
                      </c:pt>
                      <c:pt idx="3">
                        <c:v>20539</c:v>
                      </c:pt>
                      <c:pt idx="4">
                        <c:v>21000</c:v>
                      </c:pt>
                      <c:pt idx="5">
                        <c:v>21070</c:v>
                      </c:pt>
                      <c:pt idx="6">
                        <c:v>21595</c:v>
                      </c:pt>
                      <c:pt idx="7">
                        <c:v>22226</c:v>
                      </c:pt>
                      <c:pt idx="8">
                        <c:v>22774</c:v>
                      </c:pt>
                      <c:pt idx="9">
                        <c:v>23208</c:v>
                      </c:pt>
                      <c:pt idx="10">
                        <c:v>24180</c:v>
                      </c:pt>
                      <c:pt idx="11">
                        <c:v>24204</c:v>
                      </c:pt>
                      <c:pt idx="12">
                        <c:v>24394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64-4DA5-9577-0424882C66DC}"/>
                  </c:ext>
                </c:extLst>
              </c15:ser>
            </c15:filteredScatterSeries>
          </c:ext>
        </c:extLst>
      </c:scatterChart>
      <c:valAx>
        <c:axId val="39599553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397937099967764"/>
          <c:w val="0.7177188211833881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28575</xdr:rowOff>
    </xdr:from>
    <xdr:to>
      <xdr:col>17</xdr:col>
      <xdr:colOff>638175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290C33D-F6D6-D2B6-1F7F-3DD11B46E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123825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E33B841-3AAB-342C-5396-39B4A940C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5.85546875" customWidth="1"/>
    <col min="7" max="7" width="9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ht="12.95" customHeight="1" x14ac:dyDescent="0.2">
      <c r="A2" t="s">
        <v>23</v>
      </c>
      <c r="B2" t="s">
        <v>40</v>
      </c>
      <c r="C2" s="3"/>
      <c r="D2" s="3"/>
      <c r="E2" s="28" t="s">
        <v>38</v>
      </c>
      <c r="F2" t="s">
        <v>41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37</v>
      </c>
      <c r="D4" s="26" t="s">
        <v>37</v>
      </c>
    </row>
    <row r="5" spans="1:7" ht="12.95" customHeight="1" x14ac:dyDescent="0.2"/>
    <row r="6" spans="1:7" ht="12.95" customHeight="1" x14ac:dyDescent="0.2">
      <c r="A6" s="5" t="s">
        <v>1</v>
      </c>
      <c r="E6" s="30" t="s">
        <v>42</v>
      </c>
    </row>
    <row r="7" spans="1:7" ht="12.95" customHeight="1" x14ac:dyDescent="0.2">
      <c r="A7" t="s">
        <v>2</v>
      </c>
      <c r="C7" s="29">
        <v>29037.269</v>
      </c>
      <c r="D7" s="27" t="s">
        <v>52</v>
      </c>
      <c r="E7" s="31">
        <v>52500.673999999999</v>
      </c>
    </row>
    <row r="8" spans="1:7" ht="12.95" customHeight="1" x14ac:dyDescent="0.2">
      <c r="A8" t="s">
        <v>3</v>
      </c>
      <c r="C8" s="29">
        <v>1.1172960000000001</v>
      </c>
      <c r="D8" s="27" t="s">
        <v>52</v>
      </c>
      <c r="E8" s="32">
        <v>1.117305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2.943493418504961E-2</v>
      </c>
      <c r="D11" s="3"/>
      <c r="E11" s="10"/>
      <c r="F11" s="20" t="str">
        <f>"F"&amp;E19</f>
        <v>F23</v>
      </c>
      <c r="G11" s="21" t="str">
        <f>"G"&amp;E19</f>
        <v>G23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7.1905415997398873E-6</v>
      </c>
      <c r="D12" s="3"/>
      <c r="E12" s="34" t="s">
        <v>50</v>
      </c>
      <c r="F12" s="35" t="s">
        <v>51</v>
      </c>
    </row>
    <row r="13" spans="1:7" ht="12.95" customHeight="1" x14ac:dyDescent="0.2">
      <c r="A13" s="10" t="s">
        <v>18</v>
      </c>
      <c r="B13" s="10"/>
      <c r="C13" s="3" t="s">
        <v>13</v>
      </c>
      <c r="E13" s="36" t="s">
        <v>34</v>
      </c>
      <c r="F13" s="37">
        <v>1</v>
      </c>
    </row>
    <row r="14" spans="1:7" ht="12.95" customHeight="1" x14ac:dyDescent="0.2">
      <c r="A14" s="10"/>
      <c r="B14" s="10"/>
      <c r="C14" s="10"/>
      <c r="E14" s="36" t="s">
        <v>31</v>
      </c>
      <c r="F14" s="38">
        <f ca="1">NOW()+15018.5+$C$9/24</f>
        <v>60520.794738310185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56292.792465005972</v>
      </c>
      <c r="E15" s="36" t="s">
        <v>35</v>
      </c>
      <c r="F15" s="38">
        <f ca="1">ROUND(2*(F14-$C$7)/$C$8,0)/2+F13</f>
        <v>28179.5</v>
      </c>
    </row>
    <row r="16" spans="1:7" ht="12.95" customHeight="1" x14ac:dyDescent="0.2">
      <c r="A16" s="15" t="s">
        <v>4</v>
      </c>
      <c r="B16" s="10"/>
      <c r="C16" s="16">
        <f ca="1">+C8+C12</f>
        <v>1.1173031905415998</v>
      </c>
      <c r="E16" s="36" t="s">
        <v>36</v>
      </c>
      <c r="F16" s="39">
        <f ca="1">ROUND(2*(F14-$C$15)/$C$16,0)/2+F13</f>
        <v>3785</v>
      </c>
    </row>
    <row r="17" spans="1:18" ht="12.95" customHeight="1" thickBot="1" x14ac:dyDescent="0.25">
      <c r="A17" s="14" t="s">
        <v>28</v>
      </c>
      <c r="B17" s="10"/>
      <c r="C17" s="10">
        <f>COUNT(C21:C2191)</f>
        <v>13</v>
      </c>
      <c r="E17" s="36" t="s">
        <v>53</v>
      </c>
      <c r="F17" s="40">
        <f ca="1">+$C$15+$C$16*$F$16-15018.5-$C$9/24</f>
        <v>45503.680874539263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56292.792465005972</v>
      </c>
      <c r="D18" s="18">
        <f ca="1">+C16</f>
        <v>1.1173031905415998</v>
      </c>
      <c r="E18" s="42" t="s">
        <v>54</v>
      </c>
      <c r="F18" s="41">
        <f ca="1">+($C$15+$C$16*$F$16)-($C$16/2)-15018.5-$C$9/24</f>
        <v>45503.122222943995</v>
      </c>
    </row>
    <row r="19" spans="1:18" ht="12.95" customHeight="1" thickTop="1" x14ac:dyDescent="0.2">
      <c r="A19" s="22" t="s">
        <v>32</v>
      </c>
      <c r="E19" s="23">
        <v>23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45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ht="12.95" customHeight="1" x14ac:dyDescent="0.2">
      <c r="A21" t="str">
        <f>$D$7</f>
        <v>VSX</v>
      </c>
      <c r="C21" s="8">
        <f>$C$7</f>
        <v>29037.269</v>
      </c>
      <c r="D21" s="8"/>
      <c r="E21">
        <f t="shared" ref="E21:E33" si="0">+(C21-C$7)/C$8</f>
        <v>0</v>
      </c>
      <c r="F21">
        <f t="shared" ref="F21:F33" si="1">ROUND(2*E21,0)/2</f>
        <v>0</v>
      </c>
      <c r="G21" s="33">
        <f t="shared" ref="G21:G33" si="2">+C21-(C$7+F21*C$8)</f>
        <v>0</v>
      </c>
      <c r="H21">
        <f>+G21</f>
        <v>0</v>
      </c>
      <c r="O21">
        <f t="shared" ref="O21:O33" ca="1" si="3">+C$11+C$12*$F21</f>
        <v>2.943493418504961E-2</v>
      </c>
      <c r="Q21" s="2">
        <f t="shared" ref="Q21:Q33" si="4">+C21-15018.5</f>
        <v>14018.769</v>
      </c>
    </row>
    <row r="22" spans="1:18" ht="12.95" customHeight="1" x14ac:dyDescent="0.2">
      <c r="A22" s="8" t="s">
        <v>43</v>
      </c>
      <c r="B22" s="3" t="s">
        <v>47</v>
      </c>
      <c r="C22" s="8">
        <v>29037.279999999999</v>
      </c>
      <c r="D22">
        <v>8.0000000000000002E-3</v>
      </c>
      <c r="E22">
        <f t="shared" si="0"/>
        <v>9.8451976903193208E-3</v>
      </c>
      <c r="F22">
        <f t="shared" si="1"/>
        <v>0</v>
      </c>
      <c r="G22" s="33">
        <f t="shared" si="2"/>
        <v>1.0999999998603016E-2</v>
      </c>
      <c r="H22">
        <f>+G22</f>
        <v>1.0999999998603016E-2</v>
      </c>
      <c r="O22">
        <f t="shared" ca="1" si="3"/>
        <v>2.943493418504961E-2</v>
      </c>
      <c r="Q22" s="2">
        <f t="shared" si="4"/>
        <v>14018.779999999999</v>
      </c>
    </row>
    <row r="23" spans="1:18" ht="12.95" customHeight="1" x14ac:dyDescent="0.2">
      <c r="A23" s="8" t="s">
        <v>44</v>
      </c>
      <c r="B23" s="3" t="s">
        <v>47</v>
      </c>
      <c r="C23" s="8">
        <v>43583.466</v>
      </c>
      <c r="D23">
        <v>2.0000000000000001E-4</v>
      </c>
      <c r="E23">
        <f t="shared" si="0"/>
        <v>13019.107738683391</v>
      </c>
      <c r="F23">
        <f t="shared" si="1"/>
        <v>13019</v>
      </c>
      <c r="G23" s="33">
        <f t="shared" si="2"/>
        <v>0.12037599999894155</v>
      </c>
      <c r="N23">
        <f>+G23</f>
        <v>0.12037599999894155</v>
      </c>
      <c r="O23">
        <f t="shared" ca="1" si="3"/>
        <v>0.1230485952720632</v>
      </c>
      <c r="Q23" s="2">
        <f t="shared" si="4"/>
        <v>28564.966</v>
      </c>
    </row>
    <row r="24" spans="1:18" ht="12.95" customHeight="1" x14ac:dyDescent="0.2">
      <c r="A24" s="8" t="s">
        <v>45</v>
      </c>
      <c r="B24" s="3" t="s">
        <v>47</v>
      </c>
      <c r="C24" s="8">
        <v>51985.589399999997</v>
      </c>
      <c r="D24">
        <v>6.9999999999999999E-4</v>
      </c>
      <c r="E24">
        <f t="shared" si="0"/>
        <v>20539.159184316417</v>
      </c>
      <c r="F24">
        <f t="shared" si="1"/>
        <v>20539</v>
      </c>
      <c r="G24" s="33">
        <f t="shared" si="2"/>
        <v>0.17785599999479018</v>
      </c>
      <c r="I24">
        <f>+G24</f>
        <v>0.17785599999479018</v>
      </c>
      <c r="O24">
        <f t="shared" ca="1" si="3"/>
        <v>0.17712146810210716</v>
      </c>
      <c r="Q24" s="2">
        <f t="shared" si="4"/>
        <v>36967.089399999997</v>
      </c>
    </row>
    <row r="25" spans="1:18" ht="12.95" customHeight="1" x14ac:dyDescent="0.2">
      <c r="A25" t="s">
        <v>42</v>
      </c>
      <c r="C25" s="8">
        <v>52500.673999999999</v>
      </c>
      <c r="D25" s="8" t="s">
        <v>13</v>
      </c>
      <c r="E25">
        <f t="shared" si="0"/>
        <v>21000.169158396697</v>
      </c>
      <c r="F25">
        <f t="shared" si="1"/>
        <v>21000</v>
      </c>
      <c r="G25" s="33">
        <f t="shared" si="2"/>
        <v>0.1889999999984866</v>
      </c>
      <c r="J25">
        <v>0.1889999999984866</v>
      </c>
      <c r="O25">
        <f t="shared" ca="1" si="3"/>
        <v>0.18043630777958725</v>
      </c>
      <c r="Q25" s="2">
        <f t="shared" si="4"/>
        <v>37482.173999999999</v>
      </c>
    </row>
    <row r="26" spans="1:18" ht="12.95" customHeight="1" x14ac:dyDescent="0.2">
      <c r="A26" s="8" t="s">
        <v>45</v>
      </c>
      <c r="B26" s="3" t="s">
        <v>47</v>
      </c>
      <c r="C26" s="8">
        <v>52578.877099999998</v>
      </c>
      <c r="D26">
        <v>6.9999999999999999E-4</v>
      </c>
      <c r="E26">
        <f t="shared" si="0"/>
        <v>21070.162338359751</v>
      </c>
      <c r="F26">
        <f t="shared" si="1"/>
        <v>21070</v>
      </c>
      <c r="G26" s="33">
        <f t="shared" si="2"/>
        <v>0.18137999999453314</v>
      </c>
      <c r="I26">
        <f>+G26</f>
        <v>0.18137999999453314</v>
      </c>
      <c r="O26">
        <f t="shared" ca="1" si="3"/>
        <v>0.18093964569156903</v>
      </c>
      <c r="Q26" s="2">
        <f t="shared" si="4"/>
        <v>37560.377099999998</v>
      </c>
    </row>
    <row r="27" spans="1:18" ht="12.95" customHeight="1" x14ac:dyDescent="0.2">
      <c r="A27" s="8" t="s">
        <v>45</v>
      </c>
      <c r="B27" s="3" t="s">
        <v>47</v>
      </c>
      <c r="C27" s="8">
        <v>53165.461900000002</v>
      </c>
      <c r="D27">
        <v>5.9999999999999995E-4</v>
      </c>
      <c r="E27">
        <f t="shared" si="0"/>
        <v>21595.166276438831</v>
      </c>
      <c r="F27">
        <f t="shared" si="1"/>
        <v>21595</v>
      </c>
      <c r="G27" s="33">
        <f t="shared" si="2"/>
        <v>0.18577999999979511</v>
      </c>
      <c r="I27">
        <f>+G27</f>
        <v>0.18577999999979511</v>
      </c>
      <c r="O27">
        <f t="shared" ca="1" si="3"/>
        <v>0.18471468003143249</v>
      </c>
      <c r="Q27" s="2">
        <f t="shared" si="4"/>
        <v>38146.961900000002</v>
      </c>
    </row>
    <row r="28" spans="1:18" ht="12.95" customHeight="1" x14ac:dyDescent="0.2">
      <c r="A28" s="8" t="s">
        <v>45</v>
      </c>
      <c r="B28" s="3" t="s">
        <v>47</v>
      </c>
      <c r="C28" s="8">
        <v>53870.477800000001</v>
      </c>
      <c r="D28">
        <v>8.0000000000000004E-4</v>
      </c>
      <c r="E28">
        <f t="shared" si="0"/>
        <v>22226.168177457002</v>
      </c>
      <c r="F28">
        <f t="shared" si="1"/>
        <v>22226</v>
      </c>
      <c r="G28" s="33">
        <f t="shared" si="2"/>
        <v>0.18790399999852525</v>
      </c>
      <c r="I28">
        <f>+G28</f>
        <v>0.18790399999852525</v>
      </c>
      <c r="O28">
        <f t="shared" ca="1" si="3"/>
        <v>0.18925191178086834</v>
      </c>
      <c r="Q28" s="2">
        <f t="shared" si="4"/>
        <v>38851.977800000001</v>
      </c>
    </row>
    <row r="29" spans="1:18" ht="12.95" customHeight="1" x14ac:dyDescent="0.2">
      <c r="A29" s="8" t="s">
        <v>45</v>
      </c>
      <c r="B29" s="3" t="s">
        <v>47</v>
      </c>
      <c r="C29" s="8">
        <v>54482.760199999997</v>
      </c>
      <c r="D29">
        <v>1E-3</v>
      </c>
      <c r="E29">
        <f t="shared" si="0"/>
        <v>22774.171929372336</v>
      </c>
      <c r="F29">
        <f t="shared" si="1"/>
        <v>22774</v>
      </c>
      <c r="G29" s="33">
        <f t="shared" si="2"/>
        <v>0.19209599999157945</v>
      </c>
      <c r="I29">
        <f>+G29</f>
        <v>0.19209599999157945</v>
      </c>
      <c r="O29">
        <f t="shared" ca="1" si="3"/>
        <v>0.1931923285775258</v>
      </c>
      <c r="Q29" s="2">
        <f t="shared" si="4"/>
        <v>39464.260199999997</v>
      </c>
    </row>
    <row r="30" spans="1:18" ht="12.95" customHeight="1" x14ac:dyDescent="0.2">
      <c r="A30" s="8" t="s">
        <v>45</v>
      </c>
      <c r="B30" s="3" t="s">
        <v>47</v>
      </c>
      <c r="C30" s="8">
        <v>54967.670400000003</v>
      </c>
      <c r="D30">
        <v>1.1999999999999999E-3</v>
      </c>
      <c r="E30">
        <f t="shared" si="0"/>
        <v>23208.175273159486</v>
      </c>
      <c r="F30">
        <f t="shared" si="1"/>
        <v>23208</v>
      </c>
      <c r="G30" s="33">
        <f t="shared" si="2"/>
        <v>0.19583199999760836</v>
      </c>
      <c r="I30">
        <f>+G30</f>
        <v>0.19583199999760836</v>
      </c>
      <c r="O30">
        <f t="shared" ca="1" si="3"/>
        <v>0.19631302363181291</v>
      </c>
      <c r="Q30" s="2">
        <f t="shared" si="4"/>
        <v>39949.170400000003</v>
      </c>
    </row>
    <row r="31" spans="1:18" ht="12.95" customHeight="1" x14ac:dyDescent="0.2">
      <c r="A31" s="8" t="s">
        <v>46</v>
      </c>
      <c r="B31" s="3" t="s">
        <v>47</v>
      </c>
      <c r="C31" s="8">
        <v>56053.688000000002</v>
      </c>
      <c r="D31">
        <v>5.0000000000000001E-4</v>
      </c>
      <c r="E31">
        <f t="shared" si="0"/>
        <v>24180.180543025304</v>
      </c>
      <c r="F31">
        <f t="shared" si="1"/>
        <v>24180</v>
      </c>
      <c r="G31" s="33">
        <f t="shared" si="2"/>
        <v>0.20172000000457047</v>
      </c>
      <c r="J31">
        <f>+G31</f>
        <v>0.20172000000457047</v>
      </c>
      <c r="O31">
        <f t="shared" ca="1" si="3"/>
        <v>0.2033022300667601</v>
      </c>
      <c r="Q31" s="2">
        <f t="shared" si="4"/>
        <v>41035.188000000002</v>
      </c>
    </row>
    <row r="32" spans="1:18" ht="12.95" customHeight="1" x14ac:dyDescent="0.2">
      <c r="A32" s="8" t="s">
        <v>46</v>
      </c>
      <c r="B32" s="3" t="s">
        <v>47</v>
      </c>
      <c r="C32" s="8">
        <v>56080.503100000002</v>
      </c>
      <c r="D32">
        <v>5.9999999999999995E-4</v>
      </c>
      <c r="E32">
        <f t="shared" si="0"/>
        <v>24204.180539445231</v>
      </c>
      <c r="F32">
        <f t="shared" si="1"/>
        <v>24204</v>
      </c>
      <c r="G32" s="33">
        <f t="shared" si="2"/>
        <v>0.20171599999594036</v>
      </c>
      <c r="J32">
        <f>+G32</f>
        <v>0.20171599999594036</v>
      </c>
      <c r="O32">
        <f t="shared" ca="1" si="3"/>
        <v>0.20347480306515384</v>
      </c>
      <c r="Q32" s="2">
        <f t="shared" si="4"/>
        <v>41062.003100000002</v>
      </c>
    </row>
    <row r="33" spans="1:17" ht="12.95" customHeight="1" x14ac:dyDescent="0.2">
      <c r="A33" s="8" t="s">
        <v>46</v>
      </c>
      <c r="B33" s="3" t="s">
        <v>47</v>
      </c>
      <c r="C33" s="8">
        <v>56292.7906</v>
      </c>
      <c r="D33">
        <v>4.0000000000000002E-4</v>
      </c>
      <c r="E33">
        <f t="shared" si="0"/>
        <v>24394.181667167875</v>
      </c>
      <c r="F33">
        <f t="shared" si="1"/>
        <v>24394</v>
      </c>
      <c r="G33" s="33">
        <f t="shared" si="2"/>
        <v>0.20297599999321392</v>
      </c>
      <c r="J33">
        <f>+G33</f>
        <v>0.20297599999321392</v>
      </c>
      <c r="O33">
        <f t="shared" ca="1" si="3"/>
        <v>0.20484100596910443</v>
      </c>
      <c r="Q33" s="2">
        <f t="shared" si="4"/>
        <v>41274.2906</v>
      </c>
    </row>
    <row r="34" spans="1:17" ht="12.95" customHeight="1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2024-07-29T07:04:25Z</dcterms:modified>
</cp:coreProperties>
</file>