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31904C6-3833-4A12-A25F-48DC590BFC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25" i="1" l="1"/>
  <c r="C21" i="1"/>
  <c r="E21" i="1" s="1"/>
  <c r="F21" i="1" s="1"/>
  <c r="G21" i="1" s="1"/>
  <c r="H21" i="1" s="1"/>
  <c r="A21" i="1"/>
  <c r="E22" i="1"/>
  <c r="F22" i="1" s="1"/>
  <c r="G22" i="1" s="1"/>
  <c r="H22" i="1" s="1"/>
  <c r="E23" i="1"/>
  <c r="F23" i="1" s="1"/>
  <c r="G23" i="1" s="1"/>
  <c r="N23" i="1" s="1"/>
  <c r="E24" i="1"/>
  <c r="F24" i="1" s="1"/>
  <c r="G24" i="1" s="1"/>
  <c r="I24" i="1" s="1"/>
  <c r="E26" i="1"/>
  <c r="F26" i="1" s="1"/>
  <c r="G26" i="1" s="1"/>
  <c r="I26" i="1" s="1"/>
  <c r="E27" i="1"/>
  <c r="F27" i="1" s="1"/>
  <c r="G27" i="1" s="1"/>
  <c r="I27" i="1" s="1"/>
  <c r="E28" i="1"/>
  <c r="F28" i="1" s="1"/>
  <c r="G28" i="1" s="1"/>
  <c r="I28" i="1" s="1"/>
  <c r="E29" i="1"/>
  <c r="F29" i="1" s="1"/>
  <c r="G29" i="1" s="1"/>
  <c r="I29" i="1" s="1"/>
  <c r="E30" i="1"/>
  <c r="F30" i="1" s="1"/>
  <c r="G30" i="1" s="1"/>
  <c r="I30" i="1" s="1"/>
  <c r="E31" i="1"/>
  <c r="F31" i="1" s="1"/>
  <c r="G31" i="1" s="1"/>
  <c r="J31" i="1" s="1"/>
  <c r="E32" i="1"/>
  <c r="F32" i="1" s="1"/>
  <c r="G32" i="1" s="1"/>
  <c r="J32" i="1" s="1"/>
  <c r="E33" i="1"/>
  <c r="F33" i="1" s="1"/>
  <c r="G33" i="1" s="1"/>
  <c r="J33" i="1" s="1"/>
  <c r="G11" i="1"/>
  <c r="F11" i="1"/>
  <c r="Q22" i="1"/>
  <c r="Q23" i="1"/>
  <c r="Q24" i="1"/>
  <c r="Q26" i="1"/>
  <c r="Q27" i="1"/>
  <c r="Q28" i="1"/>
  <c r="Q29" i="1"/>
  <c r="Q30" i="1"/>
  <c r="Q31" i="1"/>
  <c r="Q32" i="1"/>
  <c r="Q33" i="1"/>
  <c r="E25" i="1"/>
  <c r="F25" i="1" s="1"/>
  <c r="F14" i="1"/>
  <c r="C17" i="1"/>
  <c r="Q25" i="1"/>
  <c r="C11" i="1"/>
  <c r="Q21" i="1" l="1"/>
  <c r="F15" i="1"/>
  <c r="C12" i="1"/>
  <c r="O21" i="1" l="1"/>
  <c r="C16" i="1"/>
  <c r="D18" i="1" s="1"/>
  <c r="O25" i="1"/>
  <c r="O31" i="1"/>
  <c r="O29" i="1"/>
  <c r="O23" i="1"/>
  <c r="O30" i="1"/>
  <c r="O22" i="1"/>
  <c r="O26" i="1"/>
  <c r="O24" i="1"/>
  <c r="O28" i="1"/>
  <c r="O33" i="1"/>
  <c r="C15" i="1"/>
  <c r="O32" i="1"/>
  <c r="O27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<sst xmlns="http://schemas.openxmlformats.org/spreadsheetml/2006/main" count="77" uniqueCount="55">
  <si>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</si>
  <si>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</si>
  <si>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</si>
  <si>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</si>
  <si>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</si>
  <si>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</si>
  <si>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</si>
  <si>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</si>
  <si>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</si>
  <si>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</si>
  <si>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</si>
  <si>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</si>
  <si>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</si>
  <si>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</si>
  <si>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</si>
  <si>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</si>
  <si>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</si>
  <si>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</si>
  <si>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</si>
  <si>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</si>
  <si>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</si>
  <si>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</si>
  <si>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</si>
  <si>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</si>
  <si>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</si>
  <si>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</si>
  <si>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</si>
  <si>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</si>
  <si>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</si>
  <si>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</si>
  <si>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</si>
  <si>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</si>
  <si>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</si>
  <si>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</si>
  <si>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</si>
  <si>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</si>
  <si>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</si>
  <si>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</si>
  <si>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DX Vel</t>
  </si>
  <si>
    <t>DX Vel / GSC 8193-2704</t>
  </si>
  <si>
    <t>EA/SD:</t>
  </si>
  <si>
    <t>G8193-2704</t>
  </si>
  <si>
    <t>Kreiner</t>
  </si>
  <si>
    <t>photographic</t>
  </si>
  <si>
    <t>van Houten</t>
  </si>
  <si>
    <t>ASAS</t>
  </si>
  <si>
    <t>IBVS 6066</t>
  </si>
  <si>
    <t>I</t>
  </si>
  <si>
    <t>pg</t>
  </si>
  <si>
    <t>CCD</t>
  </si>
  <si>
    <t xml:space="preserve">Mag p </t>
  </si>
  <si>
    <t>10.20-11.00</t>
  </si>
  <si>
    <t>VSX</t>
  </si>
  <si>
    <t>Next ToM-P</t>
  </si>
  <si>
    <t>Next ToM-S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</si>
</sst>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5" fillId="0" borderId="1" xfId="0" applyFont="1" applyBorder="1" applyAlignment="1">
      <alignment vertical="center"/>
    </xf>
    <xf numFmtId="0" fontId="0" fillId="0" borderId="0" xfId="0" applyAlignment="1">
      <alignment horizontal="right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5" fontId="0" fillId="0" borderId="0" xfId="0" applyNumberFormat="1" applyAlignment="1"/>
    <xf numFmtId="0" fontId="15" fillId="2" borderId="9" xfId="0" applyFont="1" applyFill="1" applyBorder="1" applyAlignment="1">
      <alignment horizontal="right" vertical="center"/>
    </xf>
    <xf numFmtId="0" fontId="15" fillId="2" borderId="10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right" vertical="center"/>
    </xf>
    <xf numFmtId="0" fontId="12" fillId="0" borderId="12" xfId="0" applyFont="1" applyBorder="1">
      <alignment vertical="top"/>
    </xf>
    <xf numFmtId="0" fontId="9" fillId="0" borderId="12" xfId="0" applyFont="1" applyBorder="1">
      <alignment vertical="top"/>
    </xf>
    <xf numFmtId="0" fontId="8" fillId="0" borderId="12" xfId="0" applyFont="1" applyBorder="1" applyAlignment="1"/>
    <xf numFmtId="22" fontId="8" fillId="0" borderId="12" xfId="0" applyNumberFormat="1" applyFont="1" applyBorder="1">
      <alignment vertical="top"/>
    </xf>
    <xf numFmtId="22" fontId="17" fillId="0" borderId="13" xfId="0" applyNumberFormat="1" applyFont="1" applyBorder="1" applyAlignment="1"/>
    <xf numFmtId="0" fontId="16" fillId="0" borderId="14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DX Vel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41273840769903"/>
          <c:y val="0.14076246334310852"/>
          <c:w val="0.8404745406824145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8.0000000000000002E-3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0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8.0000000000000004E-4</c:v>
                  </c:pt>
                  <c:pt idx="8">
                    <c:v>1E-3</c:v>
                  </c:pt>
                  <c:pt idx="9">
                    <c:v>1.1999999999999999E-3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8.0000000000000002E-3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0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8.0000000000000004E-4</c:v>
                  </c:pt>
                  <c:pt idx="8">
                    <c:v>1E-3</c:v>
                  </c:pt>
                  <c:pt idx="9">
                    <c:v>1.1999999999999999E-3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13019</c:v>
                </c:pt>
                <c:pt idx="3">
                  <c:v>20539</c:v>
                </c:pt>
                <c:pt idx="4">
                  <c:v>21000</c:v>
                </c:pt>
                <c:pt idx="5">
                  <c:v>21070</c:v>
                </c:pt>
                <c:pt idx="6">
                  <c:v>21595</c:v>
                </c:pt>
                <c:pt idx="7">
                  <c:v>22226</c:v>
                </c:pt>
                <c:pt idx="8">
                  <c:v>22774</c:v>
                </c:pt>
                <c:pt idx="9">
                  <c:v>23208</c:v>
                </c:pt>
                <c:pt idx="10">
                  <c:v>24180</c:v>
                </c:pt>
                <c:pt idx="11">
                  <c:v>24204</c:v>
                </c:pt>
                <c:pt idx="12">
                  <c:v>24394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1.0999999998603016E-2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82-4CC9-AC45-CADB39E53E0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ASAS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0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8.0000000000000004E-4</c:v>
                  </c:pt>
                  <c:pt idx="8">
                    <c:v>1E-3</c:v>
                  </c:pt>
                  <c:pt idx="9">
                    <c:v>1.1999999999999999E-3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0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8.0000000000000004E-4</c:v>
                  </c:pt>
                  <c:pt idx="8">
                    <c:v>1E-3</c:v>
                  </c:pt>
                  <c:pt idx="9">
                    <c:v>1.1999999999999999E-3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13019</c:v>
                </c:pt>
                <c:pt idx="3">
                  <c:v>20539</c:v>
                </c:pt>
                <c:pt idx="4">
                  <c:v>21000</c:v>
                </c:pt>
                <c:pt idx="5">
                  <c:v>21070</c:v>
                </c:pt>
                <c:pt idx="6">
                  <c:v>21595</c:v>
                </c:pt>
                <c:pt idx="7">
                  <c:v>22226</c:v>
                </c:pt>
                <c:pt idx="8">
                  <c:v>22774</c:v>
                </c:pt>
                <c:pt idx="9">
                  <c:v>23208</c:v>
                </c:pt>
                <c:pt idx="10">
                  <c:v>24180</c:v>
                </c:pt>
                <c:pt idx="11">
                  <c:v>24204</c:v>
                </c:pt>
                <c:pt idx="12">
                  <c:v>24394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3">
                  <c:v>0.17785599999479018</c:v>
                </c:pt>
                <c:pt idx="5">
                  <c:v>0.18137999999453314</c:v>
                </c:pt>
                <c:pt idx="6">
                  <c:v>0.18577999999979511</c:v>
                </c:pt>
                <c:pt idx="7">
                  <c:v>0.18790399999852525</c:v>
                </c:pt>
                <c:pt idx="8">
                  <c:v>0.19209599999157945</c:v>
                </c:pt>
                <c:pt idx="9">
                  <c:v>0.19583199999760836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182-4CC9-AC45-CADB39E53E0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0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8.0000000000000004E-4</c:v>
                  </c:pt>
                  <c:pt idx="8">
                    <c:v>1E-3</c:v>
                  </c:pt>
                  <c:pt idx="9">
                    <c:v>1.1999999999999999E-3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0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8.0000000000000004E-4</c:v>
                  </c:pt>
                  <c:pt idx="8">
                    <c:v>1E-3</c:v>
                  </c:pt>
                  <c:pt idx="9">
                    <c:v>1.1999999999999999E-3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13019</c:v>
                </c:pt>
                <c:pt idx="3">
                  <c:v>20539</c:v>
                </c:pt>
                <c:pt idx="4">
                  <c:v>21000</c:v>
                </c:pt>
                <c:pt idx="5">
                  <c:v>21070</c:v>
                </c:pt>
                <c:pt idx="6">
                  <c:v>21595</c:v>
                </c:pt>
                <c:pt idx="7">
                  <c:v>22226</c:v>
                </c:pt>
                <c:pt idx="8">
                  <c:v>22774</c:v>
                </c:pt>
                <c:pt idx="9">
                  <c:v>23208</c:v>
                </c:pt>
                <c:pt idx="10">
                  <c:v>24180</c:v>
                </c:pt>
                <c:pt idx="11">
                  <c:v>24204</c:v>
                </c:pt>
                <c:pt idx="12">
                  <c:v>24394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4">
                  <c:v>0.1889999999984866</c:v>
                </c:pt>
                <c:pt idx="10">
                  <c:v>0.20172000000457047</c:v>
                </c:pt>
                <c:pt idx="11">
                  <c:v>0.20171599999594036</c:v>
                </c:pt>
                <c:pt idx="12">
                  <c:v>0.20297599999321392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182-4CC9-AC45-CADB39E53E0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0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8.0000000000000004E-4</c:v>
                  </c:pt>
                  <c:pt idx="8">
                    <c:v>1E-3</c:v>
                  </c:pt>
                  <c:pt idx="9">
                    <c:v>1.1999999999999999E-3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0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8.0000000000000004E-4</c:v>
                  </c:pt>
                  <c:pt idx="8">
                    <c:v>1E-3</c:v>
                  </c:pt>
                  <c:pt idx="9">
                    <c:v>1.1999999999999999E-3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13019</c:v>
                </c:pt>
                <c:pt idx="3">
                  <c:v>20539</c:v>
                </c:pt>
                <c:pt idx="4">
                  <c:v>21000</c:v>
                </c:pt>
                <c:pt idx="5">
                  <c:v>21070</c:v>
                </c:pt>
                <c:pt idx="6">
                  <c:v>21595</c:v>
                </c:pt>
                <c:pt idx="7">
                  <c:v>22226</c:v>
                </c:pt>
                <c:pt idx="8">
                  <c:v>22774</c:v>
                </c:pt>
                <c:pt idx="9">
                  <c:v>23208</c:v>
                </c:pt>
                <c:pt idx="10">
                  <c:v>24180</c:v>
                </c:pt>
                <c:pt idx="11">
                  <c:v>24204</c:v>
                </c:pt>
                <c:pt idx="12">
                  <c:v>24394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182-4CC9-AC45-CADB39E53E0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0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8.0000000000000004E-4</c:v>
                  </c:pt>
                  <c:pt idx="8">
                    <c:v>1E-3</c:v>
                  </c:pt>
                  <c:pt idx="9">
                    <c:v>1.1999999999999999E-3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0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8.0000000000000004E-4</c:v>
                  </c:pt>
                  <c:pt idx="8">
                    <c:v>1E-3</c:v>
                  </c:pt>
                  <c:pt idx="9">
                    <c:v>1.1999999999999999E-3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13019</c:v>
                </c:pt>
                <c:pt idx="3">
                  <c:v>20539</c:v>
                </c:pt>
                <c:pt idx="4">
                  <c:v>21000</c:v>
                </c:pt>
                <c:pt idx="5">
                  <c:v>21070</c:v>
                </c:pt>
                <c:pt idx="6">
                  <c:v>21595</c:v>
                </c:pt>
                <c:pt idx="7">
                  <c:v>22226</c:v>
                </c:pt>
                <c:pt idx="8">
                  <c:v>22774</c:v>
                </c:pt>
                <c:pt idx="9">
                  <c:v>23208</c:v>
                </c:pt>
                <c:pt idx="10">
                  <c:v>24180</c:v>
                </c:pt>
                <c:pt idx="11">
                  <c:v>24204</c:v>
                </c:pt>
                <c:pt idx="12">
                  <c:v>24394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182-4CC9-AC45-CADB39E53E0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0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8.0000000000000004E-4</c:v>
                  </c:pt>
                  <c:pt idx="8">
                    <c:v>1E-3</c:v>
                  </c:pt>
                  <c:pt idx="9">
                    <c:v>1.1999999999999999E-3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0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8.0000000000000004E-4</c:v>
                  </c:pt>
                  <c:pt idx="8">
                    <c:v>1E-3</c:v>
                  </c:pt>
                  <c:pt idx="9">
                    <c:v>1.1999999999999999E-3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13019</c:v>
                </c:pt>
                <c:pt idx="3">
                  <c:v>20539</c:v>
                </c:pt>
                <c:pt idx="4">
                  <c:v>21000</c:v>
                </c:pt>
                <c:pt idx="5">
                  <c:v>21070</c:v>
                </c:pt>
                <c:pt idx="6">
                  <c:v>21595</c:v>
                </c:pt>
                <c:pt idx="7">
                  <c:v>22226</c:v>
                </c:pt>
                <c:pt idx="8">
                  <c:v>22774</c:v>
                </c:pt>
                <c:pt idx="9">
                  <c:v>23208</c:v>
                </c:pt>
                <c:pt idx="10">
                  <c:v>24180</c:v>
                </c:pt>
                <c:pt idx="11">
                  <c:v>24204</c:v>
                </c:pt>
                <c:pt idx="12">
                  <c:v>24394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182-4CC9-AC45-CADB39E53E0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0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8.0000000000000004E-4</c:v>
                  </c:pt>
                  <c:pt idx="8">
                    <c:v>1E-3</c:v>
                  </c:pt>
                  <c:pt idx="9">
                    <c:v>1.1999999999999999E-3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0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8.0000000000000004E-4</c:v>
                  </c:pt>
                  <c:pt idx="8">
                    <c:v>1E-3</c:v>
                  </c:pt>
                  <c:pt idx="9">
                    <c:v>1.1999999999999999E-3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13019</c:v>
                </c:pt>
                <c:pt idx="3">
                  <c:v>20539</c:v>
                </c:pt>
                <c:pt idx="4">
                  <c:v>21000</c:v>
                </c:pt>
                <c:pt idx="5">
                  <c:v>21070</c:v>
                </c:pt>
                <c:pt idx="6">
                  <c:v>21595</c:v>
                </c:pt>
                <c:pt idx="7">
                  <c:v>22226</c:v>
                </c:pt>
                <c:pt idx="8">
                  <c:v>22774</c:v>
                </c:pt>
                <c:pt idx="9">
                  <c:v>23208</c:v>
                </c:pt>
                <c:pt idx="10">
                  <c:v>24180</c:v>
                </c:pt>
                <c:pt idx="11">
                  <c:v>24204</c:v>
                </c:pt>
                <c:pt idx="12">
                  <c:v>24394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  <c:pt idx="2">
                  <c:v>0.12037599999894155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182-4CC9-AC45-CADB39E53E0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13019</c:v>
                </c:pt>
                <c:pt idx="3">
                  <c:v>20539</c:v>
                </c:pt>
                <c:pt idx="4">
                  <c:v>21000</c:v>
                </c:pt>
                <c:pt idx="5">
                  <c:v>21070</c:v>
                </c:pt>
                <c:pt idx="6">
                  <c:v>21595</c:v>
                </c:pt>
                <c:pt idx="7">
                  <c:v>22226</c:v>
                </c:pt>
                <c:pt idx="8">
                  <c:v>22774</c:v>
                </c:pt>
                <c:pt idx="9">
                  <c:v>23208</c:v>
                </c:pt>
                <c:pt idx="10">
                  <c:v>24180</c:v>
                </c:pt>
                <c:pt idx="11">
                  <c:v>24204</c:v>
                </c:pt>
                <c:pt idx="12">
                  <c:v>24394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2.943493418504961E-2</c:v>
                </c:pt>
                <c:pt idx="1">
                  <c:v>2.943493418504961E-2</c:v>
                </c:pt>
                <c:pt idx="2">
                  <c:v>0.1230485952720632</c:v>
                </c:pt>
                <c:pt idx="3">
                  <c:v>0.17712146810210716</c:v>
                </c:pt>
                <c:pt idx="4">
                  <c:v>0.18043630777958725</c:v>
                </c:pt>
                <c:pt idx="5">
                  <c:v>0.18093964569156903</c:v>
                </c:pt>
                <c:pt idx="6">
                  <c:v>0.18471468003143249</c:v>
                </c:pt>
                <c:pt idx="7">
                  <c:v>0.18925191178086834</c:v>
                </c:pt>
                <c:pt idx="8">
                  <c:v>0.1931923285775258</c:v>
                </c:pt>
                <c:pt idx="9">
                  <c:v>0.19631302363181291</c:v>
                </c:pt>
                <c:pt idx="10">
                  <c:v>0.2033022300667601</c:v>
                </c:pt>
                <c:pt idx="11">
                  <c:v>0.20347480306515384</c:v>
                </c:pt>
                <c:pt idx="12">
                  <c:v>0.20484100596910443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182-4CC9-AC45-CADB39E53E0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13019</c:v>
                </c:pt>
                <c:pt idx="3">
                  <c:v>20539</c:v>
                </c:pt>
                <c:pt idx="4">
                  <c:v>21000</c:v>
                </c:pt>
                <c:pt idx="5">
                  <c:v>21070</c:v>
                </c:pt>
                <c:pt idx="6">
                  <c:v>21595</c:v>
                </c:pt>
                <c:pt idx="7">
                  <c:v>22226</c:v>
                </c:pt>
                <c:pt idx="8">
                  <c:v>22774</c:v>
                </c:pt>
                <c:pt idx="9">
                  <c:v>23208</c:v>
                </c:pt>
                <c:pt idx="10">
                  <c:v>24180</c:v>
                </c:pt>
                <c:pt idx="11">
                  <c:v>24204</c:v>
                </c:pt>
                <c:pt idx="12">
                  <c:v>24394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182-4CC9-AC45-CADB39E53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895840"/>
        <c:axId val="1"/>
      </c:scatterChart>
      <c:valAx>
        <c:axId val="304895840"/>
        <c:scaling>
          <c:orientation val="minMax"/>
          <c:min val="-1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6512965879265087E-2"/>
              <c:y val="0.36754643206256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48958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75366568914952"/>
          <c:w val="0.7187969924812029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DX Vel - O-C Diagr.</a:t>
            </a:r>
          </a:p>
        </c:rich>
      </c:tx>
      <c:layout>
        <c:manualLayout>
          <c:xMode val="edge"/>
          <c:yMode val="edge"/>
          <c:x val="0.3888895194407004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6338295822623"/>
          <c:y val="0.14035127795846455"/>
          <c:w val="0.81681801452528879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8.0000000000000002E-3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0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8.0000000000000004E-4</c:v>
                  </c:pt>
                  <c:pt idx="8">
                    <c:v>1E-3</c:v>
                  </c:pt>
                  <c:pt idx="9">
                    <c:v>1.1999999999999999E-3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8.0000000000000002E-3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0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8.0000000000000004E-4</c:v>
                  </c:pt>
                  <c:pt idx="8">
                    <c:v>1E-3</c:v>
                  </c:pt>
                  <c:pt idx="9">
                    <c:v>1.1999999999999999E-3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13019</c:v>
                </c:pt>
                <c:pt idx="3">
                  <c:v>20539</c:v>
                </c:pt>
                <c:pt idx="4">
                  <c:v>21000</c:v>
                </c:pt>
                <c:pt idx="5">
                  <c:v>21070</c:v>
                </c:pt>
                <c:pt idx="6">
                  <c:v>21595</c:v>
                </c:pt>
                <c:pt idx="7">
                  <c:v>22226</c:v>
                </c:pt>
                <c:pt idx="8">
                  <c:v>22774</c:v>
                </c:pt>
                <c:pt idx="9">
                  <c:v>23208</c:v>
                </c:pt>
                <c:pt idx="10">
                  <c:v>24180</c:v>
                </c:pt>
                <c:pt idx="11">
                  <c:v>24204</c:v>
                </c:pt>
                <c:pt idx="12">
                  <c:v>24394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1.0999999998603016E-2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64-4DA5-9577-0424882C66D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ASAS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0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8.0000000000000004E-4</c:v>
                  </c:pt>
                  <c:pt idx="8">
                    <c:v>1E-3</c:v>
                  </c:pt>
                  <c:pt idx="9">
                    <c:v>1.1999999999999999E-3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0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8.0000000000000004E-4</c:v>
                  </c:pt>
                  <c:pt idx="8">
                    <c:v>1E-3</c:v>
                  </c:pt>
                  <c:pt idx="9">
                    <c:v>1.1999999999999999E-3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13019</c:v>
                </c:pt>
                <c:pt idx="3">
                  <c:v>20539</c:v>
                </c:pt>
                <c:pt idx="4">
                  <c:v>21000</c:v>
                </c:pt>
                <c:pt idx="5">
                  <c:v>21070</c:v>
                </c:pt>
                <c:pt idx="6">
                  <c:v>21595</c:v>
                </c:pt>
                <c:pt idx="7">
                  <c:v>22226</c:v>
                </c:pt>
                <c:pt idx="8">
                  <c:v>22774</c:v>
                </c:pt>
                <c:pt idx="9">
                  <c:v>23208</c:v>
                </c:pt>
                <c:pt idx="10">
                  <c:v>24180</c:v>
                </c:pt>
                <c:pt idx="11">
                  <c:v>24204</c:v>
                </c:pt>
                <c:pt idx="12">
                  <c:v>24394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3">
                  <c:v>0.17785599999479018</c:v>
                </c:pt>
                <c:pt idx="5">
                  <c:v>0.18137999999453314</c:v>
                </c:pt>
                <c:pt idx="6">
                  <c:v>0.18577999999979511</c:v>
                </c:pt>
                <c:pt idx="7">
                  <c:v>0.18790399999852525</c:v>
                </c:pt>
                <c:pt idx="8">
                  <c:v>0.19209599999157945</c:v>
                </c:pt>
                <c:pt idx="9">
                  <c:v>0.19583199999760836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364-4DA5-9577-0424882C66D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0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8.0000000000000004E-4</c:v>
                  </c:pt>
                  <c:pt idx="8">
                    <c:v>1E-3</c:v>
                  </c:pt>
                  <c:pt idx="9">
                    <c:v>1.1999999999999999E-3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0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8.0000000000000004E-4</c:v>
                  </c:pt>
                  <c:pt idx="8">
                    <c:v>1E-3</c:v>
                  </c:pt>
                  <c:pt idx="9">
                    <c:v>1.1999999999999999E-3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13019</c:v>
                </c:pt>
                <c:pt idx="3">
                  <c:v>20539</c:v>
                </c:pt>
                <c:pt idx="4">
                  <c:v>21000</c:v>
                </c:pt>
                <c:pt idx="5">
                  <c:v>21070</c:v>
                </c:pt>
                <c:pt idx="6">
                  <c:v>21595</c:v>
                </c:pt>
                <c:pt idx="7">
                  <c:v>22226</c:v>
                </c:pt>
                <c:pt idx="8">
                  <c:v>22774</c:v>
                </c:pt>
                <c:pt idx="9">
                  <c:v>23208</c:v>
                </c:pt>
                <c:pt idx="10">
                  <c:v>24180</c:v>
                </c:pt>
                <c:pt idx="11">
                  <c:v>24204</c:v>
                </c:pt>
                <c:pt idx="12">
                  <c:v>24394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4">
                  <c:v>0.1889999999984866</c:v>
                </c:pt>
                <c:pt idx="10">
                  <c:v>0.20172000000457047</c:v>
                </c:pt>
                <c:pt idx="11">
                  <c:v>0.20171599999594036</c:v>
                </c:pt>
                <c:pt idx="12">
                  <c:v>0.20297599999321392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364-4DA5-9577-0424882C66D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0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8.0000000000000004E-4</c:v>
                  </c:pt>
                  <c:pt idx="8">
                    <c:v>1E-3</c:v>
                  </c:pt>
                  <c:pt idx="9">
                    <c:v>1.1999999999999999E-3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0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8.0000000000000004E-4</c:v>
                  </c:pt>
                  <c:pt idx="8">
                    <c:v>1E-3</c:v>
                  </c:pt>
                  <c:pt idx="9">
                    <c:v>1.1999999999999999E-3</c:v>
                  </c:pt>
                  <c:pt idx="10">
                    <c:v>5.0000000000000001E-4</c:v>
                  </c:pt>
                  <c:pt idx="11">
                    <c:v>5.9999999999999995E-4</c:v>
                  </c:pt>
                  <c:pt idx="1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13019</c:v>
                </c:pt>
                <c:pt idx="3">
                  <c:v>20539</c:v>
                </c:pt>
                <c:pt idx="4">
                  <c:v>21000</c:v>
                </c:pt>
                <c:pt idx="5">
                  <c:v>21070</c:v>
                </c:pt>
                <c:pt idx="6">
                  <c:v>21595</c:v>
                </c:pt>
                <c:pt idx="7">
                  <c:v>22226</c:v>
                </c:pt>
                <c:pt idx="8">
                  <c:v>22774</c:v>
                </c:pt>
                <c:pt idx="9">
                  <c:v>23208</c:v>
                </c:pt>
                <c:pt idx="10">
                  <c:v>24180</c:v>
                </c:pt>
                <c:pt idx="11">
                  <c:v>24204</c:v>
                </c:pt>
                <c:pt idx="12">
                  <c:v>24394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  <c:pt idx="2">
                  <c:v>0.12037599999894155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364-4DA5-9577-0424882C66D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13019</c:v>
                </c:pt>
                <c:pt idx="3">
                  <c:v>20539</c:v>
                </c:pt>
                <c:pt idx="4">
                  <c:v>21000</c:v>
                </c:pt>
                <c:pt idx="5">
                  <c:v>21070</c:v>
                </c:pt>
                <c:pt idx="6">
                  <c:v>21595</c:v>
                </c:pt>
                <c:pt idx="7">
                  <c:v>22226</c:v>
                </c:pt>
                <c:pt idx="8">
                  <c:v>22774</c:v>
                </c:pt>
                <c:pt idx="9">
                  <c:v>23208</c:v>
                </c:pt>
                <c:pt idx="10">
                  <c:v>24180</c:v>
                </c:pt>
                <c:pt idx="11">
                  <c:v>24204</c:v>
                </c:pt>
                <c:pt idx="12">
                  <c:v>24394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2.943493418504961E-2</c:v>
                </c:pt>
                <c:pt idx="1">
                  <c:v>2.943493418504961E-2</c:v>
                </c:pt>
                <c:pt idx="2">
                  <c:v>0.1230485952720632</c:v>
                </c:pt>
                <c:pt idx="3">
                  <c:v>0.17712146810210716</c:v>
                </c:pt>
                <c:pt idx="4">
                  <c:v>0.18043630777958725</c:v>
                </c:pt>
                <c:pt idx="5">
                  <c:v>0.18093964569156903</c:v>
                </c:pt>
                <c:pt idx="6">
                  <c:v>0.18471468003143249</c:v>
                </c:pt>
                <c:pt idx="7">
                  <c:v>0.18925191178086834</c:v>
                </c:pt>
                <c:pt idx="8">
                  <c:v>0.1931923285775258</c:v>
                </c:pt>
                <c:pt idx="9">
                  <c:v>0.19631302363181291</c:v>
                </c:pt>
                <c:pt idx="10">
                  <c:v>0.2033022300667601</c:v>
                </c:pt>
                <c:pt idx="11">
                  <c:v>0.20347480306515384</c:v>
                </c:pt>
                <c:pt idx="12">
                  <c:v>0.20484100596910443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364-4DA5-9577-0424882C66D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13019</c:v>
                </c:pt>
                <c:pt idx="3">
                  <c:v>20539</c:v>
                </c:pt>
                <c:pt idx="4">
                  <c:v>21000</c:v>
                </c:pt>
                <c:pt idx="5">
                  <c:v>21070</c:v>
                </c:pt>
                <c:pt idx="6">
                  <c:v>21595</c:v>
                </c:pt>
                <c:pt idx="7">
                  <c:v>22226</c:v>
                </c:pt>
                <c:pt idx="8">
                  <c:v>22774</c:v>
                </c:pt>
                <c:pt idx="9">
                  <c:v>23208</c:v>
                </c:pt>
                <c:pt idx="10">
                  <c:v>24180</c:v>
                </c:pt>
                <c:pt idx="11">
                  <c:v>24204</c:v>
                </c:pt>
                <c:pt idx="12">
                  <c:v>24394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364-4DA5-9577-0424882C6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995536"/>
        <c:axId val="1"/>
        <c:extLst>
          <c:ext xmlns:c15="http://schemas.microsoft.com/office/drawing/2012/chart" uri="{02D57815-91ED-43cb-92C2-25804820EDAC}">
            <c15:filteredScatterSeries>
              <c15:ser>
                <c:idx val="4"/>
                <c:order val="3"/>
                <c:tx>
                  <c:strRef>
                    <c:extLst>
                      <c:ext uri="{02D57815-91ED-43cb-92C2-25804820EDAC}">
                        <c15:formulaRef>
                          <c15:sqref>Active!$K$20</c15:sqref>
                        </c15:formulaRef>
                      </c:ext>
                    </c:extLst>
                    <c:strCache>
                      <c:ptCount val="1"/>
                      <c:pt idx="0">
                        <c:v>S4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triangle"/>
                  <c:size val="5"/>
                  <c:spPr>
                    <a:solidFill>
                      <a:srgbClr val="FFFF00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errBars>
                  <c:errDir val="y"/>
                  <c:errBarType val="both"/>
                  <c:errValType val="cust"/>
                  <c:noEndCap val="0"/>
                  <c:plus>
                    <c:numRef>
                      <c:extLst>
                        <c:ext uri="{02D57815-91ED-43cb-92C2-25804820EDAC}">
                          <c15:formulaRef>
                            <c15:sqref>Active!$D$21:$D$999</c15:sqref>
                          </c15:formulaRef>
                        </c:ext>
                      </c:extLst>
                      <c:numCache>
                        <c:formatCode>General</c:formatCode>
                        <c:ptCount val="979"/>
                        <c:pt idx="1">
                          <c:v>8.0000000000000002E-3</c:v>
                        </c:pt>
                        <c:pt idx="2">
                          <c:v>2.0000000000000001E-4</c:v>
                        </c:pt>
                        <c:pt idx="3">
                          <c:v>6.9999999999999999E-4</c:v>
                        </c:pt>
                        <c:pt idx="4">
                          <c:v>0</c:v>
                        </c:pt>
                        <c:pt idx="5">
                          <c:v>6.9999999999999999E-4</c:v>
                        </c:pt>
                        <c:pt idx="6">
                          <c:v>5.9999999999999995E-4</c:v>
                        </c:pt>
                        <c:pt idx="7">
                          <c:v>8.0000000000000004E-4</c:v>
                        </c:pt>
                        <c:pt idx="8">
                          <c:v>1E-3</c:v>
                        </c:pt>
                        <c:pt idx="9">
                          <c:v>1.1999999999999999E-3</c:v>
                        </c:pt>
                        <c:pt idx="10">
                          <c:v>5.0000000000000001E-4</c:v>
                        </c:pt>
                        <c:pt idx="11">
                          <c:v>5.9999999999999995E-4</c:v>
                        </c:pt>
                        <c:pt idx="12">
                          <c:v>4.0000000000000002E-4</c:v>
                        </c:pt>
                      </c:numCache>
                    </c:numRef>
                  </c:plus>
                  <c:minus>
                    <c:numRef>
                      <c:extLst>
                        <c:ext uri="{02D57815-91ED-43cb-92C2-25804820EDAC}">
                          <c15:formulaRef>
                            <c15:sqref>Active!$D$21:$D$999</c15:sqref>
                          </c15:formulaRef>
                        </c:ext>
                      </c:extLst>
                      <c:numCache>
                        <c:formatCode>General</c:formatCode>
                        <c:ptCount val="979"/>
                        <c:pt idx="1">
                          <c:v>8.0000000000000002E-3</c:v>
                        </c:pt>
                        <c:pt idx="2">
                          <c:v>2.0000000000000001E-4</c:v>
                        </c:pt>
                        <c:pt idx="3">
                          <c:v>6.9999999999999999E-4</c:v>
                        </c:pt>
                        <c:pt idx="4">
                          <c:v>0</c:v>
                        </c:pt>
                        <c:pt idx="5">
                          <c:v>6.9999999999999999E-4</c:v>
                        </c:pt>
                        <c:pt idx="6">
                          <c:v>5.9999999999999995E-4</c:v>
                        </c:pt>
                        <c:pt idx="7">
                          <c:v>8.0000000000000004E-4</c:v>
                        </c:pt>
                        <c:pt idx="8">
                          <c:v>1E-3</c:v>
                        </c:pt>
                        <c:pt idx="9">
                          <c:v>1.1999999999999999E-3</c:v>
                        </c:pt>
                        <c:pt idx="10">
                          <c:v>5.0000000000000001E-4</c:v>
                        </c:pt>
                        <c:pt idx="11">
                          <c:v>5.9999999999999995E-4</c:v>
                        </c:pt>
                        <c:pt idx="12">
                          <c:v>4.0000000000000002E-4</c:v>
                        </c:pt>
                      </c:numCache>
                    </c:numRef>
                  </c:minus>
                  <c:spPr>
                    <a:ln w="12700">
                      <a:solidFill>
                        <a:srgbClr val="000000"/>
                      </a:solidFill>
                      <a:prstDash val="solid"/>
                    </a:ln>
                  </c:spPr>
                </c:errBars>
                <c:xVal>
                  <c:numRef>
                    <c:extLst>
                      <c:ext uri="{02D57815-91ED-43cb-92C2-25804820EDAC}">
                        <c15:formulaRef>
                          <c15:sqref>Active!$F$21:$F$999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0</c:v>
                      </c:pt>
                      <c:pt idx="2">
                        <c:v>13019</c:v>
                      </c:pt>
                      <c:pt idx="3">
                        <c:v>20539</c:v>
                      </c:pt>
                      <c:pt idx="4">
                        <c:v>21000</c:v>
                      </c:pt>
                      <c:pt idx="5">
                        <c:v>21070</c:v>
                      </c:pt>
                      <c:pt idx="6">
                        <c:v>21595</c:v>
                      </c:pt>
                      <c:pt idx="7">
                        <c:v>22226</c:v>
                      </c:pt>
                      <c:pt idx="8">
                        <c:v>22774</c:v>
                      </c:pt>
                      <c:pt idx="9">
                        <c:v>23208</c:v>
                      </c:pt>
                      <c:pt idx="10">
                        <c:v>24180</c:v>
                      </c:pt>
                      <c:pt idx="11">
                        <c:v>24204</c:v>
                      </c:pt>
                      <c:pt idx="12">
                        <c:v>24394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Active!$K$21:$K$999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3-6364-4DA5-9577-0424882C66DC}"/>
                  </c:ext>
                </c:extLst>
              </c15:ser>
            </c15:filteredScatterSeries>
            <c15:filteredScatterSeries>
              <c15:ser>
                <c:idx val="2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Active!$L$20</c15:sqref>
                        </c15:formulaRef>
                      </c:ext>
                    </c:extLst>
                    <c:strCache>
                      <c:ptCount val="1"/>
                      <c:pt idx="0">
                        <c:v>S5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quare"/>
                  <c:size val="4"/>
                  <c:spPr>
                    <a:solidFill>
                      <a:srgbClr val="00FF00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errBars>
                  <c:errDir val="y"/>
                  <c:errBarType val="both"/>
                  <c:errValType val="cust"/>
                  <c:noEndCap val="0"/>
                  <c:plus>
                    <c:numRef>
                      <c:extLst xmlns:c15="http://schemas.microsoft.com/office/drawing/2012/chart">
                        <c:ext xmlns:c15="http://schemas.microsoft.com/office/drawing/2012/chart" uri="{02D57815-91ED-43cb-92C2-25804820EDAC}">
                          <c15:formulaRef>
                            <c15:sqref>Active!$D$21:$D$999</c15:sqref>
                          </c15:formulaRef>
                        </c:ext>
                      </c:extLst>
                      <c:numCache>
                        <c:formatCode>General</c:formatCode>
                        <c:ptCount val="979"/>
                        <c:pt idx="1">
                          <c:v>8.0000000000000002E-3</c:v>
                        </c:pt>
                        <c:pt idx="2">
                          <c:v>2.0000000000000001E-4</c:v>
                        </c:pt>
                        <c:pt idx="3">
                          <c:v>6.9999999999999999E-4</c:v>
                        </c:pt>
                        <c:pt idx="4">
                          <c:v>0</c:v>
                        </c:pt>
                        <c:pt idx="5">
                          <c:v>6.9999999999999999E-4</c:v>
                        </c:pt>
                        <c:pt idx="6">
                          <c:v>5.9999999999999995E-4</c:v>
                        </c:pt>
                        <c:pt idx="7">
                          <c:v>8.0000000000000004E-4</c:v>
                        </c:pt>
                        <c:pt idx="8">
                          <c:v>1E-3</c:v>
                        </c:pt>
                        <c:pt idx="9">
                          <c:v>1.1999999999999999E-3</c:v>
                        </c:pt>
                        <c:pt idx="10">
                          <c:v>5.0000000000000001E-4</c:v>
                        </c:pt>
                        <c:pt idx="11">
                          <c:v>5.9999999999999995E-4</c:v>
                        </c:pt>
                        <c:pt idx="12">
                          <c:v>4.0000000000000002E-4</c:v>
                        </c:pt>
                      </c:numCache>
                    </c:numRef>
                  </c:plus>
                  <c:minus>
                    <c:numRef>
                      <c:extLst xmlns:c15="http://schemas.microsoft.com/office/drawing/2012/chart">
                        <c:ext xmlns:c15="http://schemas.microsoft.com/office/drawing/2012/chart" uri="{02D57815-91ED-43cb-92C2-25804820EDAC}">
                          <c15:formulaRef>
                            <c15:sqref>Active!$D$21:$D$999</c15:sqref>
                          </c15:formulaRef>
                        </c:ext>
                      </c:extLst>
                      <c:numCache>
                        <c:formatCode>General</c:formatCode>
                        <c:ptCount val="979"/>
                        <c:pt idx="1">
                          <c:v>8.0000000000000002E-3</c:v>
                        </c:pt>
                        <c:pt idx="2">
                          <c:v>2.0000000000000001E-4</c:v>
                        </c:pt>
                        <c:pt idx="3">
                          <c:v>6.9999999999999999E-4</c:v>
                        </c:pt>
                        <c:pt idx="4">
                          <c:v>0</c:v>
                        </c:pt>
                        <c:pt idx="5">
                          <c:v>6.9999999999999999E-4</c:v>
                        </c:pt>
                        <c:pt idx="6">
                          <c:v>5.9999999999999995E-4</c:v>
                        </c:pt>
                        <c:pt idx="7">
                          <c:v>8.0000000000000004E-4</c:v>
                        </c:pt>
                        <c:pt idx="8">
                          <c:v>1E-3</c:v>
                        </c:pt>
                        <c:pt idx="9">
                          <c:v>1.1999999999999999E-3</c:v>
                        </c:pt>
                        <c:pt idx="10">
                          <c:v>5.0000000000000001E-4</c:v>
                        </c:pt>
                        <c:pt idx="11">
                          <c:v>5.9999999999999995E-4</c:v>
                        </c:pt>
                        <c:pt idx="12">
                          <c:v>4.0000000000000002E-4</c:v>
                        </c:pt>
                      </c:numCache>
                    </c:numRef>
                  </c:minus>
                  <c:spPr>
                    <a:ln w="12700">
                      <a:solidFill>
                        <a:srgbClr val="000000"/>
                      </a:solidFill>
                      <a:prstDash val="solid"/>
                    </a:ln>
                  </c:spPr>
                </c:errBars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0</c:v>
                      </c:pt>
                      <c:pt idx="2">
                        <c:v>13019</c:v>
                      </c:pt>
                      <c:pt idx="3">
                        <c:v>20539</c:v>
                      </c:pt>
                      <c:pt idx="4">
                        <c:v>21000</c:v>
                      </c:pt>
                      <c:pt idx="5">
                        <c:v>21070</c:v>
                      </c:pt>
                      <c:pt idx="6">
                        <c:v>21595</c:v>
                      </c:pt>
                      <c:pt idx="7">
                        <c:v>22226</c:v>
                      </c:pt>
                      <c:pt idx="8">
                        <c:v>22774</c:v>
                      </c:pt>
                      <c:pt idx="9">
                        <c:v>23208</c:v>
                      </c:pt>
                      <c:pt idx="10">
                        <c:v>24180</c:v>
                      </c:pt>
                      <c:pt idx="11">
                        <c:v>24204</c:v>
                      </c:pt>
                      <c:pt idx="12">
                        <c:v>24394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Active!$L$21:$L$999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364-4DA5-9577-0424882C66DC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Active!$M$20</c15:sqref>
                        </c15:formulaRef>
                      </c:ext>
                    </c:extLst>
                    <c:strCache>
                      <c:ptCount val="1"/>
                      <c:pt idx="0">
                        <c:v>S6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circle"/>
                  <c:size val="4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errBars>
                  <c:errDir val="y"/>
                  <c:errBarType val="both"/>
                  <c:errValType val="cust"/>
                  <c:noEndCap val="0"/>
                  <c:plus>
                    <c:numRef>
                      <c:extLst xmlns:c15="http://schemas.microsoft.com/office/drawing/2012/chart">
                        <c:ext xmlns:c15="http://schemas.microsoft.com/office/drawing/2012/chart" uri="{02D57815-91ED-43cb-92C2-25804820EDAC}">
                          <c15:formulaRef>
                            <c15:sqref>Active!$D$21:$D$999</c15:sqref>
                          </c15:formulaRef>
                        </c:ext>
                      </c:extLst>
                      <c:numCache>
                        <c:formatCode>General</c:formatCode>
                        <c:ptCount val="979"/>
                        <c:pt idx="1">
                          <c:v>8.0000000000000002E-3</c:v>
                        </c:pt>
                        <c:pt idx="2">
                          <c:v>2.0000000000000001E-4</c:v>
                        </c:pt>
                        <c:pt idx="3">
                          <c:v>6.9999999999999999E-4</c:v>
                        </c:pt>
                        <c:pt idx="4">
                          <c:v>0</c:v>
                        </c:pt>
                        <c:pt idx="5">
                          <c:v>6.9999999999999999E-4</c:v>
                        </c:pt>
                        <c:pt idx="6">
                          <c:v>5.9999999999999995E-4</c:v>
                        </c:pt>
                        <c:pt idx="7">
                          <c:v>8.0000000000000004E-4</c:v>
                        </c:pt>
                        <c:pt idx="8">
                          <c:v>1E-3</c:v>
                        </c:pt>
                        <c:pt idx="9">
                          <c:v>1.1999999999999999E-3</c:v>
                        </c:pt>
                        <c:pt idx="10">
                          <c:v>5.0000000000000001E-4</c:v>
                        </c:pt>
                        <c:pt idx="11">
                          <c:v>5.9999999999999995E-4</c:v>
                        </c:pt>
                        <c:pt idx="12">
                          <c:v>4.0000000000000002E-4</c:v>
                        </c:pt>
                      </c:numCache>
                    </c:numRef>
                  </c:plus>
                  <c:minus>
                    <c:numRef>
                      <c:extLst xmlns:c15="http://schemas.microsoft.com/office/drawing/2012/chart">
                        <c:ext xmlns:c15="http://schemas.microsoft.com/office/drawing/2012/chart" uri="{02D57815-91ED-43cb-92C2-25804820EDAC}">
                          <c15:formulaRef>
                            <c15:sqref>Active!$D$21:$D$999</c15:sqref>
                          </c15:formulaRef>
                        </c:ext>
                      </c:extLst>
                      <c:numCache>
                        <c:formatCode>General</c:formatCode>
                        <c:ptCount val="979"/>
                        <c:pt idx="1">
                          <c:v>8.0000000000000002E-3</c:v>
                        </c:pt>
                        <c:pt idx="2">
                          <c:v>2.0000000000000001E-4</c:v>
                        </c:pt>
                        <c:pt idx="3">
                          <c:v>6.9999999999999999E-4</c:v>
                        </c:pt>
                        <c:pt idx="4">
                          <c:v>0</c:v>
                        </c:pt>
                        <c:pt idx="5">
                          <c:v>6.9999999999999999E-4</c:v>
                        </c:pt>
                        <c:pt idx="6">
                          <c:v>5.9999999999999995E-4</c:v>
                        </c:pt>
                        <c:pt idx="7">
                          <c:v>8.0000000000000004E-4</c:v>
                        </c:pt>
                        <c:pt idx="8">
                          <c:v>1E-3</c:v>
                        </c:pt>
                        <c:pt idx="9">
                          <c:v>1.1999999999999999E-3</c:v>
                        </c:pt>
                        <c:pt idx="10">
                          <c:v>5.0000000000000001E-4</c:v>
                        </c:pt>
                        <c:pt idx="11">
                          <c:v>5.9999999999999995E-4</c:v>
                        </c:pt>
                        <c:pt idx="12">
                          <c:v>4.0000000000000002E-4</c:v>
                        </c:pt>
                      </c:numCache>
                    </c:numRef>
                  </c:minus>
                  <c:spPr>
                    <a:ln w="12700">
                      <a:solidFill>
                        <a:srgbClr val="000000"/>
                      </a:solidFill>
                      <a:prstDash val="solid"/>
                    </a:ln>
                  </c:spPr>
                </c:errBars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0</c:v>
                      </c:pt>
                      <c:pt idx="2">
                        <c:v>13019</c:v>
                      </c:pt>
                      <c:pt idx="3">
                        <c:v>20539</c:v>
                      </c:pt>
                      <c:pt idx="4">
                        <c:v>21000</c:v>
                      </c:pt>
                      <c:pt idx="5">
                        <c:v>21070</c:v>
                      </c:pt>
                      <c:pt idx="6">
                        <c:v>21595</c:v>
                      </c:pt>
                      <c:pt idx="7">
                        <c:v>22226</c:v>
                      </c:pt>
                      <c:pt idx="8">
                        <c:v>22774</c:v>
                      </c:pt>
                      <c:pt idx="9">
                        <c:v>23208</c:v>
                      </c:pt>
                      <c:pt idx="10">
                        <c:v>24180</c:v>
                      </c:pt>
                      <c:pt idx="11">
                        <c:v>24204</c:v>
                      </c:pt>
                      <c:pt idx="12">
                        <c:v>24394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Active!$M$21:$M$999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364-4DA5-9577-0424882C66DC}"/>
                  </c:ext>
                </c:extLst>
              </c15:ser>
            </c15:filteredScatterSeries>
          </c:ext>
        </c:extLst>
      </c:scatterChart>
      <c:valAx>
        <c:axId val="395995536"/>
        <c:scaling>
          <c:orientation val="minMax"/>
          <c:min val="1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233107122870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59955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870902398461452"/>
          <c:y val="0.92397937099967764"/>
          <c:w val="0.7177188211833881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28575</xdr:rowOff>
    </xdr:from>
    <xdr:to>
      <xdr:col>17</xdr:col>
      <xdr:colOff>638175</xdr:colOff>
      <xdr:row>18</xdr:row>
      <xdr:rowOff>123825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F290C33D-F6D6-D2B6-1F7F-3DD11B46E3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26</xdr:col>
      <xdr:colOff>419100</xdr:colOff>
      <xdr:row>18</xdr:row>
      <xdr:rowOff>123825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3E33B841-3AAB-342C-5396-39B4A940C0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15.85546875" customWidth="1"/>
    <col min="7" max="7" width="9.710937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39</v>
      </c>
    </row>
    <row r="2" spans="1:7" ht="12.95" customHeight="1" x14ac:dyDescent="0.2">
      <c r="A2" t="s">
        <v>23</v>
      </c>
      <c r="B2" t="s">
        <v>40</v>
      </c>
      <c r="C2" s="3"/>
      <c r="D2" s="3"/>
      <c r="E2" s="28" t="s">
        <v>38</v>
      </c>
      <c r="F2" t="s">
        <v>41</v>
      </c>
    </row>
    <row r="3" spans="1:7" ht="12.95" customHeight="1" thickBot="1" x14ac:dyDescent="0.25"/>
    <row r="4" spans="1:7" ht="12.95" customHeight="1" thickTop="1" thickBot="1" x14ac:dyDescent="0.25">
      <c r="A4" s="5" t="s">
        <v>0</v>
      </c>
      <c r="C4" s="25" t="s">
        <v>37</v>
      </c>
      <c r="D4" s="26" t="s">
        <v>37</v>
      </c>
    </row>
    <row r="5" spans="1:7" ht="12.95" customHeight="1" x14ac:dyDescent="0.2"/>
    <row r="6" spans="1:7" ht="12.95" customHeight="1" x14ac:dyDescent="0.2">
      <c r="A6" s="5" t="s">
        <v>1</v>
      </c>
      <c r="E6" s="30" t="s">
        <v>42</v>
      </c>
    </row>
    <row r="7" spans="1:7" ht="12.95" customHeight="1" x14ac:dyDescent="0.2">
      <c r="A7" t="s">
        <v>2</v>
      </c>
      <c r="C7" s="29">
        <v>29037.269</v>
      </c>
      <c r="D7" s="27" t="s">
        <v>52</v>
      </c>
      <c r="E7" s="31">
        <v>52500.673999999999</v>
      </c>
    </row>
    <row r="8" spans="1:7" ht="12.95" customHeight="1" x14ac:dyDescent="0.2">
      <c r="A8" t="s">
        <v>3</v>
      </c>
      <c r="C8" s="29">
        <v>1.1172960000000001</v>
      </c>
      <c r="D8" s="27" t="s">
        <v>52</v>
      </c>
      <c r="E8" s="32">
        <v>1.117305</v>
      </c>
    </row>
    <row r="9" spans="1:7" ht="12.95" customHeight="1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7" ht="12.95" customHeight="1" x14ac:dyDescent="0.2">
      <c r="A11" s="10" t="s">
        <v>15</v>
      </c>
      <c r="B11" s="10"/>
      <c r="C11" s="19">
        <f ca="1">INTERCEPT(INDIRECT($G$11):G992,INDIRECT($F$11):F992)</f>
        <v>2.943493418504961E-2</v>
      </c>
      <c r="D11" s="3"/>
      <c r="E11" s="10"/>
      <c r="F11" s="20" t="str">
        <f>"F"&amp;E19</f>
        <v>F23</v>
      </c>
      <c r="G11" s="21" t="str">
        <f>"G"&amp;E19</f>
        <v>G23</v>
      </c>
    </row>
    <row r="12" spans="1:7" ht="12.95" customHeight="1" x14ac:dyDescent="0.2">
      <c r="A12" s="10" t="s">
        <v>16</v>
      </c>
      <c r="B12" s="10"/>
      <c r="C12" s="19">
        <f ca="1">SLOPE(INDIRECT($G$11):G992,INDIRECT($F$11):F992)</f>
        <v>7.1905415997398873E-6</v>
      </c>
      <c r="D12" s="3"/>
      <c r="E12" s="34" t="s">
        <v>50</v>
      </c>
      <c r="F12" s="35" t="s">
        <v>51</v>
      </c>
    </row>
    <row r="13" spans="1:7" ht="12.95" customHeight="1" x14ac:dyDescent="0.2">
      <c r="A13" s="10" t="s">
        <v>18</v>
      </c>
      <c r="B13" s="10"/>
      <c r="C13" s="3" t="s">
        <v>13</v>
      </c>
      <c r="E13" s="36" t="s">
        <v>34</v>
      </c>
      <c r="F13" s="37">
        <v>1</v>
      </c>
    </row>
    <row r="14" spans="1:7" ht="12.95" customHeight="1" x14ac:dyDescent="0.2">
      <c r="A14" s="10"/>
      <c r="B14" s="10"/>
      <c r="C14" s="10"/>
      <c r="E14" s="36" t="s">
        <v>31</v>
      </c>
      <c r="F14" s="38">
        <f ca="1">NOW()+15018.5+$C$9/24</f>
        <v>60520.794738310185</v>
      </c>
    </row>
    <row r="15" spans="1:7" ht="12.95" customHeight="1" x14ac:dyDescent="0.2">
      <c r="A15" s="12" t="s">
        <v>17</v>
      </c>
      <c r="B15" s="10"/>
      <c r="C15" s="13">
        <f ca="1">(C7+C11)+(C8+C12)*INT(MAX(F21:F3533))</f>
        <v>56292.792465005972</v>
      </c>
      <c r="E15" s="36" t="s">
        <v>35</v>
      </c>
      <c r="F15" s="38">
        <f ca="1">ROUND(2*(F14-$C$7)/$C$8,0)/2+F13</f>
        <v>28179.5</v>
      </c>
    </row>
    <row r="16" spans="1:7" ht="12.95" customHeight="1" x14ac:dyDescent="0.2">
      <c r="A16" s="15" t="s">
        <v>4</v>
      </c>
      <c r="B16" s="10"/>
      <c r="C16" s="16">
        <f ca="1">+C8+C12</f>
        <v>1.1173031905415998</v>
      </c>
      <c r="E16" s="36" t="s">
        <v>36</v>
      </c>
      <c r="F16" s="39">
        <f ca="1">ROUND(2*(F14-$C$15)/$C$16,0)/2+F13</f>
        <v>3785</v>
      </c>
    </row>
    <row r="17" spans="1:18" ht="12.95" customHeight="1" thickBot="1" x14ac:dyDescent="0.25">
      <c r="A17" s="14" t="s">
        <v>28</v>
      </c>
      <c r="B17" s="10"/>
      <c r="C17" s="10">
        <f>COUNT(C21:C2191)</f>
        <v>13</v>
      </c>
      <c r="E17" s="36" t="s">
        <v>53</v>
      </c>
      <c r="F17" s="40">
        <f ca="1">+$C$15+$C$16*$F$16-15018.5-$C$9/24</f>
        <v>45503.680874539263</v>
      </c>
    </row>
    <row r="18" spans="1:18" ht="12.95" customHeight="1" thickTop="1" thickBot="1" x14ac:dyDescent="0.25">
      <c r="A18" s="15" t="s">
        <v>5</v>
      </c>
      <c r="B18" s="10"/>
      <c r="C18" s="17">
        <f ca="1">+C15</f>
        <v>56292.792465005972</v>
      </c>
      <c r="D18" s="18">
        <f ca="1">+C16</f>
        <v>1.1173031905415998</v>
      </c>
      <c r="E18" s="42" t="s">
        <v>54</v>
      </c>
      <c r="F18" s="41">
        <f ca="1">+($C$15+$C$16*$F$16)-($C$16/2)-15018.5-$C$9/24</f>
        <v>45503.122222943995</v>
      </c>
    </row>
    <row r="19" spans="1:18" ht="12.95" customHeight="1" thickTop="1" x14ac:dyDescent="0.2">
      <c r="A19" s="22" t="s">
        <v>32</v>
      </c>
      <c r="E19" s="23">
        <v>23</v>
      </c>
    </row>
    <row r="20" spans="1:18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48</v>
      </c>
      <c r="I20" s="7" t="s">
        <v>45</v>
      </c>
      <c r="J20" s="7" t="s">
        <v>49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4" t="s">
        <v>33</v>
      </c>
    </row>
    <row r="21" spans="1:18" ht="12.95" customHeight="1" x14ac:dyDescent="0.2">
      <c r="A21" t="str">
        <f>$D$7</f>
        <v>VSX</v>
      </c>
      <c r="C21" s="8">
        <f>$C$7</f>
        <v>29037.269</v>
      </c>
      <c r="D21" s="8"/>
      <c r="E21">
        <f t="shared" ref="E21:E33" si="0">+(C21-C$7)/C$8</f>
        <v>0</v>
      </c>
      <c r="F21">
        <f t="shared" ref="F21:F33" si="1">ROUND(2*E21,0)/2</f>
        <v>0</v>
      </c>
      <c r="G21" s="33">
        <f t="shared" ref="G21:G33" si="2">+C21-(C$7+F21*C$8)</f>
        <v>0</v>
      </c>
      <c r="H21">
        <f>+G21</f>
        <v>0</v>
      </c>
      <c r="O21">
        <f t="shared" ref="O21:O33" ca="1" si="3">+C$11+C$12*$F21</f>
        <v>2.943493418504961E-2</v>
      </c>
      <c r="Q21" s="2">
        <f t="shared" ref="Q21:Q33" si="4">+C21-15018.5</f>
        <v>14018.769</v>
      </c>
    </row>
    <row r="22" spans="1:18" ht="12.95" customHeight="1" x14ac:dyDescent="0.2">
      <c r="A22" s="8" t="s">
        <v>43</v>
      </c>
      <c r="B22" s="3" t="s">
        <v>47</v>
      </c>
      <c r="C22" s="8">
        <v>29037.279999999999</v>
      </c>
      <c r="D22">
        <v>8.0000000000000002E-3</v>
      </c>
      <c r="E22">
        <f t="shared" si="0"/>
        <v>9.8451976903193208E-3</v>
      </c>
      <c r="F22">
        <f t="shared" si="1"/>
        <v>0</v>
      </c>
      <c r="G22" s="33">
        <f t="shared" si="2"/>
        <v>1.0999999998603016E-2</v>
      </c>
      <c r="H22">
        <f>+G22</f>
        <v>1.0999999998603016E-2</v>
      </c>
      <c r="O22">
        <f t="shared" ca="1" si="3"/>
        <v>2.943493418504961E-2</v>
      </c>
      <c r="Q22" s="2">
        <f t="shared" si="4"/>
        <v>14018.779999999999</v>
      </c>
    </row>
    <row r="23" spans="1:18" ht="12.95" customHeight="1" x14ac:dyDescent="0.2">
      <c r="A23" s="8" t="s">
        <v>44</v>
      </c>
      <c r="B23" s="3" t="s">
        <v>47</v>
      </c>
      <c r="C23" s="8">
        <v>43583.466</v>
      </c>
      <c r="D23">
        <v>2.0000000000000001E-4</v>
      </c>
      <c r="E23">
        <f t="shared" si="0"/>
        <v>13019.107738683391</v>
      </c>
      <c r="F23">
        <f t="shared" si="1"/>
        <v>13019</v>
      </c>
      <c r="G23" s="33">
        <f t="shared" si="2"/>
        <v>0.12037599999894155</v>
      </c>
      <c r="N23">
        <f>+G23</f>
        <v>0.12037599999894155</v>
      </c>
      <c r="O23">
        <f t="shared" ca="1" si="3"/>
        <v>0.1230485952720632</v>
      </c>
      <c r="Q23" s="2">
        <f t="shared" si="4"/>
        <v>28564.966</v>
      </c>
    </row>
    <row r="24" spans="1:18" ht="12.95" customHeight="1" x14ac:dyDescent="0.2">
      <c r="A24" s="8" t="s">
        <v>45</v>
      </c>
      <c r="B24" s="3" t="s">
        <v>47</v>
      </c>
      <c r="C24" s="8">
        <v>51985.589399999997</v>
      </c>
      <c r="D24">
        <v>6.9999999999999999E-4</v>
      </c>
      <c r="E24">
        <f t="shared" si="0"/>
        <v>20539.159184316417</v>
      </c>
      <c r="F24">
        <f t="shared" si="1"/>
        <v>20539</v>
      </c>
      <c r="G24" s="33">
        <f t="shared" si="2"/>
        <v>0.17785599999479018</v>
      </c>
      <c r="I24">
        <f>+G24</f>
        <v>0.17785599999479018</v>
      </c>
      <c r="O24">
        <f t="shared" ca="1" si="3"/>
        <v>0.17712146810210716</v>
      </c>
      <c r="Q24" s="2">
        <f t="shared" si="4"/>
        <v>36967.089399999997</v>
      </c>
    </row>
    <row r="25" spans="1:18" ht="12.95" customHeight="1" x14ac:dyDescent="0.2">
      <c r="A25" t="s">
        <v>42</v>
      </c>
      <c r="C25" s="8">
        <v>52500.673999999999</v>
      </c>
      <c r="D25" s="8" t="s">
        <v>13</v>
      </c>
      <c r="E25">
        <f t="shared" si="0"/>
        <v>21000.169158396697</v>
      </c>
      <c r="F25">
        <f t="shared" si="1"/>
        <v>21000</v>
      </c>
      <c r="G25" s="33">
        <f t="shared" si="2"/>
        <v>0.1889999999984866</v>
      </c>
      <c r="J25">
        <v>0.1889999999984866</v>
      </c>
      <c r="O25">
        <f t="shared" ca="1" si="3"/>
        <v>0.18043630777958725</v>
      </c>
      <c r="Q25" s="2">
        <f t="shared" si="4"/>
        <v>37482.173999999999</v>
      </c>
    </row>
    <row r="26" spans="1:18" ht="12.95" customHeight="1" x14ac:dyDescent="0.2">
      <c r="A26" s="8" t="s">
        <v>45</v>
      </c>
      <c r="B26" s="3" t="s">
        <v>47</v>
      </c>
      <c r="C26" s="8">
        <v>52578.877099999998</v>
      </c>
      <c r="D26">
        <v>6.9999999999999999E-4</v>
      </c>
      <c r="E26">
        <f t="shared" si="0"/>
        <v>21070.162338359751</v>
      </c>
      <c r="F26">
        <f t="shared" si="1"/>
        <v>21070</v>
      </c>
      <c r="G26" s="33">
        <f t="shared" si="2"/>
        <v>0.18137999999453314</v>
      </c>
      <c r="I26">
        <f>+G26</f>
        <v>0.18137999999453314</v>
      </c>
      <c r="O26">
        <f t="shared" ca="1" si="3"/>
        <v>0.18093964569156903</v>
      </c>
      <c r="Q26" s="2">
        <f t="shared" si="4"/>
        <v>37560.377099999998</v>
      </c>
    </row>
    <row r="27" spans="1:18" ht="12.95" customHeight="1" x14ac:dyDescent="0.2">
      <c r="A27" s="8" t="s">
        <v>45</v>
      </c>
      <c r="B27" s="3" t="s">
        <v>47</v>
      </c>
      <c r="C27" s="8">
        <v>53165.461900000002</v>
      </c>
      <c r="D27">
        <v>5.9999999999999995E-4</v>
      </c>
      <c r="E27">
        <f t="shared" si="0"/>
        <v>21595.166276438831</v>
      </c>
      <c r="F27">
        <f t="shared" si="1"/>
        <v>21595</v>
      </c>
      <c r="G27" s="33">
        <f t="shared" si="2"/>
        <v>0.18577999999979511</v>
      </c>
      <c r="I27">
        <f>+G27</f>
        <v>0.18577999999979511</v>
      </c>
      <c r="O27">
        <f t="shared" ca="1" si="3"/>
        <v>0.18471468003143249</v>
      </c>
      <c r="Q27" s="2">
        <f t="shared" si="4"/>
        <v>38146.961900000002</v>
      </c>
    </row>
    <row r="28" spans="1:18" ht="12.95" customHeight="1" x14ac:dyDescent="0.2">
      <c r="A28" s="8" t="s">
        <v>45</v>
      </c>
      <c r="B28" s="3" t="s">
        <v>47</v>
      </c>
      <c r="C28" s="8">
        <v>53870.477800000001</v>
      </c>
      <c r="D28">
        <v>8.0000000000000004E-4</v>
      </c>
      <c r="E28">
        <f t="shared" si="0"/>
        <v>22226.168177457002</v>
      </c>
      <c r="F28">
        <f t="shared" si="1"/>
        <v>22226</v>
      </c>
      <c r="G28" s="33">
        <f t="shared" si="2"/>
        <v>0.18790399999852525</v>
      </c>
      <c r="I28">
        <f>+G28</f>
        <v>0.18790399999852525</v>
      </c>
      <c r="O28">
        <f t="shared" ca="1" si="3"/>
        <v>0.18925191178086834</v>
      </c>
      <c r="Q28" s="2">
        <f t="shared" si="4"/>
        <v>38851.977800000001</v>
      </c>
    </row>
    <row r="29" spans="1:18" ht="12.95" customHeight="1" x14ac:dyDescent="0.2">
      <c r="A29" s="8" t="s">
        <v>45</v>
      </c>
      <c r="B29" s="3" t="s">
        <v>47</v>
      </c>
      <c r="C29" s="8">
        <v>54482.760199999997</v>
      </c>
      <c r="D29">
        <v>1E-3</v>
      </c>
      <c r="E29">
        <f t="shared" si="0"/>
        <v>22774.171929372336</v>
      </c>
      <c r="F29">
        <f t="shared" si="1"/>
        <v>22774</v>
      </c>
      <c r="G29" s="33">
        <f t="shared" si="2"/>
        <v>0.19209599999157945</v>
      </c>
      <c r="I29">
        <f>+G29</f>
        <v>0.19209599999157945</v>
      </c>
      <c r="O29">
        <f t="shared" ca="1" si="3"/>
        <v>0.1931923285775258</v>
      </c>
      <c r="Q29" s="2">
        <f t="shared" si="4"/>
        <v>39464.260199999997</v>
      </c>
    </row>
    <row r="30" spans="1:18" ht="12.95" customHeight="1" x14ac:dyDescent="0.2">
      <c r="A30" s="8" t="s">
        <v>45</v>
      </c>
      <c r="B30" s="3" t="s">
        <v>47</v>
      </c>
      <c r="C30" s="8">
        <v>54967.670400000003</v>
      </c>
      <c r="D30">
        <v>1.1999999999999999E-3</v>
      </c>
      <c r="E30">
        <f t="shared" si="0"/>
        <v>23208.175273159486</v>
      </c>
      <c r="F30">
        <f t="shared" si="1"/>
        <v>23208</v>
      </c>
      <c r="G30" s="33">
        <f t="shared" si="2"/>
        <v>0.19583199999760836</v>
      </c>
      <c r="I30">
        <f>+G30</f>
        <v>0.19583199999760836</v>
      </c>
      <c r="O30">
        <f t="shared" ca="1" si="3"/>
        <v>0.19631302363181291</v>
      </c>
      <c r="Q30" s="2">
        <f t="shared" si="4"/>
        <v>39949.170400000003</v>
      </c>
    </row>
    <row r="31" spans="1:18" ht="12.95" customHeight="1" x14ac:dyDescent="0.2">
      <c r="A31" s="8" t="s">
        <v>46</v>
      </c>
      <c r="B31" s="3" t="s">
        <v>47</v>
      </c>
      <c r="C31" s="8">
        <v>56053.688000000002</v>
      </c>
      <c r="D31">
        <v>5.0000000000000001E-4</v>
      </c>
      <c r="E31">
        <f t="shared" si="0"/>
        <v>24180.180543025304</v>
      </c>
      <c r="F31">
        <f t="shared" si="1"/>
        <v>24180</v>
      </c>
      <c r="G31" s="33">
        <f t="shared" si="2"/>
        <v>0.20172000000457047</v>
      </c>
      <c r="J31">
        <f>+G31</f>
        <v>0.20172000000457047</v>
      </c>
      <c r="O31">
        <f t="shared" ca="1" si="3"/>
        <v>0.2033022300667601</v>
      </c>
      <c r="Q31" s="2">
        <f t="shared" si="4"/>
        <v>41035.188000000002</v>
      </c>
    </row>
    <row r="32" spans="1:18" ht="12.95" customHeight="1" x14ac:dyDescent="0.2">
      <c r="A32" s="8" t="s">
        <v>46</v>
      </c>
      <c r="B32" s="3" t="s">
        <v>47</v>
      </c>
      <c r="C32" s="8">
        <v>56080.503100000002</v>
      </c>
      <c r="D32">
        <v>5.9999999999999995E-4</v>
      </c>
      <c r="E32">
        <f t="shared" si="0"/>
        <v>24204.180539445231</v>
      </c>
      <c r="F32">
        <f t="shared" si="1"/>
        <v>24204</v>
      </c>
      <c r="G32" s="33">
        <f t="shared" si="2"/>
        <v>0.20171599999594036</v>
      </c>
      <c r="J32">
        <f>+G32</f>
        <v>0.20171599999594036</v>
      </c>
      <c r="O32">
        <f t="shared" ca="1" si="3"/>
        <v>0.20347480306515384</v>
      </c>
      <c r="Q32" s="2">
        <f t="shared" si="4"/>
        <v>41062.003100000002</v>
      </c>
    </row>
    <row r="33" spans="1:17" ht="12.95" customHeight="1" x14ac:dyDescent="0.2">
      <c r="A33" s="8" t="s">
        <v>46</v>
      </c>
      <c r="B33" s="3" t="s">
        <v>47</v>
      </c>
      <c r="C33" s="8">
        <v>56292.7906</v>
      </c>
      <c r="D33">
        <v>4.0000000000000002E-4</v>
      </c>
      <c r="E33">
        <f t="shared" si="0"/>
        <v>24394.181667167875</v>
      </c>
      <c r="F33">
        <f t="shared" si="1"/>
        <v>24394</v>
      </c>
      <c r="G33" s="33">
        <f t="shared" si="2"/>
        <v>0.20297599999321392</v>
      </c>
      <c r="J33">
        <f>+G33</f>
        <v>0.20297599999321392</v>
      </c>
      <c r="O33">
        <f t="shared" ca="1" si="3"/>
        <v>0.20484100596910443</v>
      </c>
      <c r="Q33" s="2">
        <f t="shared" si="4"/>
        <v>41274.2906</v>
      </c>
    </row>
    <row r="34" spans="1:17" ht="12.95" customHeight="1" x14ac:dyDescent="0.2">
      <c r="C34" s="8"/>
      <c r="D34" s="8"/>
    </row>
    <row r="35" spans="1:17" x14ac:dyDescent="0.2">
      <c r="C35" s="8"/>
      <c r="D35" s="8"/>
    </row>
    <row r="36" spans="1:17" x14ac:dyDescent="0.2">
      <c r="C36" s="8"/>
      <c r="D36" s="8"/>
    </row>
    <row r="37" spans="1:17" x14ac:dyDescent="0.2">
      <c r="C37" s="8"/>
      <c r="D37" s="8"/>
    </row>
    <row r="38" spans="1:17" x14ac:dyDescent="0.2">
      <c r="C38" s="8"/>
      <c r="D38" s="8"/>
    </row>
    <row r="39" spans="1:17" x14ac:dyDescent="0.2">
      <c r="C39" s="8"/>
      <c r="D39" s="8"/>
    </row>
    <row r="40" spans="1:17" x14ac:dyDescent="0.2">
      <c r="C40" s="8"/>
      <c r="D40" s="8"/>
    </row>
    <row r="41" spans="1:17" x14ac:dyDescent="0.2">
      <c r="C41" s="8"/>
      <c r="D41" s="8"/>
    </row>
    <row r="42" spans="1:17" x14ac:dyDescent="0.2">
      <c r="C42" s="8"/>
      <c r="D42" s="8"/>
    </row>
    <row r="43" spans="1:17" x14ac:dyDescent="0.2">
      <c r="C43" s="8"/>
      <c r="D43" s="8"/>
    </row>
    <row r="44" spans="1:17" x14ac:dyDescent="0.2">
      <c r="C44" s="8"/>
      <c r="D44" s="8"/>
    </row>
    <row r="45" spans="1:17" x14ac:dyDescent="0.2">
      <c r="C45" s="8"/>
      <c r="D45" s="8"/>
    </row>
    <row r="46" spans="1:17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V39">
    <sortCondition ref="C21:C39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2024-07-29T07:04:25Z</dcterms:modified>
</cp:coreProperties>
</file>