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62B48F6-581D-41BF-8F41-62927D6D0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F14" i="1"/>
  <c r="C17" i="1"/>
  <c r="E22" i="1"/>
  <c r="F22" i="1"/>
  <c r="G22" i="1"/>
  <c r="I22" i="1"/>
  <c r="E23" i="1"/>
  <c r="F23" i="1"/>
  <c r="E25" i="1"/>
  <c r="F25" i="1"/>
  <c r="G25" i="1"/>
  <c r="I25" i="1"/>
  <c r="Q22" i="1"/>
  <c r="Q23" i="1"/>
  <c r="Q24" i="1"/>
  <c r="Q25" i="1"/>
  <c r="Q26" i="1"/>
  <c r="C8" i="1"/>
  <c r="C7" i="1"/>
  <c r="E26" i="1"/>
  <c r="F26" i="1"/>
  <c r="E21" i="1"/>
  <c r="F21" i="1"/>
  <c r="G21" i="1"/>
  <c r="H21" i="1"/>
  <c r="Q21" i="1"/>
  <c r="G26" i="1"/>
  <c r="I26" i="1"/>
  <c r="E24" i="1"/>
  <c r="F24" i="1"/>
  <c r="G24" i="1"/>
  <c r="I24" i="1"/>
  <c r="G23" i="1"/>
  <c r="I23" i="1"/>
  <c r="C11" i="1"/>
  <c r="F15" i="1" l="1"/>
  <c r="C12" i="1"/>
  <c r="C16" i="1" l="1"/>
  <c r="D18" i="1" s="1"/>
  <c r="O24" i="1"/>
  <c r="O21" i="1"/>
  <c r="O22" i="1"/>
  <c r="C15" i="1"/>
  <c r="O25" i="1"/>
  <c r="O26" i="1"/>
  <c r="O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<sst xmlns="http://schemas.openxmlformats.org/spreadsheetml/2006/main" count="59" uniqueCount="49">
  <si>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</si>
  <si>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</si>
  <si>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</si>
  <si>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</si>
  <si>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</si>
  <si>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</si>
  <si>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</si>
  <si>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</si>
  <si>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</si>
  <si>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</si>
  <si>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</si>
  <si>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</si>
  <si>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</si>
  <si>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</si>
  <si>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</si>
  <si>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</si>
  <si>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</si>
  <si>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</si>
  <si>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</si>
  <si>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</si>
  <si>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</si>
  <si>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</si>
  <si>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</si>
  <si>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</si>
  <si>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</si>
  <si>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</si>
  <si>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</si>
  <si>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</si>
  <si>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</si>
  <si>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</si>
  <si>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</si>
  <si>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</si>
  <si>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</si>
  <si>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</si>
  <si>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</si>
  <si>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</si>
  <si>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 xml:space="preserve">ET Vel / GSC </t>
  </si>
  <si>
    <t>IBVS 5931</t>
  </si>
  <si>
    <t>II</t>
  </si>
  <si>
    <t>I</t>
  </si>
  <si>
    <t>EA/D</t>
  </si>
  <si>
    <t>Add cycle</t>
  </si>
  <si>
    <t>Old Cycle</t>
  </si>
  <si>
    <t>CCD</t>
  </si>
  <si>
    <t xml:space="preserve">Mag </t>
  </si>
  <si>
    <t>VSX</t>
  </si>
  <si>
    <t>11.90-12.30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</si>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</sst>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1" fillId="0" borderId="8" xfId="0" applyFont="1" applyBorder="1">
      <alignment vertical="top"/>
    </xf>
    <xf numFmtId="0" fontId="8" fillId="0" borderId="8" xfId="0" applyFont="1" applyBorder="1">
      <alignment vertical="top"/>
    </xf>
    <xf numFmtId="0" fontId="7" fillId="0" borderId="8" xfId="0" applyFont="1" applyBorder="1" applyAlignment="1"/>
    <xf numFmtId="22" fontId="18" fillId="0" borderId="8" xfId="0" applyNumberFormat="1" applyFont="1" applyBorder="1">
      <alignment vertical="top"/>
    </xf>
    <xf numFmtId="22" fontId="18" fillId="0" borderId="9" xfId="0" applyNumberFormat="1" applyFont="1" applyBorder="1" applyAlignment="1"/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7E-4317-B8D7-9FCE542F60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0.21039099999325117</c:v>
                </c:pt>
                <c:pt idx="2">
                  <c:v>0.1691619999910472</c:v>
                </c:pt>
                <c:pt idx="3">
                  <c:v>0.15400399999634828</c:v>
                </c:pt>
                <c:pt idx="4">
                  <c:v>0.21337499999935972</c:v>
                </c:pt>
                <c:pt idx="5">
                  <c:v>0.14247199999954319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7E-4317-B8D7-9FCE542F60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7E-4317-B8D7-9FCE542F60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7E-4317-B8D7-9FCE542F60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7E-4317-B8D7-9FCE542F60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7E-4317-B8D7-9FCE542F60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7E-4317-B8D7-9FCE542F60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2.1174258255374223E-5</c:v>
                </c:pt>
                <c:pt idx="1">
                  <c:v>0.17783303154090377</c:v>
                </c:pt>
                <c:pt idx="2">
                  <c:v>0.17784448775231299</c:v>
                </c:pt>
                <c:pt idx="3">
                  <c:v>0.17786740017513145</c:v>
                </c:pt>
                <c:pt idx="4">
                  <c:v>0.17787885638654069</c:v>
                </c:pt>
                <c:pt idx="5">
                  <c:v>0.17795904986640529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7E-4317-B8D7-9FCE542F6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3320"/>
        <c:axId val="1"/>
      </c:scatterChart>
      <c:valAx>
        <c:axId val="30489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73684210526315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17</xdr:col>
      <xdr:colOff>266700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EA2CCF-3D1C-8F67-185D-19386A6AB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t="s">
        <v>40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29778.222000000002</v>
      </c>
      <c r="D4" s="9">
        <v>3.0808580000000001</v>
      </c>
    </row>
    <row r="6" spans="1:7">
      <c r="A6" s="5" t="s">
        <v>1</v>
      </c>
    </row>
    <row r="7" spans="1:7">
      <c r="A7" t="s">
        <v>2</v>
      </c>
      <c r="C7">
        <f>+C4</f>
        <v>29778.222000000002</v>
      </c>
      <c r="D7" s="31" t="s">
        <v>45</v>
      </c>
    </row>
    <row r="8" spans="1:7">
      <c r="A8" t="s">
        <v>3</v>
      </c>
      <c r="C8">
        <f>+D4</f>
        <v>3.0808580000000001</v>
      </c>
      <c r="D8" s="31" t="s">
        <v>45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19">
        <f ca="1">INTERCEPT(INDIRECT($G$11):G992,INDIRECT($F$11):F992)</f>
        <v>2.1174258255374223E-5</v>
      </c>
      <c r="D11" s="3"/>
      <c r="E11" s="12"/>
      <c r="F11" s="20" t="str">
        <f>"F"&amp;E19</f>
        <v>F21</v>
      </c>
      <c r="G11" s="21" t="str">
        <f>"G"&amp;E19</f>
        <v>G21</v>
      </c>
    </row>
    <row r="12" spans="1:7">
      <c r="A12" s="12" t="s">
        <v>17</v>
      </c>
      <c r="B12" s="12"/>
      <c r="C12" s="19">
        <f ca="1">SLOPE(INDIRECT($G$11):G992,INDIRECT($F$11):F992)</f>
        <v>2.2912422818458655E-5</v>
      </c>
      <c r="D12" s="3"/>
      <c r="E12" s="32" t="s">
        <v>44</v>
      </c>
      <c r="F12" s="33" t="s">
        <v>46</v>
      </c>
    </row>
    <row r="13" spans="1:7">
      <c r="A13" s="12" t="s">
        <v>19</v>
      </c>
      <c r="B13" s="12"/>
      <c r="C13" s="3" t="s">
        <v>14</v>
      </c>
      <c r="E13" s="34" t="s">
        <v>41</v>
      </c>
      <c r="F13" s="35">
        <v>1</v>
      </c>
    </row>
    <row r="14" spans="1:7">
      <c r="A14" s="12"/>
      <c r="B14" s="12"/>
      <c r="C14" s="12"/>
      <c r="E14" s="34" t="s">
        <v>33</v>
      </c>
      <c r="F14" s="36">
        <f ca="1">NOW()+15018.5+$C$9/24</f>
        <v>60520.796303124996</v>
      </c>
    </row>
    <row r="15" spans="1:7">
      <c r="A15" s="14" t="s">
        <v>18</v>
      </c>
      <c r="B15" s="12"/>
      <c r="C15" s="15">
        <f ca="1">(C7+C11)+(C8+C12)*INT(MAX(F21:F3533))</f>
        <v>53704.343187049875</v>
      </c>
      <c r="E15" s="34" t="s">
        <v>42</v>
      </c>
      <c r="F15" s="36">
        <f ca="1">ROUND(2*(F14-$C$7)/$C$8,0)/2+F13</f>
        <v>9979.5</v>
      </c>
    </row>
    <row r="16" spans="1:7">
      <c r="A16" s="17" t="s">
        <v>4</v>
      </c>
      <c r="B16" s="12"/>
      <c r="C16" s="18">
        <f ca="1">+C8+C12</f>
        <v>3.0808809124228187</v>
      </c>
      <c r="E16" s="34" t="s">
        <v>34</v>
      </c>
      <c r="F16" s="37">
        <f ca="1">ROUND(2*(F14-$C$15)/$C$16,0)/2+F13</f>
        <v>2213.5</v>
      </c>
    </row>
    <row r="17" spans="1:17" ht="13.5" thickBot="1">
      <c r="A17" s="16" t="s">
        <v>30</v>
      </c>
      <c r="B17" s="12"/>
      <c r="C17" s="12">
        <f>COUNT(C21:C2191)</f>
        <v>6</v>
      </c>
      <c r="E17" s="34" t="s">
        <v>47</v>
      </c>
      <c r="F17" s="38">
        <f ca="1">+$C$15+$C$16*$F$16-15018.5-$C$9/24</f>
        <v>45505.768920031122</v>
      </c>
    </row>
    <row r="18" spans="1:17" ht="14.25" thickTop="1" thickBot="1">
      <c r="A18" s="17" t="s">
        <v>5</v>
      </c>
      <c r="B18" s="12"/>
      <c r="C18" s="27">
        <f ca="1">+C15</f>
        <v>53704.343187049875</v>
      </c>
      <c r="D18" s="28">
        <f ca="1">+C16</f>
        <v>3.0808809124228187</v>
      </c>
      <c r="E18" s="40" t="s">
        <v>48</v>
      </c>
      <c r="F18" s="39">
        <f ca="1">+($C$15+$C$16*$F$16)-($C$16/2)-15018.5-$C$9/24</f>
        <v>45504.228479574907</v>
      </c>
    </row>
    <row r="19" spans="1:17" ht="13.5" thickTop="1">
      <c r="A19" s="22" t="s">
        <v>35</v>
      </c>
      <c r="E19" s="23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ht="12.75" customHeight="1">
      <c r="A21" t="s">
        <v>12</v>
      </c>
      <c r="C21" s="10">
        <v>29778.222000000002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2.1174258255374223E-5</v>
      </c>
      <c r="Q21" s="2">
        <f t="shared" ref="Q21:Q26" si="4">+C21-15018.5</f>
        <v>14759.722000000002</v>
      </c>
    </row>
    <row r="22" spans="1:17" ht="12.75" customHeight="1">
      <c r="A22" s="24" t="s">
        <v>37</v>
      </c>
      <c r="B22" s="25" t="s">
        <v>38</v>
      </c>
      <c r="C22" s="26">
        <v>53687.430899999999</v>
      </c>
      <c r="D22" s="26">
        <v>3.2000000000000002E-3</v>
      </c>
      <c r="E22">
        <f t="shared" si="0"/>
        <v>7760.5682897426614</v>
      </c>
      <c r="F22">
        <f t="shared" si="1"/>
        <v>7760.5</v>
      </c>
      <c r="G22">
        <f t="shared" si="2"/>
        <v>0.21039099999325117</v>
      </c>
      <c r="I22">
        <f>+G22</f>
        <v>0.21039099999325117</v>
      </c>
      <c r="O22">
        <f t="shared" ca="1" si="3"/>
        <v>0.17783303154090377</v>
      </c>
      <c r="Q22" s="2">
        <f t="shared" si="4"/>
        <v>38668.930899999999</v>
      </c>
    </row>
    <row r="23" spans="1:17" ht="12.75" customHeight="1">
      <c r="A23" s="24" t="s">
        <v>37</v>
      </c>
      <c r="B23" s="25" t="s">
        <v>39</v>
      </c>
      <c r="C23" s="26">
        <v>53688.930099999998</v>
      </c>
      <c r="D23" s="26">
        <v>1.17E-2</v>
      </c>
      <c r="E23">
        <f t="shared" si="0"/>
        <v>7761.0549074316295</v>
      </c>
      <c r="F23">
        <f t="shared" si="1"/>
        <v>7761</v>
      </c>
      <c r="G23">
        <f t="shared" si="2"/>
        <v>0.1691619999910472</v>
      </c>
      <c r="I23">
        <f>+G23</f>
        <v>0.1691619999910472</v>
      </c>
      <c r="O23">
        <f t="shared" ca="1" si="3"/>
        <v>0.17784448775231299</v>
      </c>
      <c r="Q23" s="2">
        <f t="shared" si="4"/>
        <v>38670.430099999998</v>
      </c>
    </row>
    <row r="24" spans="1:17" ht="12.75" customHeight="1">
      <c r="A24" s="24" t="s">
        <v>37</v>
      </c>
      <c r="B24" s="25" t="s">
        <v>39</v>
      </c>
      <c r="C24" s="26">
        <v>53691.995799999997</v>
      </c>
      <c r="D24" s="26">
        <v>1.9E-3</v>
      </c>
      <c r="E24">
        <f t="shared" si="0"/>
        <v>7762.0499873736453</v>
      </c>
      <c r="F24">
        <f t="shared" si="1"/>
        <v>7762</v>
      </c>
      <c r="G24">
        <f t="shared" si="2"/>
        <v>0.15400399999634828</v>
      </c>
      <c r="I24">
        <f>+G24</f>
        <v>0.15400399999634828</v>
      </c>
      <c r="O24">
        <f t="shared" ca="1" si="3"/>
        <v>0.17786740017513145</v>
      </c>
      <c r="Q24" s="2">
        <f t="shared" si="4"/>
        <v>38673.495799999997</v>
      </c>
    </row>
    <row r="25" spans="1:17" ht="12.75" customHeight="1">
      <c r="A25" s="24" t="s">
        <v>37</v>
      </c>
      <c r="B25" s="25" t="s">
        <v>38</v>
      </c>
      <c r="C25" s="26">
        <v>53693.595600000001</v>
      </c>
      <c r="D25" s="26">
        <v>9.4999999999999998E-3</v>
      </c>
      <c r="E25">
        <f t="shared" si="0"/>
        <v>7762.5692583040172</v>
      </c>
      <c r="F25">
        <f t="shared" si="1"/>
        <v>7762.5</v>
      </c>
      <c r="G25">
        <f t="shared" si="2"/>
        <v>0.21337499999935972</v>
      </c>
      <c r="I25">
        <f>+G25</f>
        <v>0.21337499999935972</v>
      </c>
      <c r="O25">
        <f t="shared" ca="1" si="3"/>
        <v>0.17787885638654069</v>
      </c>
      <c r="Q25" s="2">
        <f t="shared" si="4"/>
        <v>38675.095600000001</v>
      </c>
    </row>
    <row r="26" spans="1:17" ht="12.75" customHeight="1">
      <c r="A26" s="24" t="s">
        <v>37</v>
      </c>
      <c r="B26" s="25" t="s">
        <v>39</v>
      </c>
      <c r="C26" s="26">
        <v>53704.307699999998</v>
      </c>
      <c r="D26" s="26">
        <v>1.2999999999999999E-3</v>
      </c>
      <c r="E26">
        <f t="shared" si="0"/>
        <v>7766.0462442605258</v>
      </c>
      <c r="F26">
        <f t="shared" si="1"/>
        <v>7766</v>
      </c>
      <c r="G26">
        <f t="shared" si="2"/>
        <v>0.14247199999954319</v>
      </c>
      <c r="I26">
        <f>+G26</f>
        <v>0.14247199999954319</v>
      </c>
      <c r="O26">
        <f t="shared" ca="1" si="3"/>
        <v>0.17795904986640529</v>
      </c>
      <c r="Q26" s="2">
        <f t="shared" si="4"/>
        <v>38685.807699999998</v>
      </c>
    </row>
    <row r="27" spans="1:17">
      <c r="A27" s="29"/>
      <c r="B27" s="30"/>
      <c r="C27" s="29"/>
      <c r="D27" s="29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2024-07-29T07:06:40Z</dcterms:modified>
</cp:coreProperties>
</file>