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3E5CA6-EDD5-4CCA-B935-3B695441D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Inactive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2" i="1" l="1"/>
  <c r="F162" i="1" s="1"/>
  <c r="G162" i="1" s="1"/>
  <c r="K162" i="1" s="1"/>
  <c r="Q162" i="1"/>
  <c r="E162" i="2"/>
  <c r="F162" i="2" s="1"/>
  <c r="G162" i="2" s="1"/>
  <c r="N162" i="2" s="1"/>
  <c r="Q162" i="2"/>
  <c r="E150" i="2"/>
  <c r="F150" i="2"/>
  <c r="G150" i="2"/>
  <c r="N150" i="2"/>
  <c r="Q150" i="2"/>
  <c r="E151" i="2"/>
  <c r="F151" i="2"/>
  <c r="G151" i="2"/>
  <c r="N151" i="2"/>
  <c r="Q151" i="2"/>
  <c r="E152" i="2"/>
  <c r="F152" i="2"/>
  <c r="G152" i="2"/>
  <c r="N152" i="2"/>
  <c r="Q152" i="2"/>
  <c r="E153" i="2"/>
  <c r="F153" i="2"/>
  <c r="G153" i="2"/>
  <c r="N153" i="2"/>
  <c r="Q153" i="2"/>
  <c r="E154" i="2"/>
  <c r="F154" i="2"/>
  <c r="G154" i="2"/>
  <c r="N154" i="2"/>
  <c r="Q154" i="2"/>
  <c r="E155" i="2"/>
  <c r="F155" i="2"/>
  <c r="G155" i="2"/>
  <c r="N155" i="2"/>
  <c r="Q155" i="2"/>
  <c r="E156" i="2"/>
  <c r="F156" i="2"/>
  <c r="G156" i="2"/>
  <c r="N156" i="2"/>
  <c r="Q156" i="2"/>
  <c r="E157" i="2"/>
  <c r="F157" i="2"/>
  <c r="G157" i="2"/>
  <c r="N157" i="2"/>
  <c r="Q157" i="2"/>
  <c r="E158" i="2"/>
  <c r="F158" i="2"/>
  <c r="G158" i="2"/>
  <c r="N158" i="2"/>
  <c r="Q158" i="2"/>
  <c r="E159" i="2"/>
  <c r="F159" i="2"/>
  <c r="G159" i="2"/>
  <c r="N159" i="2"/>
  <c r="Q159" i="2"/>
  <c r="E160" i="2"/>
  <c r="F160" i="2"/>
  <c r="G160" i="2"/>
  <c r="N160" i="2"/>
  <c r="Q160" i="2"/>
  <c r="E161" i="2"/>
  <c r="F161" i="2"/>
  <c r="G161" i="2"/>
  <c r="N161" i="2"/>
  <c r="Q161" i="2"/>
  <c r="C7" i="1"/>
  <c r="C8" i="1"/>
  <c r="C9" i="1"/>
  <c r="D9" i="1"/>
  <c r="F16" i="1"/>
  <c r="F17" i="1" s="1"/>
  <c r="C17" i="1"/>
  <c r="E21" i="1"/>
  <c r="F21" i="1"/>
  <c r="G21" i="1"/>
  <c r="H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I71" i="1"/>
  <c r="Q71" i="1"/>
  <c r="E72" i="1"/>
  <c r="F72" i="1"/>
  <c r="G72" i="1"/>
  <c r="I72" i="1"/>
  <c r="Q72" i="1"/>
  <c r="E73" i="1"/>
  <c r="F73" i="1"/>
  <c r="G73" i="1"/>
  <c r="I73" i="1"/>
  <c r="Q73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78" i="1"/>
  <c r="F78" i="1"/>
  <c r="G78" i="1"/>
  <c r="J78" i="1"/>
  <c r="Q78" i="1"/>
  <c r="E79" i="1"/>
  <c r="F79" i="1"/>
  <c r="G79" i="1"/>
  <c r="I79" i="1"/>
  <c r="Q79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J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J89" i="1"/>
  <c r="Q89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J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J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U120" i="1"/>
  <c r="Q120" i="1"/>
  <c r="E121" i="1"/>
  <c r="F121" i="1"/>
  <c r="U121" i="1"/>
  <c r="Q121" i="1"/>
  <c r="E122" i="1"/>
  <c r="F122" i="1"/>
  <c r="U122" i="1"/>
  <c r="Q122" i="1"/>
  <c r="E123" i="1"/>
  <c r="F123" i="1"/>
  <c r="G123" i="1"/>
  <c r="I123" i="1"/>
  <c r="Q123" i="1"/>
  <c r="E124" i="1"/>
  <c r="F124" i="1"/>
  <c r="Q124" i="1"/>
  <c r="E125" i="1"/>
  <c r="F125" i="1"/>
  <c r="G125" i="1"/>
  <c r="K125" i="1"/>
  <c r="Q125" i="1"/>
  <c r="E126" i="1"/>
  <c r="F126" i="1"/>
  <c r="G126" i="1"/>
  <c r="K126" i="1"/>
  <c r="Q126" i="1"/>
  <c r="E127" i="1"/>
  <c r="F127" i="1"/>
  <c r="G127" i="1"/>
  <c r="K127" i="1"/>
  <c r="Q127" i="1"/>
  <c r="E128" i="1"/>
  <c r="F128" i="1"/>
  <c r="G128" i="1"/>
  <c r="K128" i="1"/>
  <c r="Q128" i="1"/>
  <c r="E129" i="1"/>
  <c r="F129" i="1"/>
  <c r="G129" i="1"/>
  <c r="K129" i="1"/>
  <c r="Q129" i="1"/>
  <c r="E130" i="1"/>
  <c r="F130" i="1"/>
  <c r="G130" i="1"/>
  <c r="K130" i="1"/>
  <c r="Q130" i="1"/>
  <c r="E131" i="1"/>
  <c r="F131" i="1"/>
  <c r="G131" i="1"/>
  <c r="K131" i="1"/>
  <c r="Q131" i="1"/>
  <c r="E132" i="1"/>
  <c r="F132" i="1"/>
  <c r="G132" i="1"/>
  <c r="K132" i="1"/>
  <c r="Q132" i="1"/>
  <c r="E133" i="1"/>
  <c r="F133" i="1"/>
  <c r="G133" i="1"/>
  <c r="K133" i="1"/>
  <c r="Q133" i="1"/>
  <c r="E134" i="1"/>
  <c r="F134" i="1"/>
  <c r="G134" i="1"/>
  <c r="K134" i="1"/>
  <c r="Q134" i="1"/>
  <c r="E135" i="1"/>
  <c r="F135" i="1"/>
  <c r="G135" i="1"/>
  <c r="K135" i="1"/>
  <c r="Q135" i="1"/>
  <c r="E136" i="1"/>
  <c r="F136" i="1"/>
  <c r="G136" i="1"/>
  <c r="K136" i="1"/>
  <c r="Q136" i="1"/>
  <c r="E137" i="1"/>
  <c r="F137" i="1"/>
  <c r="G137" i="1"/>
  <c r="K137" i="1"/>
  <c r="Q137" i="1"/>
  <c r="E138" i="1"/>
  <c r="F138" i="1"/>
  <c r="G138" i="1"/>
  <c r="K138" i="1"/>
  <c r="Q138" i="1"/>
  <c r="E139" i="1"/>
  <c r="F139" i="1"/>
  <c r="G139" i="1"/>
  <c r="K139" i="1"/>
  <c r="Q139" i="1"/>
  <c r="E140" i="1"/>
  <c r="F140" i="1"/>
  <c r="G140" i="1"/>
  <c r="J140" i="1"/>
  <c r="Q140" i="1"/>
  <c r="E141" i="1"/>
  <c r="F141" i="1"/>
  <c r="G141" i="1"/>
  <c r="K141" i="1"/>
  <c r="Q141" i="1"/>
  <c r="E142" i="1"/>
  <c r="F142" i="1"/>
  <c r="G142" i="1"/>
  <c r="K142" i="1"/>
  <c r="Q142" i="1"/>
  <c r="E143" i="1"/>
  <c r="F143" i="1"/>
  <c r="G143" i="1"/>
  <c r="K143" i="1"/>
  <c r="Q143" i="1"/>
  <c r="E144" i="1"/>
  <c r="F144" i="1"/>
  <c r="G144" i="1"/>
  <c r="K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K147" i="1"/>
  <c r="Q147" i="1"/>
  <c r="E148" i="1"/>
  <c r="F148" i="1"/>
  <c r="G148" i="1"/>
  <c r="J148" i="1"/>
  <c r="Q148" i="1"/>
  <c r="E149" i="1"/>
  <c r="F149" i="1"/>
  <c r="G149" i="1"/>
  <c r="K149" i="1"/>
  <c r="Q149" i="1"/>
  <c r="E150" i="1"/>
  <c r="F150" i="1"/>
  <c r="G150" i="1"/>
  <c r="K150" i="1"/>
  <c r="Q150" i="1"/>
  <c r="E151" i="1"/>
  <c r="F151" i="1"/>
  <c r="G151" i="1"/>
  <c r="K151" i="1"/>
  <c r="Q151" i="1"/>
  <c r="E152" i="1"/>
  <c r="F152" i="1"/>
  <c r="G152" i="1"/>
  <c r="K152" i="1"/>
  <c r="Q152" i="1"/>
  <c r="E153" i="1"/>
  <c r="F153" i="1"/>
  <c r="G153" i="1"/>
  <c r="K153" i="1"/>
  <c r="Q153" i="1"/>
  <c r="E154" i="1"/>
  <c r="F154" i="1"/>
  <c r="G154" i="1"/>
  <c r="K154" i="1"/>
  <c r="Q154" i="1"/>
  <c r="E155" i="1"/>
  <c r="F155" i="1"/>
  <c r="G155" i="1"/>
  <c r="K155" i="1"/>
  <c r="Q155" i="1"/>
  <c r="E156" i="1"/>
  <c r="F156" i="1"/>
  <c r="G156" i="1"/>
  <c r="K156" i="1"/>
  <c r="Q156" i="1"/>
  <c r="E157" i="1"/>
  <c r="F157" i="1"/>
  <c r="G157" i="1"/>
  <c r="K157" i="1"/>
  <c r="Q157" i="1"/>
  <c r="E158" i="1"/>
  <c r="F158" i="1"/>
  <c r="G158" i="1"/>
  <c r="K158" i="1"/>
  <c r="Q158" i="1"/>
  <c r="E159" i="1"/>
  <c r="F159" i="1"/>
  <c r="G159" i="1"/>
  <c r="K159" i="1"/>
  <c r="Q159" i="1"/>
  <c r="E160" i="1"/>
  <c r="F160" i="1"/>
  <c r="G160" i="1"/>
  <c r="K160" i="1"/>
  <c r="Q160" i="1"/>
  <c r="E161" i="1"/>
  <c r="F161" i="1"/>
  <c r="G161" i="1"/>
  <c r="K161" i="1"/>
  <c r="Q161" i="1"/>
  <c r="C7" i="2"/>
  <c r="C8" i="2"/>
  <c r="F11" i="2"/>
  <c r="G11" i="2"/>
  <c r="E14" i="2"/>
  <c r="E15" i="2" s="1"/>
  <c r="C17" i="2"/>
  <c r="E21" i="2"/>
  <c r="F21" i="2"/>
  <c r="Q22" i="2"/>
  <c r="Q23" i="2"/>
  <c r="Q24" i="2"/>
  <c r="Q25" i="2"/>
  <c r="Q26" i="2"/>
  <c r="Q27" i="2"/>
  <c r="E28" i="2"/>
  <c r="F28" i="2"/>
  <c r="Q28" i="2"/>
  <c r="Q29" i="2"/>
  <c r="Q30" i="2"/>
  <c r="Q31" i="2"/>
  <c r="E32" i="2"/>
  <c r="F32" i="2"/>
  <c r="Q32" i="2"/>
  <c r="Q33" i="2"/>
  <c r="Q34" i="2"/>
  <c r="Q35" i="2"/>
  <c r="Q36" i="2"/>
  <c r="Q37" i="2"/>
  <c r="Q38" i="2"/>
  <c r="Q39" i="2"/>
  <c r="Q40" i="2"/>
  <c r="Q41" i="2"/>
  <c r="Q42" i="2"/>
  <c r="Q43" i="2"/>
  <c r="E44" i="2"/>
  <c r="F44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E82" i="2"/>
  <c r="F82" i="2"/>
  <c r="Q82" i="2"/>
  <c r="Q83" i="2"/>
  <c r="Q84" i="2"/>
  <c r="Q85" i="2"/>
  <c r="Q86" i="2"/>
  <c r="Q87" i="2"/>
  <c r="Q88" i="2"/>
  <c r="Q89" i="2"/>
  <c r="Q90" i="2"/>
  <c r="E91" i="2"/>
  <c r="F91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A11" i="3"/>
  <c r="B11" i="3"/>
  <c r="D11" i="3"/>
  <c r="G11" i="3"/>
  <c r="C11" i="3"/>
  <c r="H11" i="3"/>
  <c r="A12" i="3"/>
  <c r="C12" i="3"/>
  <c r="D12" i="3"/>
  <c r="G12" i="3"/>
  <c r="H12" i="3"/>
  <c r="B12" i="3"/>
  <c r="A13" i="3"/>
  <c r="B13" i="3"/>
  <c r="D13" i="3"/>
  <c r="G13" i="3"/>
  <c r="C13" i="3"/>
  <c r="H13" i="3"/>
  <c r="A14" i="3"/>
  <c r="C14" i="3"/>
  <c r="D14" i="3"/>
  <c r="G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B19" i="3"/>
  <c r="C19" i="3"/>
  <c r="D19" i="3"/>
  <c r="G19" i="3"/>
  <c r="H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D23" i="3"/>
  <c r="G23" i="3"/>
  <c r="C23" i="3"/>
  <c r="E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B27" i="3"/>
  <c r="C27" i="3"/>
  <c r="D27" i="3"/>
  <c r="G27" i="3"/>
  <c r="H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D31" i="3"/>
  <c r="F31" i="3"/>
  <c r="G31" i="3"/>
  <c r="C31" i="3"/>
  <c r="H31" i="3"/>
  <c r="B31" i="3"/>
  <c r="A32" i="3"/>
  <c r="D32" i="3"/>
  <c r="F32" i="3"/>
  <c r="G32" i="3"/>
  <c r="C32" i="3"/>
  <c r="H32" i="3"/>
  <c r="B32" i="3"/>
  <c r="A33" i="3"/>
  <c r="D33" i="3"/>
  <c r="F33" i="3"/>
  <c r="G33" i="3"/>
  <c r="C33" i="3"/>
  <c r="H33" i="3"/>
  <c r="B33" i="3"/>
  <c r="A34" i="3"/>
  <c r="D34" i="3"/>
  <c r="F34" i="3"/>
  <c r="G34" i="3"/>
  <c r="C34" i="3"/>
  <c r="H34" i="3"/>
  <c r="B34" i="3"/>
  <c r="A35" i="3"/>
  <c r="D35" i="3"/>
  <c r="F35" i="3"/>
  <c r="G35" i="3"/>
  <c r="C35" i="3"/>
  <c r="H35" i="3"/>
  <c r="B35" i="3"/>
  <c r="A36" i="3"/>
  <c r="D36" i="3"/>
  <c r="G36" i="3"/>
  <c r="C36" i="3"/>
  <c r="H36" i="3"/>
  <c r="B36" i="3"/>
  <c r="A37" i="3"/>
  <c r="D37" i="3"/>
  <c r="G37" i="3"/>
  <c r="C37" i="3"/>
  <c r="H37" i="3"/>
  <c r="B37" i="3"/>
  <c r="A38" i="3"/>
  <c r="B38" i="3"/>
  <c r="D38" i="3"/>
  <c r="G38" i="3"/>
  <c r="C38" i="3"/>
  <c r="H38" i="3"/>
  <c r="A39" i="3"/>
  <c r="C39" i="3"/>
  <c r="D39" i="3"/>
  <c r="G39" i="3"/>
  <c r="H39" i="3"/>
  <c r="B39" i="3"/>
  <c r="A40" i="3"/>
  <c r="B40" i="3"/>
  <c r="C40" i="3"/>
  <c r="D40" i="3"/>
  <c r="G40" i="3"/>
  <c r="H40" i="3"/>
  <c r="A41" i="3"/>
  <c r="B41" i="3"/>
  <c r="C41" i="3"/>
  <c r="D41" i="3"/>
  <c r="G41" i="3"/>
  <c r="H41" i="3"/>
  <c r="A42" i="3"/>
  <c r="B42" i="3"/>
  <c r="D42" i="3"/>
  <c r="G42" i="3"/>
  <c r="C42" i="3"/>
  <c r="H42" i="3"/>
  <c r="A43" i="3"/>
  <c r="C43" i="3"/>
  <c r="D43" i="3"/>
  <c r="G43" i="3"/>
  <c r="H43" i="3"/>
  <c r="B43" i="3"/>
  <c r="A44" i="3"/>
  <c r="D44" i="3"/>
  <c r="G44" i="3"/>
  <c r="C44" i="3"/>
  <c r="H44" i="3"/>
  <c r="B44" i="3"/>
  <c r="A45" i="3"/>
  <c r="D45" i="3"/>
  <c r="G45" i="3"/>
  <c r="C45" i="3"/>
  <c r="H45" i="3"/>
  <c r="B45" i="3"/>
  <c r="A46" i="3"/>
  <c r="B46" i="3"/>
  <c r="D46" i="3"/>
  <c r="G46" i="3"/>
  <c r="C46" i="3"/>
  <c r="H46" i="3"/>
  <c r="A47" i="3"/>
  <c r="C47" i="3"/>
  <c r="D47" i="3"/>
  <c r="G47" i="3"/>
  <c r="H47" i="3"/>
  <c r="B47" i="3"/>
  <c r="A48" i="3"/>
  <c r="B48" i="3"/>
  <c r="C48" i="3"/>
  <c r="D48" i="3"/>
  <c r="G48" i="3"/>
  <c r="H48" i="3"/>
  <c r="A49" i="3"/>
  <c r="B49" i="3"/>
  <c r="C49" i="3"/>
  <c r="D49" i="3"/>
  <c r="G49" i="3"/>
  <c r="H49" i="3"/>
  <c r="A50" i="3"/>
  <c r="B50" i="3"/>
  <c r="D50" i="3"/>
  <c r="G50" i="3"/>
  <c r="C50" i="3"/>
  <c r="H50" i="3"/>
  <c r="A51" i="3"/>
  <c r="C51" i="3"/>
  <c r="D51" i="3"/>
  <c r="G51" i="3"/>
  <c r="H51" i="3"/>
  <c r="B51" i="3"/>
  <c r="A52" i="3"/>
  <c r="D52" i="3"/>
  <c r="G52" i="3"/>
  <c r="C52" i="3"/>
  <c r="H52" i="3"/>
  <c r="B52" i="3"/>
  <c r="A53" i="3"/>
  <c r="D53" i="3"/>
  <c r="G53" i="3"/>
  <c r="C53" i="3"/>
  <c r="H53" i="3"/>
  <c r="B53" i="3"/>
  <c r="A54" i="3"/>
  <c r="B54" i="3"/>
  <c r="D54" i="3"/>
  <c r="G54" i="3"/>
  <c r="C54" i="3"/>
  <c r="H54" i="3"/>
  <c r="A55" i="3"/>
  <c r="C55" i="3"/>
  <c r="D55" i="3"/>
  <c r="G55" i="3"/>
  <c r="H55" i="3"/>
  <c r="B55" i="3"/>
  <c r="A56" i="3"/>
  <c r="B56" i="3"/>
  <c r="C56" i="3"/>
  <c r="D56" i="3"/>
  <c r="G56" i="3"/>
  <c r="H56" i="3"/>
  <c r="A57" i="3"/>
  <c r="B57" i="3"/>
  <c r="C57" i="3"/>
  <c r="D57" i="3"/>
  <c r="G57" i="3"/>
  <c r="H57" i="3"/>
  <c r="A58" i="3"/>
  <c r="B58" i="3"/>
  <c r="D58" i="3"/>
  <c r="G58" i="3"/>
  <c r="C58" i="3"/>
  <c r="H58" i="3"/>
  <c r="A59" i="3"/>
  <c r="C59" i="3"/>
  <c r="D59" i="3"/>
  <c r="G59" i="3"/>
  <c r="H59" i="3"/>
  <c r="B59" i="3"/>
  <c r="A60" i="3"/>
  <c r="D60" i="3"/>
  <c r="G60" i="3"/>
  <c r="C60" i="3"/>
  <c r="H60" i="3"/>
  <c r="B60" i="3"/>
  <c r="A61" i="3"/>
  <c r="D61" i="3"/>
  <c r="G61" i="3"/>
  <c r="C61" i="3"/>
  <c r="H61" i="3"/>
  <c r="B61" i="3"/>
  <c r="A62" i="3"/>
  <c r="B62" i="3"/>
  <c r="D62" i="3"/>
  <c r="G62" i="3"/>
  <c r="C62" i="3"/>
  <c r="H62" i="3"/>
  <c r="A63" i="3"/>
  <c r="C63" i="3"/>
  <c r="D63" i="3"/>
  <c r="G63" i="3"/>
  <c r="H63" i="3"/>
  <c r="B63" i="3"/>
  <c r="A64" i="3"/>
  <c r="B64" i="3"/>
  <c r="C64" i="3"/>
  <c r="D64" i="3"/>
  <c r="G64" i="3"/>
  <c r="H64" i="3"/>
  <c r="A65" i="3"/>
  <c r="B65" i="3"/>
  <c r="C65" i="3"/>
  <c r="D65" i="3"/>
  <c r="G65" i="3"/>
  <c r="H65" i="3"/>
  <c r="A66" i="3"/>
  <c r="B66" i="3"/>
  <c r="D66" i="3"/>
  <c r="G66" i="3"/>
  <c r="C66" i="3"/>
  <c r="H66" i="3"/>
  <c r="A67" i="3"/>
  <c r="C67" i="3"/>
  <c r="D67" i="3"/>
  <c r="G67" i="3"/>
  <c r="H67" i="3"/>
  <c r="B67" i="3"/>
  <c r="A68" i="3"/>
  <c r="D68" i="3"/>
  <c r="G68" i="3"/>
  <c r="C68" i="3"/>
  <c r="H68" i="3"/>
  <c r="B68" i="3"/>
  <c r="A69" i="3"/>
  <c r="D69" i="3"/>
  <c r="G69" i="3"/>
  <c r="C69" i="3"/>
  <c r="H69" i="3"/>
  <c r="B69" i="3"/>
  <c r="A70" i="3"/>
  <c r="B70" i="3"/>
  <c r="D70" i="3"/>
  <c r="G70" i="3"/>
  <c r="C70" i="3"/>
  <c r="H70" i="3"/>
  <c r="A71" i="3"/>
  <c r="B71" i="3"/>
  <c r="C71" i="3"/>
  <c r="D71" i="3"/>
  <c r="G71" i="3"/>
  <c r="H71" i="3"/>
  <c r="A72" i="3"/>
  <c r="B72" i="3"/>
  <c r="C72" i="3"/>
  <c r="D72" i="3"/>
  <c r="G72" i="3"/>
  <c r="H72" i="3"/>
  <c r="A73" i="3"/>
  <c r="B73" i="3"/>
  <c r="C73" i="3"/>
  <c r="D73" i="3"/>
  <c r="G73" i="3"/>
  <c r="H73" i="3"/>
  <c r="A74" i="3"/>
  <c r="B74" i="3"/>
  <c r="D74" i="3"/>
  <c r="G74" i="3"/>
  <c r="C74" i="3"/>
  <c r="H74" i="3"/>
  <c r="A75" i="3"/>
  <c r="D75" i="3"/>
  <c r="G75" i="3"/>
  <c r="C75" i="3"/>
  <c r="H75" i="3"/>
  <c r="B75" i="3"/>
  <c r="A76" i="3"/>
  <c r="D76" i="3"/>
  <c r="G76" i="3"/>
  <c r="C76" i="3"/>
  <c r="H76" i="3"/>
  <c r="B76" i="3"/>
  <c r="A77" i="3"/>
  <c r="D77" i="3"/>
  <c r="G77" i="3"/>
  <c r="C77" i="3"/>
  <c r="H77" i="3"/>
  <c r="B77" i="3"/>
  <c r="A78" i="3"/>
  <c r="B78" i="3"/>
  <c r="D78" i="3"/>
  <c r="G78" i="3"/>
  <c r="C78" i="3"/>
  <c r="E78" i="3"/>
  <c r="H78" i="3"/>
  <c r="A79" i="3"/>
  <c r="C79" i="3"/>
  <c r="D79" i="3"/>
  <c r="G79" i="3"/>
  <c r="H79" i="3"/>
  <c r="B79" i="3"/>
  <c r="A80" i="3"/>
  <c r="B80" i="3"/>
  <c r="C80" i="3"/>
  <c r="D80" i="3"/>
  <c r="G80" i="3"/>
  <c r="H80" i="3"/>
  <c r="A81" i="3"/>
  <c r="B81" i="3"/>
  <c r="C81" i="3"/>
  <c r="D81" i="3"/>
  <c r="G81" i="3"/>
  <c r="H81" i="3"/>
  <c r="A82" i="3"/>
  <c r="B82" i="3"/>
  <c r="D82" i="3"/>
  <c r="G82" i="3"/>
  <c r="C82" i="3"/>
  <c r="H82" i="3"/>
  <c r="A83" i="3"/>
  <c r="D83" i="3"/>
  <c r="G83" i="3"/>
  <c r="C83" i="3"/>
  <c r="H83" i="3"/>
  <c r="B83" i="3"/>
  <c r="A84" i="3"/>
  <c r="D84" i="3"/>
  <c r="G84" i="3"/>
  <c r="C84" i="3"/>
  <c r="H84" i="3"/>
  <c r="B84" i="3"/>
  <c r="A85" i="3"/>
  <c r="B85" i="3"/>
  <c r="D85" i="3"/>
  <c r="G85" i="3"/>
  <c r="C85" i="3"/>
  <c r="H85" i="3"/>
  <c r="A86" i="3"/>
  <c r="C86" i="3"/>
  <c r="D86" i="3"/>
  <c r="G86" i="3"/>
  <c r="H86" i="3"/>
  <c r="B86" i="3"/>
  <c r="A87" i="3"/>
  <c r="C87" i="3"/>
  <c r="D87" i="3"/>
  <c r="G87" i="3"/>
  <c r="H87" i="3"/>
  <c r="B87" i="3"/>
  <c r="A88" i="3"/>
  <c r="B88" i="3"/>
  <c r="C88" i="3"/>
  <c r="D88" i="3"/>
  <c r="G88" i="3"/>
  <c r="H88" i="3"/>
  <c r="A89" i="3"/>
  <c r="B89" i="3"/>
  <c r="D89" i="3"/>
  <c r="G89" i="3"/>
  <c r="C89" i="3"/>
  <c r="H89" i="3"/>
  <c r="A90" i="3"/>
  <c r="B90" i="3"/>
  <c r="C90" i="3"/>
  <c r="D90" i="3"/>
  <c r="G90" i="3"/>
  <c r="H90" i="3"/>
  <c r="A91" i="3"/>
  <c r="C91" i="3"/>
  <c r="D91" i="3"/>
  <c r="G91" i="3"/>
  <c r="H91" i="3"/>
  <c r="B91" i="3"/>
  <c r="A92" i="3"/>
  <c r="D92" i="3"/>
  <c r="G92" i="3"/>
  <c r="C92" i="3"/>
  <c r="H92" i="3"/>
  <c r="B92" i="3"/>
  <c r="A93" i="3"/>
  <c r="B93" i="3"/>
  <c r="D93" i="3"/>
  <c r="G93" i="3"/>
  <c r="C93" i="3"/>
  <c r="H93" i="3"/>
  <c r="A94" i="3"/>
  <c r="B94" i="3"/>
  <c r="C94" i="3"/>
  <c r="D94" i="3"/>
  <c r="E94" i="3"/>
  <c r="G94" i="3"/>
  <c r="H94" i="3"/>
  <c r="A95" i="3"/>
  <c r="B95" i="3"/>
  <c r="D95" i="3"/>
  <c r="G95" i="3"/>
  <c r="C95" i="3"/>
  <c r="H95" i="3"/>
  <c r="A96" i="3"/>
  <c r="C96" i="3"/>
  <c r="D96" i="3"/>
  <c r="G96" i="3"/>
  <c r="H96" i="3"/>
  <c r="B96" i="3"/>
  <c r="A97" i="3"/>
  <c r="B97" i="3"/>
  <c r="D97" i="3"/>
  <c r="G97" i="3"/>
  <c r="C97" i="3"/>
  <c r="H97" i="3"/>
  <c r="A98" i="3"/>
  <c r="D98" i="3"/>
  <c r="G98" i="3"/>
  <c r="C98" i="3"/>
  <c r="H98" i="3"/>
  <c r="B98" i="3"/>
  <c r="A99" i="3"/>
  <c r="B99" i="3"/>
  <c r="D99" i="3"/>
  <c r="G99" i="3"/>
  <c r="C99" i="3"/>
  <c r="H99" i="3"/>
  <c r="A100" i="3"/>
  <c r="C100" i="3"/>
  <c r="D100" i="3"/>
  <c r="G100" i="3"/>
  <c r="H100" i="3"/>
  <c r="B100" i="3"/>
  <c r="A101" i="3"/>
  <c r="B101" i="3"/>
  <c r="D101" i="3"/>
  <c r="G101" i="3"/>
  <c r="C101" i="3"/>
  <c r="H101" i="3"/>
  <c r="A102" i="3"/>
  <c r="B102" i="3"/>
  <c r="C102" i="3"/>
  <c r="D102" i="3"/>
  <c r="G102" i="3"/>
  <c r="H102" i="3"/>
  <c r="A103" i="3"/>
  <c r="B103" i="3"/>
  <c r="D103" i="3"/>
  <c r="G103" i="3"/>
  <c r="C103" i="3"/>
  <c r="H103" i="3"/>
  <c r="A104" i="3"/>
  <c r="C104" i="3"/>
  <c r="D104" i="3"/>
  <c r="G104" i="3"/>
  <c r="H104" i="3"/>
  <c r="B104" i="3"/>
  <c r="A105" i="3"/>
  <c r="B105" i="3"/>
  <c r="D105" i="3"/>
  <c r="G105" i="3"/>
  <c r="C105" i="3"/>
  <c r="H105" i="3"/>
  <c r="A106" i="3"/>
  <c r="D106" i="3"/>
  <c r="G106" i="3"/>
  <c r="C106" i="3"/>
  <c r="H106" i="3"/>
  <c r="B106" i="3"/>
  <c r="A107" i="3"/>
  <c r="B107" i="3"/>
  <c r="D107" i="3"/>
  <c r="G107" i="3"/>
  <c r="C107" i="3"/>
  <c r="H107" i="3"/>
  <c r="A108" i="3"/>
  <c r="C108" i="3"/>
  <c r="D108" i="3"/>
  <c r="G108" i="3"/>
  <c r="H108" i="3"/>
  <c r="B108" i="3"/>
  <c r="A109" i="3"/>
  <c r="B109" i="3"/>
  <c r="D109" i="3"/>
  <c r="G109" i="3"/>
  <c r="C109" i="3"/>
  <c r="H109" i="3"/>
  <c r="A110" i="3"/>
  <c r="B110" i="3"/>
  <c r="C110" i="3"/>
  <c r="D110" i="3"/>
  <c r="G110" i="3"/>
  <c r="H110" i="3"/>
  <c r="A111" i="3"/>
  <c r="B111" i="3"/>
  <c r="D111" i="3"/>
  <c r="G111" i="3"/>
  <c r="C111" i="3"/>
  <c r="H111" i="3"/>
  <c r="A112" i="3"/>
  <c r="C112" i="3"/>
  <c r="D112" i="3"/>
  <c r="G112" i="3"/>
  <c r="H112" i="3"/>
  <c r="B112" i="3"/>
  <c r="A113" i="3"/>
  <c r="B113" i="3"/>
  <c r="D113" i="3"/>
  <c r="G113" i="3"/>
  <c r="C113" i="3"/>
  <c r="H113" i="3"/>
  <c r="A114" i="3"/>
  <c r="D114" i="3"/>
  <c r="G114" i="3"/>
  <c r="C114" i="3"/>
  <c r="H114" i="3"/>
  <c r="B114" i="3"/>
  <c r="A115" i="3"/>
  <c r="B115" i="3"/>
  <c r="D115" i="3"/>
  <c r="G115" i="3"/>
  <c r="C115" i="3"/>
  <c r="H115" i="3"/>
  <c r="A116" i="3"/>
  <c r="C116" i="3"/>
  <c r="D116" i="3"/>
  <c r="G116" i="3"/>
  <c r="H116" i="3"/>
  <c r="B116" i="3"/>
  <c r="A117" i="3"/>
  <c r="B117" i="3"/>
  <c r="D117" i="3"/>
  <c r="G117" i="3"/>
  <c r="C117" i="3"/>
  <c r="H117" i="3"/>
  <c r="A118" i="3"/>
  <c r="B118" i="3"/>
  <c r="C118" i="3"/>
  <c r="D118" i="3"/>
  <c r="G118" i="3"/>
  <c r="H118" i="3"/>
  <c r="A119" i="3"/>
  <c r="B119" i="3"/>
  <c r="D119" i="3"/>
  <c r="G119" i="3"/>
  <c r="C119" i="3"/>
  <c r="E119" i="3"/>
  <c r="H119" i="3"/>
  <c r="A120" i="3"/>
  <c r="C120" i="3"/>
  <c r="D120" i="3"/>
  <c r="G120" i="3"/>
  <c r="H120" i="3"/>
  <c r="B120" i="3"/>
  <c r="A121" i="3"/>
  <c r="B121" i="3"/>
  <c r="D121" i="3"/>
  <c r="G121" i="3"/>
  <c r="C121" i="3"/>
  <c r="H121" i="3"/>
  <c r="A122" i="3"/>
  <c r="D122" i="3"/>
  <c r="G122" i="3"/>
  <c r="C122" i="3"/>
  <c r="H122" i="3"/>
  <c r="B122" i="3"/>
  <c r="A123" i="3"/>
  <c r="B123" i="3"/>
  <c r="D123" i="3"/>
  <c r="G123" i="3"/>
  <c r="C123" i="3"/>
  <c r="H123" i="3"/>
  <c r="A124" i="3"/>
  <c r="C124" i="3"/>
  <c r="D124" i="3"/>
  <c r="G124" i="3"/>
  <c r="H124" i="3"/>
  <c r="B124" i="3"/>
  <c r="A125" i="3"/>
  <c r="B125" i="3"/>
  <c r="D125" i="3"/>
  <c r="G125" i="3"/>
  <c r="C125" i="3"/>
  <c r="E125" i="3"/>
  <c r="H125" i="3"/>
  <c r="A126" i="3"/>
  <c r="B126" i="3"/>
  <c r="C126" i="3"/>
  <c r="D126" i="3"/>
  <c r="E126" i="3"/>
  <c r="G126" i="3"/>
  <c r="H126" i="3"/>
  <c r="A127" i="3"/>
  <c r="B127" i="3"/>
  <c r="D127" i="3"/>
  <c r="G127" i="3"/>
  <c r="C127" i="3"/>
  <c r="H127" i="3"/>
  <c r="A128" i="3"/>
  <c r="C128" i="3"/>
  <c r="D128" i="3"/>
  <c r="G128" i="3"/>
  <c r="H128" i="3"/>
  <c r="B128" i="3"/>
  <c r="A129" i="3"/>
  <c r="B129" i="3"/>
  <c r="D129" i="3"/>
  <c r="G129" i="3"/>
  <c r="C129" i="3"/>
  <c r="H129" i="3"/>
  <c r="E38" i="3"/>
  <c r="E44" i="3"/>
  <c r="E30" i="3"/>
  <c r="E107" i="2"/>
  <c r="F107" i="2"/>
  <c r="E36" i="3"/>
  <c r="E17" i="3"/>
  <c r="E75" i="2"/>
  <c r="F75" i="2"/>
  <c r="E57" i="2"/>
  <c r="F57" i="2"/>
  <c r="G57" i="2"/>
  <c r="N57" i="2"/>
  <c r="E82" i="3"/>
  <c r="E65" i="3"/>
  <c r="G21" i="2"/>
  <c r="N21" i="2"/>
  <c r="E24" i="2"/>
  <c r="F24" i="2"/>
  <c r="E22" i="2"/>
  <c r="F22" i="2"/>
  <c r="G32" i="2"/>
  <c r="N32" i="2"/>
  <c r="E41" i="2"/>
  <c r="F41" i="2"/>
  <c r="G41" i="2"/>
  <c r="N41" i="2"/>
  <c r="E48" i="2"/>
  <c r="F48" i="2"/>
  <c r="E52" i="2"/>
  <c r="E56" i="2"/>
  <c r="F56" i="2"/>
  <c r="E76" i="2"/>
  <c r="F76" i="2"/>
  <c r="G82" i="2"/>
  <c r="I82" i="2"/>
  <c r="E84" i="2"/>
  <c r="F84" i="2"/>
  <c r="G90" i="2"/>
  <c r="I90" i="2"/>
  <c r="E92" i="2"/>
  <c r="F92" i="2"/>
  <c r="G92" i="2"/>
  <c r="I92" i="2"/>
  <c r="E100" i="2"/>
  <c r="F100" i="2"/>
  <c r="E108" i="2"/>
  <c r="F108" i="2"/>
  <c r="E112" i="2"/>
  <c r="F112" i="2"/>
  <c r="E116" i="2"/>
  <c r="F116" i="2"/>
  <c r="G116" i="2"/>
  <c r="I116" i="2"/>
  <c r="E120" i="2"/>
  <c r="F120" i="2"/>
  <c r="E122" i="2"/>
  <c r="F122" i="2"/>
  <c r="E128" i="2"/>
  <c r="F128" i="2"/>
  <c r="E132" i="2"/>
  <c r="F132" i="2"/>
  <c r="G132" i="2"/>
  <c r="N132" i="2"/>
  <c r="G133" i="2"/>
  <c r="N133" i="2"/>
  <c r="E25" i="2"/>
  <c r="F25" i="2"/>
  <c r="G25" i="2"/>
  <c r="N25" i="2"/>
  <c r="G28" i="2"/>
  <c r="N28" i="2"/>
  <c r="E37" i="2"/>
  <c r="F37" i="2"/>
  <c r="G37" i="2"/>
  <c r="N37" i="2"/>
  <c r="G44" i="2"/>
  <c r="N44" i="2"/>
  <c r="E47" i="2"/>
  <c r="F47" i="2"/>
  <c r="G48" i="2"/>
  <c r="N48" i="2"/>
  <c r="E51" i="2"/>
  <c r="F51" i="2"/>
  <c r="E55" i="2"/>
  <c r="F55" i="2"/>
  <c r="G56" i="2"/>
  <c r="N56" i="2"/>
  <c r="E59" i="2"/>
  <c r="F59" i="2"/>
  <c r="G59" i="2"/>
  <c r="H59" i="2"/>
  <c r="E70" i="2"/>
  <c r="F70" i="2"/>
  <c r="G76" i="2"/>
  <c r="I76" i="2"/>
  <c r="E78" i="2"/>
  <c r="F78" i="2"/>
  <c r="G78" i="2"/>
  <c r="J78" i="2"/>
  <c r="G84" i="2"/>
  <c r="J84" i="2"/>
  <c r="E86" i="2"/>
  <c r="F86" i="2"/>
  <c r="E94" i="2"/>
  <c r="F94" i="2"/>
  <c r="G94" i="2"/>
  <c r="J94" i="2"/>
  <c r="G100" i="2"/>
  <c r="I100" i="2"/>
  <c r="E102" i="2"/>
  <c r="F102" i="2"/>
  <c r="G108" i="2"/>
  <c r="H108" i="2"/>
  <c r="E111" i="2"/>
  <c r="F111" i="2"/>
  <c r="G111" i="2"/>
  <c r="I111" i="2"/>
  <c r="G112" i="2"/>
  <c r="I112" i="2"/>
  <c r="E115" i="2"/>
  <c r="F115" i="2"/>
  <c r="E119" i="2"/>
  <c r="F119" i="2"/>
  <c r="G119" i="2"/>
  <c r="I119" i="2"/>
  <c r="E124" i="2"/>
  <c r="F124" i="2"/>
  <c r="E127" i="2"/>
  <c r="F127" i="2"/>
  <c r="G128" i="2"/>
  <c r="N128" i="2"/>
  <c r="E131" i="2"/>
  <c r="F131" i="2"/>
  <c r="E135" i="2"/>
  <c r="F135" i="2"/>
  <c r="E139" i="2"/>
  <c r="F139" i="2"/>
  <c r="G139" i="2"/>
  <c r="K139" i="2"/>
  <c r="G140" i="2"/>
  <c r="K140" i="2"/>
  <c r="E143" i="2"/>
  <c r="F143" i="2"/>
  <c r="E33" i="2"/>
  <c r="F33" i="2"/>
  <c r="G33" i="2"/>
  <c r="N33" i="2"/>
  <c r="E46" i="2"/>
  <c r="F46" i="2"/>
  <c r="G46" i="2"/>
  <c r="N46" i="2"/>
  <c r="G47" i="2"/>
  <c r="N47" i="2"/>
  <c r="E50" i="2"/>
  <c r="F50" i="2"/>
  <c r="G51" i="2"/>
  <c r="N51" i="2"/>
  <c r="E54" i="2"/>
  <c r="F54" i="2"/>
  <c r="G55" i="2"/>
  <c r="N55" i="2"/>
  <c r="E58" i="2"/>
  <c r="F58" i="2"/>
  <c r="G70" i="2"/>
  <c r="I70" i="2"/>
  <c r="E72" i="2"/>
  <c r="F72" i="2"/>
  <c r="E80" i="2"/>
  <c r="F80" i="2"/>
  <c r="G86" i="2"/>
  <c r="I86" i="2"/>
  <c r="E88" i="2"/>
  <c r="F88" i="2"/>
  <c r="G88" i="2"/>
  <c r="I88" i="2"/>
  <c r="E96" i="2"/>
  <c r="F96" i="2"/>
  <c r="G102" i="2"/>
  <c r="I102" i="2"/>
  <c r="E104" i="2"/>
  <c r="F104" i="2"/>
  <c r="G104" i="2"/>
  <c r="I104" i="2"/>
  <c r="E110" i="2"/>
  <c r="F110" i="2"/>
  <c r="E114" i="2"/>
  <c r="F114" i="2"/>
  <c r="G114" i="2"/>
  <c r="I114" i="2"/>
  <c r="G115" i="2"/>
  <c r="I115" i="2"/>
  <c r="E118" i="2"/>
  <c r="F118" i="2"/>
  <c r="E121" i="2"/>
  <c r="F121" i="2"/>
  <c r="E123" i="2"/>
  <c r="F123" i="2"/>
  <c r="E126" i="2"/>
  <c r="F126" i="2"/>
  <c r="G127" i="2"/>
  <c r="N127" i="2"/>
  <c r="E130" i="2"/>
  <c r="F130" i="2"/>
  <c r="E53" i="2"/>
  <c r="F53" i="2"/>
  <c r="G53" i="2"/>
  <c r="N53" i="2"/>
  <c r="E63" i="2"/>
  <c r="F63" i="2"/>
  <c r="G63" i="2"/>
  <c r="N63" i="2"/>
  <c r="E65" i="2"/>
  <c r="F65" i="2"/>
  <c r="G65" i="2"/>
  <c r="N65" i="2"/>
  <c r="E73" i="2"/>
  <c r="F73" i="2"/>
  <c r="G75" i="2"/>
  <c r="I75" i="2"/>
  <c r="E89" i="2"/>
  <c r="F89" i="2"/>
  <c r="G89" i="2"/>
  <c r="J89" i="2"/>
  <c r="G91" i="2"/>
  <c r="I91" i="2"/>
  <c r="E105" i="2"/>
  <c r="F105" i="2"/>
  <c r="G105" i="2"/>
  <c r="I105" i="2"/>
  <c r="G107" i="2"/>
  <c r="I107" i="2"/>
  <c r="G123" i="2"/>
  <c r="I123" i="2"/>
  <c r="G135" i="2"/>
  <c r="K135" i="2"/>
  <c r="G138" i="2"/>
  <c r="N138" i="2"/>
  <c r="G141" i="2"/>
  <c r="K141" i="2"/>
  <c r="E146" i="2"/>
  <c r="F146" i="2"/>
  <c r="G24" i="2"/>
  <c r="N24" i="2"/>
  <c r="E39" i="2"/>
  <c r="F39" i="2"/>
  <c r="E49" i="2"/>
  <c r="F49" i="2"/>
  <c r="G49" i="2"/>
  <c r="N49" i="2"/>
  <c r="E71" i="2"/>
  <c r="F71" i="2"/>
  <c r="G73" i="2"/>
  <c r="I73" i="2"/>
  <c r="G80" i="2"/>
  <c r="I80" i="2"/>
  <c r="E87" i="2"/>
  <c r="F87" i="2"/>
  <c r="G96" i="2"/>
  <c r="I96" i="2"/>
  <c r="E103" i="2"/>
  <c r="F103" i="2"/>
  <c r="G118" i="2"/>
  <c r="I118" i="2"/>
  <c r="G130" i="2"/>
  <c r="N130" i="2"/>
  <c r="E134" i="2"/>
  <c r="F134" i="2"/>
  <c r="G134" i="2"/>
  <c r="K134" i="2"/>
  <c r="E137" i="2"/>
  <c r="F137" i="2"/>
  <c r="E140" i="2"/>
  <c r="F140" i="2"/>
  <c r="E27" i="2"/>
  <c r="E29" i="2"/>
  <c r="F29" i="2"/>
  <c r="G29" i="2"/>
  <c r="N29" i="2"/>
  <c r="E35" i="2"/>
  <c r="F35" i="2"/>
  <c r="E43" i="2"/>
  <c r="F43" i="2"/>
  <c r="E45" i="2"/>
  <c r="F45" i="2"/>
  <c r="G45" i="2"/>
  <c r="N45" i="2"/>
  <c r="E60" i="2"/>
  <c r="F60" i="2"/>
  <c r="G60" i="2"/>
  <c r="N60" i="2"/>
  <c r="E67" i="2"/>
  <c r="F67" i="2"/>
  <c r="E69" i="2"/>
  <c r="F69" i="2"/>
  <c r="G69" i="2"/>
  <c r="I69" i="2"/>
  <c r="G71" i="2"/>
  <c r="I71" i="2"/>
  <c r="E85" i="2"/>
  <c r="F85" i="2"/>
  <c r="G85" i="2"/>
  <c r="I85" i="2"/>
  <c r="G87" i="2"/>
  <c r="I87" i="2"/>
  <c r="E101" i="2"/>
  <c r="G103" i="2"/>
  <c r="I103" i="2"/>
  <c r="G126" i="2"/>
  <c r="N126" i="2"/>
  <c r="G143" i="2"/>
  <c r="L143" i="2"/>
  <c r="G146" i="2"/>
  <c r="N146" i="2"/>
  <c r="E149" i="2"/>
  <c r="F149" i="2"/>
  <c r="G149" i="2"/>
  <c r="N149" i="2"/>
  <c r="G22" i="2"/>
  <c r="N22" i="2"/>
  <c r="E31" i="2"/>
  <c r="G35" i="2"/>
  <c r="N35" i="2"/>
  <c r="G39" i="2"/>
  <c r="N39" i="2"/>
  <c r="G43" i="2"/>
  <c r="N43" i="2"/>
  <c r="E62" i="2"/>
  <c r="F62" i="2"/>
  <c r="G67" i="2"/>
  <c r="N67" i="2"/>
  <c r="E74" i="2"/>
  <c r="F74" i="2"/>
  <c r="G74" i="2"/>
  <c r="I74" i="2"/>
  <c r="E83" i="2"/>
  <c r="E90" i="2"/>
  <c r="F90" i="2"/>
  <c r="E99" i="2"/>
  <c r="F99" i="2"/>
  <c r="G99" i="2"/>
  <c r="I99" i="2"/>
  <c r="E106" i="2"/>
  <c r="F106" i="2"/>
  <c r="G106" i="2"/>
  <c r="I106" i="2"/>
  <c r="G110" i="2"/>
  <c r="I110" i="2"/>
  <c r="G137" i="2"/>
  <c r="K137" i="2"/>
  <c r="E142" i="2"/>
  <c r="F142" i="2"/>
  <c r="E145" i="2"/>
  <c r="F145" i="2"/>
  <c r="G58" i="2"/>
  <c r="N58" i="2"/>
  <c r="G62" i="2"/>
  <c r="N62" i="2"/>
  <c r="E64" i="2"/>
  <c r="F64" i="2"/>
  <c r="E81" i="2"/>
  <c r="F81" i="2"/>
  <c r="G81" i="2"/>
  <c r="I81" i="2"/>
  <c r="E97" i="2"/>
  <c r="F97" i="2"/>
  <c r="E117" i="2"/>
  <c r="F117" i="2"/>
  <c r="G117" i="2"/>
  <c r="I117" i="2"/>
  <c r="E129" i="2"/>
  <c r="F129" i="2"/>
  <c r="G129" i="2"/>
  <c r="N129" i="2"/>
  <c r="E136" i="2"/>
  <c r="F136" i="2"/>
  <c r="G136" i="2"/>
  <c r="K136" i="2"/>
  <c r="E148" i="2"/>
  <c r="F148" i="2"/>
  <c r="G148" i="2"/>
  <c r="K148" i="2"/>
  <c r="E38" i="2"/>
  <c r="F38" i="2"/>
  <c r="E42" i="2"/>
  <c r="F42" i="2"/>
  <c r="G42" i="2"/>
  <c r="N42" i="2"/>
  <c r="G54" i="2"/>
  <c r="N54" i="2"/>
  <c r="G64" i="2"/>
  <c r="N64" i="2"/>
  <c r="E66" i="2"/>
  <c r="F66" i="2"/>
  <c r="G72" i="2"/>
  <c r="I72" i="2"/>
  <c r="E79" i="2"/>
  <c r="F79" i="2"/>
  <c r="G79" i="2"/>
  <c r="I79" i="2"/>
  <c r="E95" i="2"/>
  <c r="F95" i="2"/>
  <c r="G97" i="2"/>
  <c r="I97" i="2"/>
  <c r="E113" i="2"/>
  <c r="F113" i="2"/>
  <c r="G113" i="2"/>
  <c r="I113" i="2"/>
  <c r="E125" i="2"/>
  <c r="G131" i="2"/>
  <c r="N131" i="2"/>
  <c r="E133" i="2"/>
  <c r="F133" i="2"/>
  <c r="G142" i="2"/>
  <c r="L142" i="2"/>
  <c r="G145" i="2"/>
  <c r="K145" i="2"/>
  <c r="E23" i="2"/>
  <c r="E26" i="2"/>
  <c r="F26" i="2"/>
  <c r="G26" i="2"/>
  <c r="N26" i="2"/>
  <c r="E30" i="2"/>
  <c r="F30" i="2"/>
  <c r="G30" i="2"/>
  <c r="N30" i="2"/>
  <c r="E34" i="2"/>
  <c r="F34" i="2"/>
  <c r="G34" i="2"/>
  <c r="N34" i="2"/>
  <c r="E36" i="2"/>
  <c r="F36" i="2"/>
  <c r="G36" i="2"/>
  <c r="N36" i="2"/>
  <c r="G38" i="2"/>
  <c r="N38" i="2"/>
  <c r="E40" i="2"/>
  <c r="G50" i="2"/>
  <c r="N50" i="2"/>
  <c r="E61" i="2"/>
  <c r="G66" i="2"/>
  <c r="N66" i="2"/>
  <c r="E68" i="2"/>
  <c r="F68" i="2"/>
  <c r="G68" i="2"/>
  <c r="N68" i="2"/>
  <c r="E77" i="2"/>
  <c r="F77" i="2"/>
  <c r="G77" i="2"/>
  <c r="I77" i="2"/>
  <c r="E93" i="2"/>
  <c r="F93" i="2"/>
  <c r="G93" i="2"/>
  <c r="I93" i="2"/>
  <c r="G95" i="2"/>
  <c r="I95" i="2"/>
  <c r="E109" i="2"/>
  <c r="E138" i="2"/>
  <c r="F138" i="2"/>
  <c r="E141" i="2"/>
  <c r="F141" i="2"/>
  <c r="E144" i="2"/>
  <c r="F144" i="2"/>
  <c r="G144" i="2"/>
  <c r="N144" i="2"/>
  <c r="E147" i="2"/>
  <c r="F147" i="2"/>
  <c r="G147" i="2"/>
  <c r="K147" i="2"/>
  <c r="E71" i="3"/>
  <c r="E66" i="3"/>
  <c r="E60" i="3"/>
  <c r="E54" i="3"/>
  <c r="E39" i="3"/>
  <c r="E32" i="3"/>
  <c r="E15" i="3"/>
  <c r="E12" i="3"/>
  <c r="E98" i="2"/>
  <c r="F98" i="2"/>
  <c r="G98" i="2"/>
  <c r="J98" i="2"/>
  <c r="F101" i="2"/>
  <c r="G101" i="2"/>
  <c r="I101" i="2"/>
  <c r="E37" i="3"/>
  <c r="E34" i="3"/>
  <c r="E42" i="3"/>
  <c r="E27" i="3"/>
  <c r="E11" i="3"/>
  <c r="E35" i="3"/>
  <c r="E72" i="3"/>
  <c r="E121" i="3"/>
  <c r="E45" i="3"/>
  <c r="E129" i="3"/>
  <c r="E101" i="3"/>
  <c r="E127" i="3"/>
  <c r="E111" i="3"/>
  <c r="F61" i="2"/>
  <c r="G61" i="2"/>
  <c r="E110" i="3"/>
  <c r="F23" i="2"/>
  <c r="G23" i="2"/>
  <c r="N23" i="2"/>
  <c r="E73" i="3"/>
  <c r="E62" i="3"/>
  <c r="E55" i="3"/>
  <c r="E18" i="3"/>
  <c r="E13" i="3"/>
  <c r="E69" i="3"/>
  <c r="E53" i="3"/>
  <c r="E93" i="3"/>
  <c r="E109" i="3"/>
  <c r="E74" i="3"/>
  <c r="E51" i="3"/>
  <c r="E118" i="3"/>
  <c r="F109" i="2"/>
  <c r="G109" i="2"/>
  <c r="N109" i="2"/>
  <c r="E86" i="3"/>
  <c r="E68" i="3"/>
  <c r="E64" i="3"/>
  <c r="E41" i="3"/>
  <c r="E33" i="3"/>
  <c r="E26" i="3"/>
  <c r="E57" i="3"/>
  <c r="E85" i="3"/>
  <c r="E61" i="3"/>
  <c r="E128" i="3"/>
  <c r="E84" i="3"/>
  <c r="E92" i="3"/>
  <c r="E19" i="3"/>
  <c r="E80" i="3"/>
  <c r="E40" i="3"/>
  <c r="E16" i="3"/>
  <c r="E99" i="3"/>
  <c r="E75" i="3"/>
  <c r="E117" i="3"/>
  <c r="E100" i="3"/>
  <c r="E67" i="3"/>
  <c r="F125" i="2"/>
  <c r="G125" i="2"/>
  <c r="K125" i="2"/>
  <c r="E59" i="3"/>
  <c r="E76" i="3"/>
  <c r="E20" i="3"/>
  <c r="E22" i="3"/>
  <c r="E48" i="3"/>
  <c r="E50" i="3"/>
  <c r="E49" i="3"/>
  <c r="E43" i="3"/>
  <c r="E83" i="3"/>
  <c r="E107" i="3"/>
  <c r="E96" i="3"/>
  <c r="E98" i="3"/>
  <c r="E106" i="3"/>
  <c r="E91" i="3"/>
  <c r="F40" i="2"/>
  <c r="G40" i="2"/>
  <c r="N40" i="2"/>
  <c r="E90" i="3"/>
  <c r="F27" i="2"/>
  <c r="G27" i="2"/>
  <c r="N27" i="2"/>
  <c r="E77" i="3"/>
  <c r="E21" i="3"/>
  <c r="F83" i="2"/>
  <c r="G83" i="2"/>
  <c r="I83" i="2"/>
  <c r="E24" i="3"/>
  <c r="E29" i="3"/>
  <c r="E14" i="3"/>
  <c r="E25" i="3"/>
  <c r="E70" i="3"/>
  <c r="E63" i="3"/>
  <c r="E46" i="3"/>
  <c r="E97" i="3"/>
  <c r="E115" i="3"/>
  <c r="E104" i="3"/>
  <c r="E108" i="3"/>
  <c r="E114" i="3"/>
  <c r="E89" i="3"/>
  <c r="F31" i="2"/>
  <c r="G31" i="2"/>
  <c r="N31" i="2"/>
  <c r="E81" i="3"/>
  <c r="E47" i="3"/>
  <c r="E31" i="3"/>
  <c r="E79" i="3"/>
  <c r="E52" i="3"/>
  <c r="E105" i="3"/>
  <c r="E123" i="3"/>
  <c r="E112" i="3"/>
  <c r="E116" i="3"/>
  <c r="E122" i="3"/>
  <c r="E95" i="3"/>
  <c r="F52" i="2"/>
  <c r="G52" i="2"/>
  <c r="N52" i="2"/>
  <c r="E102" i="3"/>
  <c r="E56" i="3"/>
  <c r="E28" i="3"/>
  <c r="E87" i="3"/>
  <c r="E58" i="3"/>
  <c r="E113" i="3"/>
  <c r="E120" i="3"/>
  <c r="E124" i="3"/>
  <c r="E88" i="3"/>
  <c r="E103" i="3"/>
  <c r="N61" i="2"/>
  <c r="C12" i="2"/>
  <c r="C12" i="1"/>
  <c r="C11" i="2"/>
  <c r="C11" i="1"/>
  <c r="O162" i="1" l="1"/>
  <c r="O162" i="2"/>
  <c r="C16" i="2"/>
  <c r="D18" i="2" s="1"/>
  <c r="O118" i="1"/>
  <c r="O96" i="1"/>
  <c r="O58" i="1"/>
  <c r="O36" i="1"/>
  <c r="O157" i="1"/>
  <c r="O117" i="1"/>
  <c r="O128" i="1"/>
  <c r="O57" i="1"/>
  <c r="O63" i="1"/>
  <c r="O139" i="1"/>
  <c r="O112" i="1"/>
  <c r="O74" i="1"/>
  <c r="O52" i="1"/>
  <c r="O161" i="1"/>
  <c r="O130" i="1"/>
  <c r="O144" i="1"/>
  <c r="O105" i="1"/>
  <c r="O111" i="1"/>
  <c r="O46" i="1"/>
  <c r="O75" i="1"/>
  <c r="O26" i="1"/>
  <c r="O91" i="1"/>
  <c r="O42" i="1"/>
  <c r="O73" i="1"/>
  <c r="O155" i="1"/>
  <c r="O125" i="1"/>
  <c r="O90" i="1"/>
  <c r="O68" i="1"/>
  <c r="O30" i="1"/>
  <c r="O146" i="1"/>
  <c r="O129" i="1"/>
  <c r="O89" i="1"/>
  <c r="O95" i="1"/>
  <c r="O29" i="1"/>
  <c r="O35" i="1"/>
  <c r="O106" i="1"/>
  <c r="O84" i="1"/>
  <c r="O24" i="1"/>
  <c r="O145" i="1"/>
  <c r="O134" i="1"/>
  <c r="O148" i="1"/>
  <c r="O53" i="1"/>
  <c r="O141" i="1"/>
  <c r="O45" i="1"/>
  <c r="O51" i="1"/>
  <c r="O127" i="1"/>
  <c r="O100" i="1"/>
  <c r="O62" i="1"/>
  <c r="O40" i="1"/>
  <c r="O160" i="1"/>
  <c r="O120" i="1"/>
  <c r="O132" i="1"/>
  <c r="O61" i="1"/>
  <c r="O67" i="1"/>
  <c r="O143" i="1"/>
  <c r="O116" i="1"/>
  <c r="O78" i="1"/>
  <c r="O56" i="1"/>
  <c r="O50" i="1"/>
  <c r="O28" i="1"/>
  <c r="O149" i="1"/>
  <c r="O153" i="1"/>
  <c r="O108" i="1"/>
  <c r="O69" i="1"/>
  <c r="O64" i="1"/>
  <c r="O156" i="1"/>
  <c r="O102" i="1"/>
  <c r="O101" i="1"/>
  <c r="O77" i="1"/>
  <c r="O83" i="1"/>
  <c r="O159" i="1"/>
  <c r="O23" i="1"/>
  <c r="O94" i="1"/>
  <c r="O72" i="1"/>
  <c r="O34" i="1"/>
  <c r="O150" i="1"/>
  <c r="O133" i="1"/>
  <c r="O93" i="1"/>
  <c r="O99" i="1"/>
  <c r="O33" i="1"/>
  <c r="O39" i="1"/>
  <c r="O110" i="1"/>
  <c r="O88" i="1"/>
  <c r="O82" i="1"/>
  <c r="O60" i="1"/>
  <c r="O70" i="1"/>
  <c r="O31" i="1"/>
  <c r="O109" i="1"/>
  <c r="O115" i="1"/>
  <c r="O49" i="1"/>
  <c r="O55" i="1"/>
  <c r="O131" i="1"/>
  <c r="O104" i="1"/>
  <c r="O66" i="1"/>
  <c r="O44" i="1"/>
  <c r="O121" i="1"/>
  <c r="O123" i="1"/>
  <c r="O136" i="1"/>
  <c r="O65" i="1"/>
  <c r="O71" i="1"/>
  <c r="O147" i="1"/>
  <c r="O122" i="1"/>
  <c r="O114" i="1"/>
  <c r="O92" i="1"/>
  <c r="O54" i="1"/>
  <c r="O113" i="1"/>
  <c r="O59" i="1"/>
  <c r="O48" i="1"/>
  <c r="O126" i="1"/>
  <c r="O41" i="1"/>
  <c r="O86" i="1"/>
  <c r="O85" i="1"/>
  <c r="O80" i="1"/>
  <c r="O107" i="1"/>
  <c r="O22" i="1"/>
  <c r="O138" i="1"/>
  <c r="O152" i="1"/>
  <c r="O81" i="1"/>
  <c r="O87" i="1"/>
  <c r="O21" i="1"/>
  <c r="O27" i="1"/>
  <c r="O98" i="1"/>
  <c r="O76" i="1"/>
  <c r="O38" i="1"/>
  <c r="O154" i="1"/>
  <c r="O137" i="1"/>
  <c r="O97" i="1"/>
  <c r="O103" i="1"/>
  <c r="O37" i="1"/>
  <c r="O43" i="1"/>
  <c r="O151" i="1"/>
  <c r="C15" i="1"/>
  <c r="O32" i="1"/>
  <c r="O119" i="1"/>
  <c r="O135" i="1"/>
  <c r="O124" i="1"/>
  <c r="O140" i="1"/>
  <c r="O47" i="1"/>
  <c r="O142" i="1"/>
  <c r="O25" i="1"/>
  <c r="O158" i="1"/>
  <c r="O79" i="1"/>
  <c r="O151" i="2"/>
  <c r="O54" i="2"/>
  <c r="O32" i="2"/>
  <c r="O120" i="2"/>
  <c r="O23" i="2"/>
  <c r="O112" i="2"/>
  <c r="O66" i="2"/>
  <c r="O63" i="2"/>
  <c r="O121" i="2"/>
  <c r="O67" i="2"/>
  <c r="O62" i="2"/>
  <c r="O136" i="2"/>
  <c r="O58" i="2"/>
  <c r="O45" i="2"/>
  <c r="O25" i="2"/>
  <c r="O116" i="2"/>
  <c r="O135" i="2"/>
  <c r="O132" i="2"/>
  <c r="O64" i="2"/>
  <c r="O127" i="2"/>
  <c r="O126" i="2"/>
  <c r="O51" i="2"/>
  <c r="O158" i="2"/>
  <c r="O145" i="2"/>
  <c r="O134" i="2"/>
  <c r="O155" i="2"/>
  <c r="O122" i="2"/>
  <c r="O68" i="2"/>
  <c r="O140" i="2"/>
  <c r="O159" i="2"/>
  <c r="O22" i="2"/>
  <c r="O110" i="2"/>
  <c r="O49" i="2"/>
  <c r="O125" i="2"/>
  <c r="O28" i="2"/>
  <c r="O124" i="2"/>
  <c r="O111" i="2"/>
  <c r="O138" i="2"/>
  <c r="O29" i="2"/>
  <c r="O143" i="2"/>
  <c r="O119" i="2"/>
  <c r="O142" i="2"/>
  <c r="O33" i="2"/>
  <c r="O149" i="2"/>
  <c r="C15" i="2"/>
  <c r="O46" i="2"/>
  <c r="O144" i="2"/>
  <c r="O117" i="2"/>
  <c r="O55" i="2"/>
  <c r="O131" i="2"/>
  <c r="O153" i="2"/>
  <c r="O26" i="2"/>
  <c r="O114" i="2"/>
  <c r="O53" i="2"/>
  <c r="O129" i="2"/>
  <c r="O44" i="2"/>
  <c r="O128" i="2"/>
  <c r="O148" i="2"/>
  <c r="O147" i="2"/>
  <c r="O146" i="2"/>
  <c r="O47" i="2"/>
  <c r="O161" i="2"/>
  <c r="O60" i="2"/>
  <c r="O152" i="2"/>
  <c r="O157" i="2"/>
  <c r="O24" i="2"/>
  <c r="O118" i="2"/>
  <c r="O57" i="2"/>
  <c r="O133" i="2"/>
  <c r="O48" i="2"/>
  <c r="O21" i="2"/>
  <c r="O30" i="2"/>
  <c r="O37" i="2"/>
  <c r="O35" i="2"/>
  <c r="O27" i="2"/>
  <c r="O38" i="2"/>
  <c r="O160" i="2"/>
  <c r="O113" i="2"/>
  <c r="O56" i="2"/>
  <c r="O43" i="2"/>
  <c r="O50" i="2"/>
  <c r="O42" i="2"/>
  <c r="O156" i="2"/>
  <c r="O150" i="2"/>
  <c r="O36" i="2"/>
  <c r="O123" i="2"/>
  <c r="O109" i="2"/>
  <c r="O137" i="2"/>
  <c r="O52" i="2"/>
  <c r="O34" i="2"/>
  <c r="O61" i="2"/>
  <c r="O41" i="2"/>
  <c r="O39" i="2"/>
  <c r="O31" i="2"/>
  <c r="O115" i="2"/>
  <c r="O154" i="2"/>
  <c r="O141" i="2"/>
  <c r="O40" i="2"/>
  <c r="O139" i="2"/>
  <c r="O130" i="2"/>
  <c r="O108" i="2"/>
  <c r="O65" i="2"/>
  <c r="C16" i="1"/>
  <c r="D18" i="1" s="1"/>
  <c r="F18" i="1" l="1"/>
  <c r="F19" i="1" s="1"/>
  <c r="C18" i="1"/>
  <c r="C18" i="2"/>
  <c r="E16" i="2"/>
  <c r="E17" i="2" s="1"/>
</calcChain>
</file>

<file path=xl/sharedStrings.xml><?xml version="1.0" encoding="utf-8"?>
<sst xmlns="http://schemas.openxmlformats.org/spreadsheetml/2006/main" count="1445" uniqueCount="553">
  <si>
    <t>BF Vir / GSC 04967-00971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</si>
  <si>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</si>
  <si>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</si>
  <si>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</si>
  <si>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</si>
  <si>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</si>
  <si>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</si>
  <si>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</si>
  <si>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</si>
  <si>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</si>
  <si>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</si>
  <si>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</si>
  <si>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</si>
  <si>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</si>
  <si>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</si>
  <si>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</si>
  <si>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</si>
  <si>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</si>
  <si>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</si>
  <si>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</si>
  <si>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</si>
  <si>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</si>
  <si>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</si>
  <si>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</si>
  <si>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</si>
  <si>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</si>
  <si>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</si>
  <si>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</si>
  <si>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</si>
  <si>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</si>
  <si>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</si>
  <si>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</si>
  <si>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</si>
  <si>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</si>
  <si>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</si>
  <si>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</si>
  <si>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</si>
  <si>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</si>
  <si>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S6</t>
  </si>
  <si>
    <t>Lin Fit</t>
  </si>
  <si>
    <t>Q. Fit</t>
  </si>
  <si>
    <t>Date</t>
  </si>
  <si>
    <t>BAD?</t>
  </si>
  <si>
    <t>IBVS 1249 </t>
  </si>
  <si>
    <t>II</t>
  </si>
  <si>
    <t> CTAD 25 </t>
  </si>
  <si>
    <t>I</t>
  </si>
  <si>
    <t> AN 255.401 </t>
  </si>
  <si>
    <t> AA 26.253 </t>
  </si>
  <si>
    <t> PZ 8.63 </t>
  </si>
  <si>
    <t> AN 264.108 </t>
  </si>
  <si>
    <t> AJ 60.453 </t>
  </si>
  <si>
    <t> IODE 4.3.74 </t>
  </si>
  <si>
    <t> APJ 108.497 </t>
  </si>
  <si>
    <t> BAN 11.499 </t>
  </si>
  <si>
    <t> BAN 14.134 </t>
  </si>
  <si>
    <t>GCVS 3</t>
  </si>
  <si>
    <t> GOP 16.28 </t>
  </si>
  <si>
    <t>BBSAG Bull...24</t>
  </si>
  <si>
    <t>BBSAG Bull...30</t>
  </si>
  <si>
    <t>BBSAG Bull.3</t>
  </si>
  <si>
    <t>Mallama 1980</t>
  </si>
  <si>
    <t>BBSAG Bull.4</t>
  </si>
  <si>
    <t>BBSAG Bull.14</t>
  </si>
  <si>
    <t>BBSAG Bull.15</t>
  </si>
  <si>
    <t>BBSAG Bull.16</t>
  </si>
  <si>
    <t>BBSAG Bull.19</t>
  </si>
  <si>
    <t>BBSAG Bull.21</t>
  </si>
  <si>
    <t>BBSAG Bull.22</t>
  </si>
  <si>
    <t>BBSAG Bull.26</t>
  </si>
  <si>
    <t>BBSAG Bull.28</t>
  </si>
  <si>
    <t>BBSAG Bull.36</t>
  </si>
  <si>
    <t>BBSAG Bull.37</t>
  </si>
  <si>
    <t>BBSAG 37</t>
  </si>
  <si>
    <t>BBSAG Bull.47</t>
  </si>
  <si>
    <t>BBSAG Bull.52</t>
  </si>
  <si>
    <t>BBSAG Bull.54</t>
  </si>
  <si>
    <t>BBSAG Bull.59</t>
  </si>
  <si>
    <t>BBSAG Bull.60</t>
  </si>
  <si>
    <t>BBSAG Bull.71</t>
  </si>
  <si>
    <t>GCVS 4</t>
  </si>
  <si>
    <t>VSB 47 </t>
  </si>
  <si>
    <t>BBSAG Bull.80</t>
  </si>
  <si>
    <t>BBSAG Bull.83</t>
  </si>
  <si>
    <t>BBSAG Bull.95</t>
  </si>
  <si>
    <t>BBSAG Bull.97</t>
  </si>
  <si>
    <t>BBSAG Bull.101</t>
  </si>
  <si>
    <t>BBSAG Bull.104</t>
  </si>
  <si>
    <t>BBSAG Bull.106</t>
  </si>
  <si>
    <t>BBSAG Bull.109</t>
  </si>
  <si>
    <t>BBSAG Bull.112</t>
  </si>
  <si>
    <t>BBSAG 119</t>
  </si>
  <si>
    <t>OEJV 0074</t>
  </si>
  <si>
    <t>IBVS 5583</t>
  </si>
  <si>
    <t>VSB 40 </t>
  </si>
  <si>
    <t>JAVSO..40....1</t>
  </si>
  <si>
    <t>2012JAVSO..40..975</t>
  </si>
  <si>
    <t>VSB 42 </t>
  </si>
  <si>
    <t>VSB 43 </t>
  </si>
  <si>
    <t>IBVS 5843</t>
  </si>
  <si>
    <t>VSB 45 </t>
  </si>
  <si>
    <t>IBVS 5753</t>
  </si>
  <si>
    <t>IBVS 5754</t>
  </si>
  <si>
    <t>IBVS 5894</t>
  </si>
  <si>
    <t>OEJV 0137</t>
  </si>
  <si>
    <t>VSB 51 </t>
  </si>
  <si>
    <t>IBVS 5992</t>
  </si>
  <si>
    <t>VSB 53 </t>
  </si>
  <si>
    <t>IBVS 6029</t>
  </si>
  <si>
    <t>IBVS 6084</t>
  </si>
  <si>
    <t>VSB 55 </t>
  </si>
  <si>
    <t>IBVS 6196</t>
  </si>
  <si>
    <t>JAVSO..44…69</t>
  </si>
  <si>
    <t>JAVSO..45..121</t>
  </si>
  <si>
    <t>VSB-064</t>
  </si>
  <si>
    <t>B</t>
  </si>
  <si>
    <t>V</t>
  </si>
  <si>
    <t>Ic</t>
  </si>
  <si>
    <t>IBVS 6244</t>
  </si>
  <si>
    <t>JAVSO..47..105</t>
  </si>
  <si>
    <t>OEJV 0204</t>
  </si>
  <si>
    <t>JAVSO..46..184</t>
  </si>
  <si>
    <t>OEJV 0211</t>
  </si>
  <si>
    <t>Local time</t>
  </si>
  <si>
    <t>BBSAG</t>
  </si>
  <si>
    <t>Mallama</t>
  </si>
  <si>
    <t>IBVS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</si>
  <si>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</si>
  <si>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</si>
  <si>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</si>
  <si>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</si>
  <si>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</si>
  <si>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</si>
  <si>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2440733.450 </t>
  </si>
  <si>
    <t> 26.05.1970 22:48 </t>
  </si>
  <si>
    <t> -0.005 </t>
  </si>
  <si>
    <t>V </t>
  </si>
  <si>
    <t> R.Diethelm </t>
  </si>
  <si>
    <t> ORI 119 </t>
  </si>
  <si>
    <t>2441059.509 </t>
  </si>
  <si>
    <t> 18.04.1971 00:12 </t>
  </si>
  <si>
    <t> 0.004 </t>
  </si>
  <si>
    <t> K.Locher </t>
  </si>
  <si>
    <t> ORI 125 </t>
  </si>
  <si>
    <t>2441061.430 </t>
  </si>
  <si>
    <t> 19.04.1971 22:19 </t>
  </si>
  <si>
    <t> 0.003 </t>
  </si>
  <si>
    <t>2441070.460 </t>
  </si>
  <si>
    <t> 28.04.1971 23:02 </t>
  </si>
  <si>
    <t> 0.065 </t>
  </si>
  <si>
    <t>2441091.532 </t>
  </si>
  <si>
    <t> 20.05.1971 00:46 </t>
  </si>
  <si>
    <t> -0.001 </t>
  </si>
  <si>
    <t>2441439.368 </t>
  </si>
  <si>
    <t> 01.05.1972 20:49 </t>
  </si>
  <si>
    <t> 0.005 </t>
  </si>
  <si>
    <t> BBS 3 </t>
  </si>
  <si>
    <t>2441446.405 </t>
  </si>
  <si>
    <t> 08.05.1972 21:43 </t>
  </si>
  <si>
    <t> -0.004 </t>
  </si>
  <si>
    <t>2441471.390 </t>
  </si>
  <si>
    <t> 02.06.1972 21:21 </t>
  </si>
  <si>
    <t>2441471.392 </t>
  </si>
  <si>
    <t> 02.06.1972 21:24 </t>
  </si>
  <si>
    <t> 0.001 </t>
  </si>
  <si>
    <t>2441503.420 </t>
  </si>
  <si>
    <t> 04.07.1972 22:04 </t>
  </si>
  <si>
    <t> 0.000 </t>
  </si>
  <si>
    <t> BBS 4 </t>
  </si>
  <si>
    <t>2442105.565 </t>
  </si>
  <si>
    <t> 27.02.1974 01:33 </t>
  </si>
  <si>
    <t> 0.009 </t>
  </si>
  <si>
    <t> BBS 14 </t>
  </si>
  <si>
    <t>2442150.400 </t>
  </si>
  <si>
    <t> 12.04.1974 21:36 </t>
  </si>
  <si>
    <t> BBS 15 </t>
  </si>
  <si>
    <t>2442223.417 </t>
  </si>
  <si>
    <t> 24.06.1974 22:00 </t>
  </si>
  <si>
    <t> BBS 16 </t>
  </si>
  <si>
    <t>2442223.442 </t>
  </si>
  <si>
    <t> 24.06.1974 22:36 </t>
  </si>
  <si>
    <t> 0.021 </t>
  </si>
  <si>
    <t>2442404.709 </t>
  </si>
  <si>
    <t> 23.12.1974 05:00 </t>
  </si>
  <si>
    <t> 0.007 </t>
  </si>
  <si>
    <t> BBS 19 </t>
  </si>
  <si>
    <t>2442404.717 </t>
  </si>
  <si>
    <t> 23.12.1974 05:12 </t>
  </si>
  <si>
    <t> 0.015 </t>
  </si>
  <si>
    <t>2442461.714 </t>
  </si>
  <si>
    <t> 18.02.1975 05:08 </t>
  </si>
  <si>
    <t> BBS 21 </t>
  </si>
  <si>
    <t>2442551.386 </t>
  </si>
  <si>
    <t> 18.05.1975 21:15 </t>
  </si>
  <si>
    <t> -0.006 </t>
  </si>
  <si>
    <t> BBS 22 </t>
  </si>
  <si>
    <t>2442791.602 </t>
  </si>
  <si>
    <t> 14.01.1976 02:26 </t>
  </si>
  <si>
    <t> BBS 26 </t>
  </si>
  <si>
    <t>2442884.484 </t>
  </si>
  <si>
    <t> 15.04.1976 23:36 </t>
  </si>
  <si>
    <t> BBS 28 </t>
  </si>
  <si>
    <t>2442886.405 </t>
  </si>
  <si>
    <t> 17.04.1976 21:43 </t>
  </si>
  <si>
    <t> H.Peter </t>
  </si>
  <si>
    <t>2442900.510 </t>
  </si>
  <si>
    <t> 02.05.1976 00:14 </t>
  </si>
  <si>
    <t>2443566.700 </t>
  </si>
  <si>
    <t> 27.02.1978 04:48 </t>
  </si>
  <si>
    <t> BBS 36 </t>
  </si>
  <si>
    <t>2443663.425 </t>
  </si>
  <si>
    <t> 03.06.1978 22:12 </t>
  </si>
  <si>
    <t> BBS 37 </t>
  </si>
  <si>
    <t>2444342.420 </t>
  </si>
  <si>
    <t> 12.04.1980 22:04 </t>
  </si>
  <si>
    <t> BBS 47 </t>
  </si>
  <si>
    <t>2444607.636 </t>
  </si>
  <si>
    <t> 03.01.1981 03:15 </t>
  </si>
  <si>
    <t> 0.014 </t>
  </si>
  <si>
    <t> BBS 52 </t>
  </si>
  <si>
    <t>2444736.386 </t>
  </si>
  <si>
    <t> 11.05.1981 21:15 </t>
  </si>
  <si>
    <t> BBS 54 </t>
  </si>
  <si>
    <t>2445024.616 </t>
  </si>
  <si>
    <t> 24.02.1982 02:47 </t>
  </si>
  <si>
    <t> -0.017 </t>
  </si>
  <si>
    <t> BBS 59 </t>
  </si>
  <si>
    <t>2445078.424 </t>
  </si>
  <si>
    <t> 18.04.1982 22:10 </t>
  </si>
  <si>
    <t> BBS 60 </t>
  </si>
  <si>
    <t>2445078.425 </t>
  </si>
  <si>
    <t> 18.04.1982 22:12 </t>
  </si>
  <si>
    <t> -0.016 </t>
  </si>
  <si>
    <t>2445092.519 </t>
  </si>
  <si>
    <t> 03.05.1982 00:27 </t>
  </si>
  <si>
    <t> -0.015 </t>
  </si>
  <si>
    <t>2445103.411 </t>
  </si>
  <si>
    <t> 13.05.1982 21:51 </t>
  </si>
  <si>
    <t> -0.012 </t>
  </si>
  <si>
    <t>2445814.450 </t>
  </si>
  <si>
    <t> 23.04.1984 22:48 </t>
  </si>
  <si>
    <t> M.Kohl </t>
  </si>
  <si>
    <t> BBS 71 </t>
  </si>
  <si>
    <t>2446070.684 </t>
  </si>
  <si>
    <t> 05.01.1985 04:24 </t>
  </si>
  <si>
    <t> BBS 75 </t>
  </si>
  <si>
    <t>2446552.383 </t>
  </si>
  <si>
    <t> 01.05.1986 21:11 </t>
  </si>
  <si>
    <t> -0.010 </t>
  </si>
  <si>
    <t> A.Paschke </t>
  </si>
  <si>
    <t> BBS 80 </t>
  </si>
  <si>
    <t>2446559.427 </t>
  </si>
  <si>
    <t> 08.05.1986 22:14 </t>
  </si>
  <si>
    <t>2446591.443 </t>
  </si>
  <si>
    <t> 09.06.1986 22:37 </t>
  </si>
  <si>
    <t> -0.024 </t>
  </si>
  <si>
    <t>2446910.470 </t>
  </si>
  <si>
    <t> 24.04.1987 23:16 </t>
  </si>
  <si>
    <t> BBS 83 </t>
  </si>
  <si>
    <t>2448015.467 </t>
  </si>
  <si>
    <t> 03.05.1990 23:12 </t>
  </si>
  <si>
    <t> 0.012 </t>
  </si>
  <si>
    <t> BBS 95 </t>
  </si>
  <si>
    <t>2448024.427 </t>
  </si>
  <si>
    <t> 12.05.1990 22:14 </t>
  </si>
  <si>
    <t>E </t>
  </si>
  <si>
    <t>?</t>
  </si>
  <si>
    <t>2448359.443 </t>
  </si>
  <si>
    <t> 12.04.1991 22:37 </t>
  </si>
  <si>
    <t> 0.002 </t>
  </si>
  <si>
    <t> BBS 97 </t>
  </si>
  <si>
    <t>2448737.401 </t>
  </si>
  <si>
    <t> 24.04.1992 21:37 </t>
  </si>
  <si>
    <t> 0.024 </t>
  </si>
  <si>
    <t> BBS 101 </t>
  </si>
  <si>
    <t>2448753.411 </t>
  </si>
  <si>
    <t> 10.05.1992 21:51 </t>
  </si>
  <si>
    <t> 0.020 </t>
  </si>
  <si>
    <t>2449097.384 </t>
  </si>
  <si>
    <t> 19.04.1993 21:12 </t>
  </si>
  <si>
    <t> BBS 104 </t>
  </si>
  <si>
    <t>2449473.393 </t>
  </si>
  <si>
    <t> 30.04.1994 21:25 </t>
  </si>
  <si>
    <t> BBS 106 </t>
  </si>
  <si>
    <t>2449840.440 </t>
  </si>
  <si>
    <t> 02.05.1995 22:33 </t>
  </si>
  <si>
    <t> BBS 109 </t>
  </si>
  <si>
    <t>2450209.409 </t>
  </si>
  <si>
    <t> 05.05.1996 21:48 </t>
  </si>
  <si>
    <t> BBS 112 </t>
  </si>
  <si>
    <t>2450954.434 </t>
  </si>
  <si>
    <t> 20.05.1998 22:24 </t>
  </si>
  <si>
    <t> 0.044 </t>
  </si>
  <si>
    <t> BBS 119 </t>
  </si>
  <si>
    <t>2452002.4191 </t>
  </si>
  <si>
    <t> 02.04.2001 22:03 </t>
  </si>
  <si>
    <t> 0.0569 </t>
  </si>
  <si>
    <t> M.Zejda </t>
  </si>
  <si>
    <t>IBVS 5583 </t>
  </si>
  <si>
    <t>2452406.6237 </t>
  </si>
  <si>
    <t> 12.05.2002 02:58 </t>
  </si>
  <si>
    <t> 0.0618 </t>
  </si>
  <si>
    <t>C </t>
  </si>
  <si>
    <t> S.Dvorak </t>
  </si>
  <si>
    <t> JAAVSO 40;975 </t>
  </si>
  <si>
    <t>2453097.8067 </t>
  </si>
  <si>
    <t> 02.04.2004 07:21 </t>
  </si>
  <si>
    <t> 0.0698 </t>
  </si>
  <si>
    <t>2453470.6330 </t>
  </si>
  <si>
    <t> 10.04.2005 03:11 </t>
  </si>
  <si>
    <t> 0.0844 </t>
  </si>
  <si>
    <t>-I</t>
  </si>
  <si>
    <t> W.Ogloza et al. </t>
  </si>
  <si>
    <t>IBVS 5843 </t>
  </si>
  <si>
    <t>2453475.7447 </t>
  </si>
  <si>
    <t> 15.04.2005 05:52 </t>
  </si>
  <si>
    <t>11560</t>
  </si>
  <si>
    <t> 0.0715 </t>
  </si>
  <si>
    <t>2453477.6703 </t>
  </si>
  <si>
    <t> 17.04.2005 04:05 </t>
  </si>
  <si>
    <t>11563</t>
  </si>
  <si>
    <t> 0.0754 </t>
  </si>
  <si>
    <t>2453495.6033 </t>
  </si>
  <si>
    <t> 05.05.2005 02:28 </t>
  </si>
  <si>
    <t>11591</t>
  </si>
  <si>
    <t> 0.0724 </t>
  </si>
  <si>
    <t>2453852.4025 </t>
  </si>
  <si>
    <t> 26.04.2006 21:39 </t>
  </si>
  <si>
    <t>12148</t>
  </si>
  <si>
    <t> 0.0741 </t>
  </si>
  <si>
    <t> H.V.Senavci et al. </t>
  </si>
  <si>
    <t>IBVS 5754 </t>
  </si>
  <si>
    <t>2454948.7691 </t>
  </si>
  <si>
    <t> 27.04.2009 06:27 </t>
  </si>
  <si>
    <t>13859.5</t>
  </si>
  <si>
    <t> 0.1052 </t>
  </si>
  <si>
    <t>IBVS 5894 </t>
  </si>
  <si>
    <t>2455631.9285 </t>
  </si>
  <si>
    <t> 11.03.2011 10:17 </t>
  </si>
  <si>
    <t>14926</t>
  </si>
  <si>
    <t> 0.0967 </t>
  </si>
  <si>
    <t>IBVS 5992 </t>
  </si>
  <si>
    <t>2456000.9030 </t>
  </si>
  <si>
    <t> 14.03.2012 09:40 </t>
  </si>
  <si>
    <t>15502</t>
  </si>
  <si>
    <t> 0.1029 </t>
  </si>
  <si>
    <t>IBVS 6029 </t>
  </si>
  <si>
    <t>2456046.3823 </t>
  </si>
  <si>
    <t> 28.04.2012 21:10 </t>
  </si>
  <si>
    <t>15573</t>
  </si>
  <si>
    <t> 0.1017 </t>
  </si>
  <si>
    <t>-U;-I</t>
  </si>
  <si>
    <t> K. &amp; M.Rätz </t>
  </si>
  <si>
    <t>BAVM 232 </t>
  </si>
  <si>
    <t>2414512.59 </t>
  </si>
  <si>
    <t> 11.08.1898 02:09 </t>
  </si>
  <si>
    <t> -0.09 </t>
  </si>
  <si>
    <t>P </t>
  </si>
  <si>
    <t> Harvard plate </t>
  </si>
  <si>
    <t>2415902.59 </t>
  </si>
  <si>
    <t> 02.06.1902 02:09 </t>
  </si>
  <si>
    <t> -0.13 </t>
  </si>
  <si>
    <t>2416242.68 </t>
  </si>
  <si>
    <t> 08.05.1903 04:19 </t>
  </si>
  <si>
    <t> -0.18 </t>
  </si>
  <si>
    <t>2416595.67 </t>
  </si>
  <si>
    <t> 25.04.1904 04:04 </t>
  </si>
  <si>
    <t> -0.15 </t>
  </si>
  <si>
    <t>2418524.45 </t>
  </si>
  <si>
    <t> 05.08.1909 22:48 </t>
  </si>
  <si>
    <t> -0.12 </t>
  </si>
  <si>
    <t>2419926.34 </t>
  </si>
  <si>
    <t> 07.06.1913 20:09 </t>
  </si>
  <si>
    <t> A.Soloviev </t>
  </si>
  <si>
    <t>2425999.56 </t>
  </si>
  <si>
    <t> 23.01.1930 01:26 </t>
  </si>
  <si>
    <t> -0.14 </t>
  </si>
  <si>
    <t> C.Hoffmeister </t>
  </si>
  <si>
    <t>2426094.36 </t>
  </si>
  <si>
    <t> 27.04.1930 20:38 </t>
  </si>
  <si>
    <t>2426384.51 </t>
  </si>
  <si>
    <t> 12.02.1931 00:14 </t>
  </si>
  <si>
    <t>2426454.32 </t>
  </si>
  <si>
    <t> 22.04.1931 19:40 </t>
  </si>
  <si>
    <t> -0.19 </t>
  </si>
  <si>
    <t>2426771.46 </t>
  </si>
  <si>
    <t> 04.03.1932 23:02 </t>
  </si>
  <si>
    <t>2427188.43 </t>
  </si>
  <si>
    <t> 25.04.1933 22:19 </t>
  </si>
  <si>
    <t> -0.17 </t>
  </si>
  <si>
    <t>2427505.53 </t>
  </si>
  <si>
    <t> 09.03.1934 00:43 </t>
  </si>
  <si>
    <t>2427539.47 </t>
  </si>
  <si>
    <t> 11.04.1934 23:16 </t>
  </si>
  <si>
    <t> -0.16 </t>
  </si>
  <si>
    <t>2427546.55 </t>
  </si>
  <si>
    <t> 19.04.1934 01:12 </t>
  </si>
  <si>
    <t>2427965.475 </t>
  </si>
  <si>
    <t> 11.06.1935 23:24 </t>
  </si>
  <si>
    <t> -0.139 </t>
  </si>
  <si>
    <t> J.Piegza </t>
  </si>
  <si>
    <t>2428311.400 </t>
  </si>
  <si>
    <t> 22.05.1936 21:36 </t>
  </si>
  <si>
    <t> -0.121 </t>
  </si>
  <si>
    <t>2428313.319 </t>
  </si>
  <si>
    <t> 24.05.1936 19:39 </t>
  </si>
  <si>
    <t> -0.124 </t>
  </si>
  <si>
    <t>2428315.237 </t>
  </si>
  <si>
    <t> 26.05.1936 17:41 </t>
  </si>
  <si>
    <t> -0.128 </t>
  </si>
  <si>
    <t>2428318.428 </t>
  </si>
  <si>
    <t> 29.05.1936 22:16 </t>
  </si>
  <si>
    <t> -0.140 </t>
  </si>
  <si>
    <t>2428322.265 </t>
  </si>
  <si>
    <t> 02.06.1936 18:21 </t>
  </si>
  <si>
    <t> -0.146 </t>
  </si>
  <si>
    <t>2428671.400 </t>
  </si>
  <si>
    <t> 17.05.1937 21:36 </t>
  </si>
  <si>
    <t> -0.122 </t>
  </si>
  <si>
    <t> F.Lause </t>
  </si>
  <si>
    <t>2428687.399 </t>
  </si>
  <si>
    <t> 02.06.1937 21:34 </t>
  </si>
  <si>
    <t> -0.137 </t>
  </si>
  <si>
    <t>2428694.449 </t>
  </si>
  <si>
    <t> 09.06.1937 22:46 </t>
  </si>
  <si>
    <t> -0.133 </t>
  </si>
  <si>
    <t>2430520.729 </t>
  </si>
  <si>
    <t> 10.06.1942 05:29 </t>
  </si>
  <si>
    <t> -0.118 </t>
  </si>
  <si>
    <t>F </t>
  </si>
  <si>
    <t> B.S.Whitney </t>
  </si>
  <si>
    <t>2431217.047 </t>
  </si>
  <si>
    <t> 06.05.1944 13:07 </t>
  </si>
  <si>
    <t> -0.100 </t>
  </si>
  <si>
    <t>2431232.43 </t>
  </si>
  <si>
    <t> 21.05.1944 22:19 </t>
  </si>
  <si>
    <t> W.Zessewitsch </t>
  </si>
  <si>
    <t>2431241.384 </t>
  </si>
  <si>
    <t> 30.05.1944 21:12 </t>
  </si>
  <si>
    <t> -0.104 </t>
  </si>
  <si>
    <t>2431252.270 </t>
  </si>
  <si>
    <t> 10.06.1944 18:28 </t>
  </si>
  <si>
    <t> -0.108 </t>
  </si>
  <si>
    <t>2431259.34 </t>
  </si>
  <si>
    <t> 17.06.1944 20:09 </t>
  </si>
  <si>
    <t> -0.08 </t>
  </si>
  <si>
    <t>2431268.27 </t>
  </si>
  <si>
    <t> 26.06.1944 18:28 </t>
  </si>
  <si>
    <t>2431603.949 </t>
  </si>
  <si>
    <t> 28.05.1945 10:46 </t>
  </si>
  <si>
    <t> -0.102 </t>
  </si>
  <si>
    <t>2431947.947 </t>
  </si>
  <si>
    <t> 07.05.1946 10:43 </t>
  </si>
  <si>
    <t> -0.090 </t>
  </si>
  <si>
    <t>2432671.153 </t>
  </si>
  <si>
    <t> 29.04.1948 15:40 </t>
  </si>
  <si>
    <t> -0.088 </t>
  </si>
  <si>
    <t>2432689.734 </t>
  </si>
  <si>
    <t> 18.05.1948 05:36 </t>
  </si>
  <si>
    <t> -0.083 </t>
  </si>
  <si>
    <t> Struve &amp; Gratton </t>
  </si>
  <si>
    <t>2433024.746 </t>
  </si>
  <si>
    <t> 18.04.1949 05:54 </t>
  </si>
  <si>
    <t> -0.089 </t>
  </si>
  <si>
    <t>2434094.510 </t>
  </si>
  <si>
    <t> 23.03.1952 00:14 </t>
  </si>
  <si>
    <t> -0.077 </t>
  </si>
  <si>
    <t> K.K.Kwee </t>
  </si>
  <si>
    <t>2434119.4934 </t>
  </si>
  <si>
    <t> 16.04.1952 23:50 </t>
  </si>
  <si>
    <t> -0.0761 </t>
  </si>
  <si>
    <t>2434529.464 </t>
  </si>
  <si>
    <t> 31.05.1953 23:08 </t>
  </si>
  <si>
    <t> -0.070 </t>
  </si>
  <si>
    <t>2434871.5312 </t>
  </si>
  <si>
    <t> 09.05.1954 00:44 </t>
  </si>
  <si>
    <t> -0.0675 </t>
  </si>
  <si>
    <t>2434903.571 </t>
  </si>
  <si>
    <t> 10.06.1954 01:42 </t>
  </si>
  <si>
    <t> -0.056 </t>
  </si>
  <si>
    <t>2438481.8251 </t>
  </si>
  <si>
    <t> 27.03.1964 07:48 </t>
  </si>
  <si>
    <t> -0.0261 </t>
  </si>
  <si>
    <t> Garrison et al. </t>
  </si>
  <si>
    <t>2438535.635 </t>
  </si>
  <si>
    <t> 20.05.1964 03:14 </t>
  </si>
  <si>
    <t>2438540.7599 </t>
  </si>
  <si>
    <t> 25.05.1964 06:14 </t>
  </si>
  <si>
    <t> -0.0237 </t>
  </si>
  <si>
    <t>2440331.8087 </t>
  </si>
  <si>
    <t> 20.04.1969 07:24 </t>
  </si>
  <si>
    <t> -0.0087 </t>
  </si>
  <si>
    <t> R.B.Carr [Lichtk.] </t>
  </si>
  <si>
    <t>2440333.7308 </t>
  </si>
  <si>
    <t> 22.04.1969 05:32 </t>
  </si>
  <si>
    <t> -0.0083 </t>
  </si>
  <si>
    <t>2440336.9335 </t>
  </si>
  <si>
    <t> 25.04.1969 10:24 </t>
  </si>
  <si>
    <t> -0.0084 </t>
  </si>
  <si>
    <t>2446202.01 </t>
  </si>
  <si>
    <t> 16.05.1985 12:14 </t>
  </si>
  <si>
    <t> 0.01 </t>
  </si>
  <si>
    <t> T.Kato </t>
  </si>
  <si>
    <t>2451699.444 </t>
  </si>
  <si>
    <t> 03.06.2000 22:39 </t>
  </si>
  <si>
    <t> 0.071 </t>
  </si>
  <si>
    <t> O.Pejcha </t>
  </si>
  <si>
    <t>OEJV 0074 </t>
  </si>
  <si>
    <t>2452367.2164 </t>
  </si>
  <si>
    <t> 02.04.2002 17:11 </t>
  </si>
  <si>
    <t> 0.0496 </t>
  </si>
  <si>
    <t> Nakajima </t>
  </si>
  <si>
    <t>2452368.1897 </t>
  </si>
  <si>
    <t> 03.04.2002 16:33 </t>
  </si>
  <si>
    <t> 0.0620 </t>
  </si>
  <si>
    <t>2452726.2722 </t>
  </si>
  <si>
    <t> 27.03.2003 18:31 </t>
  </si>
  <si>
    <t> 0.0659 </t>
  </si>
  <si>
    <t>2453106.1346 </t>
  </si>
  <si>
    <t> 10.04.2004 15:13 </t>
  </si>
  <si>
    <t> 0.0703 </t>
  </si>
  <si>
    <t> K.Nagai </t>
  </si>
  <si>
    <t>2453799.2377 </t>
  </si>
  <si>
    <t> 04.03.2006 17:42 </t>
  </si>
  <si>
    <t>12065</t>
  </si>
  <si>
    <t> 0.0767 </t>
  </si>
  <si>
    <t> K.Nagai et al. </t>
  </si>
  <si>
    <t>2455249.5046 </t>
  </si>
  <si>
    <t> 22.02.2010 00:06 </t>
  </si>
  <si>
    <t>14329</t>
  </si>
  <si>
    <t> 0.0931 </t>
  </si>
  <si>
    <t> L.Šmelcer </t>
  </si>
  <si>
    <t>OEJV 0137 </t>
  </si>
  <si>
    <t>2455249.5051 </t>
  </si>
  <si>
    <t> 22.02.2010 00:07 </t>
  </si>
  <si>
    <t> 0.0936 </t>
  </si>
  <si>
    <t>R</t>
  </si>
  <si>
    <t>2455334.0654 </t>
  </si>
  <si>
    <t> 17.05.2010 13:34 </t>
  </si>
  <si>
    <t>14461</t>
  </si>
  <si>
    <t> 0.0986 </t>
  </si>
  <si>
    <t>Rc</t>
  </si>
  <si>
    <t>2455677.0881 </t>
  </si>
  <si>
    <t> 25.04.2011 14:06 </t>
  </si>
  <si>
    <t>14996.5</t>
  </si>
  <si>
    <t> 0.0961 </t>
  </si>
  <si>
    <t>2456054.0708 </t>
  </si>
  <si>
    <t> 06.05.2012 13:41 </t>
  </si>
  <si>
    <t>15585</t>
  </si>
  <si>
    <t> 0.1033 </t>
  </si>
  <si>
    <t>VSB, 108</t>
  </si>
  <si>
    <t>11/08/1898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</si>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</sst>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8" formatCode="d/mm/yyyy;@"/>
    <numFmt numFmtId="169" formatCode="0.00000"/>
    <numFmt numFmtId="170" formatCode="0.0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7" fillId="0" borderId="0" xfId="0" applyFont="1" applyAlignment="1"/>
    <xf numFmtId="165" fontId="7" fillId="0" borderId="0" xfId="0" applyNumberFormat="1" applyFont="1">
      <alignment vertical="top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1" fillId="2" borderId="0" xfId="0" applyFont="1" applyFill="1" applyAlignment="1"/>
    <xf numFmtId="0" fontId="7" fillId="3" borderId="0" xfId="0" applyFont="1" applyFill="1" applyAlignme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166" fontId="14" fillId="0" borderId="0" xfId="7" applyNumberFormat="1" applyFont="1" applyAlignment="1">
      <alignment horizontal="left" vertical="top"/>
    </xf>
    <xf numFmtId="0" fontId="14" fillId="0" borderId="0" xfId="7" applyFont="1" applyAlignment="1">
      <alignment horizontal="left" vertical="top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left"/>
    </xf>
    <xf numFmtId="0" fontId="13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4" borderId="10" xfId="0" applyFont="1" applyFill="1" applyBorder="1" applyAlignment="1">
      <alignment horizontal="left" vertical="top" wrapText="1" inden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right" vertical="top" wrapText="1"/>
    </xf>
    <xf numFmtId="0" fontId="16" fillId="4" borderId="10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9" fontId="18" fillId="0" borderId="0" xfId="0" applyNumberFormat="1" applyFont="1" applyAlignment="1" applyProtection="1">
      <alignment vertical="center" wrapText="1"/>
      <protection locked="0"/>
    </xf>
    <xf numFmtId="170" fontId="7" fillId="0" borderId="0" xfId="0" applyNumberFormat="1" applyFont="1">
      <alignment vertical="top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824891243433280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1344751933824"/>
          <c:y val="0.13943171852846703"/>
          <c:w val="0.81503283577730812"/>
          <c:h val="0.635568330227064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Active!$H$21:$H$1610</c:f>
              <c:numCache>
                <c:formatCode>General</c:formatCode>
                <c:ptCount val="1590"/>
                <c:pt idx="0">
                  <c:v>-0.41295000000172877</c:v>
                </c:pt>
                <c:pt idx="1">
                  <c:v>-0.44985000000087894</c:v>
                </c:pt>
                <c:pt idx="2">
                  <c:v>-0.50252000000182306</c:v>
                </c:pt>
                <c:pt idx="3">
                  <c:v>-0.46659000000363449</c:v>
                </c:pt>
                <c:pt idx="4">
                  <c:v>-0.44286000000283821</c:v>
                </c:pt>
                <c:pt idx="5">
                  <c:v>-0.44030500000371831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8">
                  <c:v>-7.5510000002395827E-2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1-4D52-B265-F210C762533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Active!$I$21:$I$1610</c:f>
              <c:numCache>
                <c:formatCode>General</c:formatCode>
                <c:ptCount val="1590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7">
                  <c:v>0</c:v>
                </c:pt>
                <c:pt idx="88">
                  <c:v>9.1499999980442226E-3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1-4D52-B265-F210C762533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Active!$J$21:$J$1610</c:f>
              <c:numCache>
                <c:formatCode>General</c:formatCode>
                <c:ptCount val="1590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  <c:pt idx="119">
                  <c:v>7.4139999996987171E-2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81-4D52-B265-F210C762533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Active!$K$21:$K$1610</c:f>
              <c:numCache>
                <c:formatCode>General</c:formatCode>
                <c:ptCount val="1590"/>
                <c:pt idx="104">
                  <c:v>5.6899999995948747E-2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7">
                  <c:v>7.6649999995424878E-2</c:v>
                </c:pt>
                <c:pt idx="118">
                  <c:v>7.4139999996987171E-2</c:v>
                </c:pt>
                <c:pt idx="120">
                  <c:v>0.10518500000034692</c:v>
                </c:pt>
                <c:pt idx="121">
                  <c:v>9.3130000001110602E-2</c:v>
                </c:pt>
                <c:pt idx="122">
                  <c:v>9.3630000003031455E-2</c:v>
                </c:pt>
                <c:pt idx="123">
                  <c:v>9.863000000041211E-2</c:v>
                </c:pt>
                <c:pt idx="124">
                  <c:v>9.6680000002379529E-2</c:v>
                </c:pt>
                <c:pt idx="125">
                  <c:v>9.6095000000786968E-2</c:v>
                </c:pt>
                <c:pt idx="126">
                  <c:v>0.10285999999905471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  <c:pt idx="141">
                  <c:v>0.12480000001960434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81-4D52-B265-F210C762533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Active!$L$21:$L$1610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81-4D52-B265-F210C76253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Active!$M$21:$M$1610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81-4D52-B265-F210C76253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Active!$N$21:$N$1610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81-4D52-B265-F210C76253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Active!$O$21:$O$1610</c:f>
              <c:numCache>
                <c:formatCode>General</c:formatCode>
                <c:ptCount val="1590"/>
                <c:pt idx="0">
                  <c:v>-0.34288563238979036</c:v>
                </c:pt>
                <c:pt idx="1">
                  <c:v>-0.32801613724586964</c:v>
                </c:pt>
                <c:pt idx="2">
                  <c:v>-0.32437756493185033</c:v>
                </c:pt>
                <c:pt idx="3">
                  <c:v>-0.3206019465796382</c:v>
                </c:pt>
                <c:pt idx="4">
                  <c:v>-0.29996966552970955</c:v>
                </c:pt>
                <c:pt idx="5">
                  <c:v>-0.28497340280046046</c:v>
                </c:pt>
                <c:pt idx="6">
                  <c:v>-0.22001015454611011</c:v>
                </c:pt>
                <c:pt idx="7">
                  <c:v>-0.21899601386348322</c:v>
                </c:pt>
                <c:pt idx="8">
                  <c:v>-0.21589192109841593</c:v>
                </c:pt>
                <c:pt idx="9">
                  <c:v>-0.21514502019026505</c:v>
                </c:pt>
                <c:pt idx="10">
                  <c:v>-0.2117531307449928</c:v>
                </c:pt>
                <c:pt idx="11">
                  <c:v>-0.20729228220181661</c:v>
                </c:pt>
                <c:pt idx="12">
                  <c:v>-0.20390039275654437</c:v>
                </c:pt>
                <c:pt idx="13">
                  <c:v>-0.20353722075533343</c:v>
                </c:pt>
                <c:pt idx="14">
                  <c:v>-0.20346184543432738</c:v>
                </c:pt>
                <c:pt idx="15">
                  <c:v>-0.19898043998542225</c:v>
                </c:pt>
                <c:pt idx="16">
                  <c:v>-0.19528019695421617</c:v>
                </c:pt>
                <c:pt idx="17">
                  <c:v>-0.19525964004848723</c:v>
                </c:pt>
                <c:pt idx="18">
                  <c:v>-0.19523908314275829</c:v>
                </c:pt>
                <c:pt idx="19">
                  <c:v>-0.19520482163321012</c:v>
                </c:pt>
                <c:pt idx="20">
                  <c:v>-0.19516370782175224</c:v>
                </c:pt>
                <c:pt idx="21">
                  <c:v>-0.19142920328099799</c:v>
                </c:pt>
                <c:pt idx="22">
                  <c:v>-0.19125789573325697</c:v>
                </c:pt>
                <c:pt idx="23">
                  <c:v>-0.19118252041225092</c:v>
                </c:pt>
                <c:pt idx="24">
                  <c:v>-0.17164660766786477</c:v>
                </c:pt>
                <c:pt idx="25">
                  <c:v>-0.16419815549208511</c:v>
                </c:pt>
                <c:pt idx="26">
                  <c:v>-0.16403370024625374</c:v>
                </c:pt>
                <c:pt idx="27">
                  <c:v>-0.16393776801951876</c:v>
                </c:pt>
                <c:pt idx="28">
                  <c:v>-0.16382127888705489</c:v>
                </c:pt>
                <c:pt idx="29">
                  <c:v>-0.16374590356604884</c:v>
                </c:pt>
                <c:pt idx="30">
                  <c:v>-0.16364997133931386</c:v>
                </c:pt>
                <c:pt idx="31">
                  <c:v>-0.16005936513866204</c:v>
                </c:pt>
                <c:pt idx="32">
                  <c:v>-0.15637967901318489</c:v>
                </c:pt>
                <c:pt idx="33">
                  <c:v>-0.14864343015720033</c:v>
                </c:pt>
                <c:pt idx="34">
                  <c:v>-0.14844471340182075</c:v>
                </c:pt>
                <c:pt idx="35">
                  <c:v>-0.14486095950307853</c:v>
                </c:pt>
                <c:pt idx="36">
                  <c:v>-0.13341761531397828</c:v>
                </c:pt>
                <c:pt idx="37">
                  <c:v>-0.13315037553950232</c:v>
                </c:pt>
                <c:pt idx="38">
                  <c:v>-0.13315037553950232</c:v>
                </c:pt>
                <c:pt idx="39">
                  <c:v>-0.12876490231733212</c:v>
                </c:pt>
                <c:pt idx="40">
                  <c:v>-0.12510577309758392</c:v>
                </c:pt>
                <c:pt idx="41">
                  <c:v>-0.12476315800210186</c:v>
                </c:pt>
                <c:pt idx="42">
                  <c:v>-8.6486199534847902E-2</c:v>
                </c:pt>
                <c:pt idx="43">
                  <c:v>-8.5910606174438062E-2</c:v>
                </c:pt>
                <c:pt idx="44">
                  <c:v>-8.5855787759160945E-2</c:v>
                </c:pt>
                <c:pt idx="45">
                  <c:v>-6.6696751619805039E-2</c:v>
                </c:pt>
                <c:pt idx="46">
                  <c:v>-6.6676194714076126E-2</c:v>
                </c:pt>
                <c:pt idx="47">
                  <c:v>-6.6641933204527909E-2</c:v>
                </c:pt>
                <c:pt idx="48">
                  <c:v>-6.2400358322460207E-2</c:v>
                </c:pt>
                <c:pt idx="49">
                  <c:v>-5.8912536650452998E-2</c:v>
                </c:pt>
                <c:pt idx="50">
                  <c:v>-5.8891979744724078E-2</c:v>
                </c:pt>
                <c:pt idx="51">
                  <c:v>-5.87960475179891E-2</c:v>
                </c:pt>
                <c:pt idx="52">
                  <c:v>-5.8569921554970955E-2</c:v>
                </c:pt>
                <c:pt idx="53">
                  <c:v>-5.4849121618035956E-2</c:v>
                </c:pt>
                <c:pt idx="54">
                  <c:v>-5.4773746297029906E-2</c:v>
                </c:pt>
                <c:pt idx="55">
                  <c:v>-5.4506506522553913E-2</c:v>
                </c:pt>
                <c:pt idx="56">
                  <c:v>-5.4506506522553913E-2</c:v>
                </c:pt>
                <c:pt idx="57">
                  <c:v>-5.4211857540439355E-2</c:v>
                </c:pt>
                <c:pt idx="58">
                  <c:v>-5.416389142707187E-2</c:v>
                </c:pt>
                <c:pt idx="59">
                  <c:v>-4.7722727632009444E-2</c:v>
                </c:pt>
                <c:pt idx="60">
                  <c:v>-4.7243066498334582E-2</c:v>
                </c:pt>
                <c:pt idx="61">
                  <c:v>-4.6461904080635517E-2</c:v>
                </c:pt>
                <c:pt idx="62">
                  <c:v>-4.6461904080635517E-2</c:v>
                </c:pt>
                <c:pt idx="63">
                  <c:v>-4.6400233363448749E-2</c:v>
                </c:pt>
                <c:pt idx="64">
                  <c:v>-4.4522702640207149E-2</c:v>
                </c:pt>
                <c:pt idx="65">
                  <c:v>-4.4522702640207149E-2</c:v>
                </c:pt>
                <c:pt idx="66">
                  <c:v>-4.3912847770249112E-2</c:v>
                </c:pt>
                <c:pt idx="67">
                  <c:v>-4.2953525502899388E-2</c:v>
                </c:pt>
                <c:pt idx="68">
                  <c:v>-4.2494421274953446E-2</c:v>
                </c:pt>
                <c:pt idx="69">
                  <c:v>-4.0383912286784056E-2</c:v>
                </c:pt>
                <c:pt idx="70">
                  <c:v>-3.9390328509886129E-2</c:v>
                </c:pt>
                <c:pt idx="71">
                  <c:v>-3.9369771604157208E-2</c:v>
                </c:pt>
                <c:pt idx="72">
                  <c:v>-3.9219020962145107E-2</c:v>
                </c:pt>
                <c:pt idx="73">
                  <c:v>-3.858860918645815E-2</c:v>
                </c:pt>
                <c:pt idx="74">
                  <c:v>-3.2092626976118595E-2</c:v>
                </c:pt>
                <c:pt idx="75">
                  <c:v>-3.105792938776282E-2</c:v>
                </c:pt>
                <c:pt idx="76">
                  <c:v>-3.105792938776282E-2</c:v>
                </c:pt>
                <c:pt idx="77">
                  <c:v>-3.0770132707557903E-2</c:v>
                </c:pt>
                <c:pt idx="78">
                  <c:v>-2.3794489363543489E-2</c:v>
                </c:pt>
                <c:pt idx="79">
                  <c:v>-2.0957636372952164E-2</c:v>
                </c:pt>
                <c:pt idx="80">
                  <c:v>-1.9580323689114346E-2</c:v>
                </c:pt>
                <c:pt idx="81">
                  <c:v>-1.6496787829775952E-2</c:v>
                </c:pt>
                <c:pt idx="82">
                  <c:v>-1.5921194469366115E-2</c:v>
                </c:pt>
                <c:pt idx="83">
                  <c:v>-1.5921194469366115E-2</c:v>
                </c:pt>
                <c:pt idx="84">
                  <c:v>-1.5770443827354017E-2</c:v>
                </c:pt>
                <c:pt idx="85">
                  <c:v>-1.5653954694890122E-2</c:v>
                </c:pt>
                <c:pt idx="86">
                  <c:v>-8.0478995751887463E-3</c:v>
                </c:pt>
                <c:pt idx="87">
                  <c:v>-5.306978811332394E-3</c:v>
                </c:pt>
                <c:pt idx="88">
                  <c:v>-3.9022569198560136E-3</c:v>
                </c:pt>
                <c:pt idx="89">
                  <c:v>-1.5404777528245199E-4</c:v>
                </c:pt>
                <c:pt idx="90">
                  <c:v>-7.8672454276402203E-5</c:v>
                </c:pt>
                <c:pt idx="91">
                  <c:v>2.6394264120564118E-4</c:v>
                </c:pt>
                <c:pt idx="92">
                  <c:v>3.6763889922068003E-3</c:v>
                </c:pt>
                <c:pt idx="93">
                  <c:v>1.5496609786337316E-2</c:v>
                </c:pt>
                <c:pt idx="94">
                  <c:v>1.5592542013072291E-2</c:v>
                </c:pt>
                <c:pt idx="95">
                  <c:v>1.9176295911814471E-2</c:v>
                </c:pt>
                <c:pt idx="96">
                  <c:v>2.3219154038502589E-2</c:v>
                </c:pt>
                <c:pt idx="97">
                  <c:v>2.339046158624361E-2</c:v>
                </c:pt>
                <c:pt idx="98">
                  <c:v>2.7070147711720761E-2</c:v>
                </c:pt>
                <c:pt idx="99">
                  <c:v>3.1092448932679963E-2</c:v>
                </c:pt>
                <c:pt idx="100">
                  <c:v>3.5018817926904186E-2</c:v>
                </c:pt>
                <c:pt idx="101">
                  <c:v>3.896574382685733E-2</c:v>
                </c:pt>
                <c:pt idx="102">
                  <c:v>4.6934970947769675E-2</c:v>
                </c:pt>
                <c:pt idx="103">
                  <c:v>5.490419806868202E-2</c:v>
                </c:pt>
                <c:pt idx="104">
                  <c:v>5.8145336871942149E-2</c:v>
                </c:pt>
                <c:pt idx="105">
                  <c:v>6.2047722809482633E-2</c:v>
                </c:pt>
                <c:pt idx="106">
                  <c:v>6.2058001262347104E-2</c:v>
                </c:pt>
                <c:pt idx="107">
                  <c:v>6.2469139376925553E-2</c:v>
                </c:pt>
                <c:pt idx="108">
                  <c:v>6.2469139376925553E-2</c:v>
                </c:pt>
                <c:pt idx="109">
                  <c:v>6.5888438029836349E-2</c:v>
                </c:pt>
                <c:pt idx="110">
                  <c:v>6.9862773137428058E-2</c:v>
                </c:pt>
                <c:pt idx="111">
                  <c:v>6.9862773137428058E-2</c:v>
                </c:pt>
                <c:pt idx="112">
                  <c:v>6.9951853062253391E-2</c:v>
                </c:pt>
                <c:pt idx="113">
                  <c:v>7.3850812848839056E-2</c:v>
                </c:pt>
                <c:pt idx="114">
                  <c:v>7.3905631264116173E-2</c:v>
                </c:pt>
                <c:pt idx="115">
                  <c:v>7.39261881698451E-2</c:v>
                </c:pt>
                <c:pt idx="116">
                  <c:v>7.4118052623315042E-2</c:v>
                </c:pt>
                <c:pt idx="117">
                  <c:v>7.7366043728484823E-2</c:v>
                </c:pt>
                <c:pt idx="118">
                  <c:v>7.7934784786985012E-2</c:v>
                </c:pt>
                <c:pt idx="119">
                  <c:v>7.7934784786985012E-2</c:v>
                </c:pt>
                <c:pt idx="120">
                  <c:v>8.9662499505335377E-2</c:v>
                </c:pt>
                <c:pt idx="121">
                  <c:v>9.2879655251911775E-2</c:v>
                </c:pt>
                <c:pt idx="122">
                  <c:v>9.2879655251911775E-2</c:v>
                </c:pt>
                <c:pt idx="123">
                  <c:v>9.3784159103984369E-2</c:v>
                </c:pt>
                <c:pt idx="124">
                  <c:v>9.6970479491967382E-2</c:v>
                </c:pt>
                <c:pt idx="125">
                  <c:v>9.745356677659707E-2</c:v>
                </c:pt>
                <c:pt idx="126">
                  <c:v>0.10091740539192053</c:v>
                </c:pt>
                <c:pt idx="127">
                  <c:v>0.10140391882750503</c:v>
                </c:pt>
                <c:pt idx="128">
                  <c:v>0.10148614645042073</c:v>
                </c:pt>
                <c:pt idx="129">
                  <c:v>0.11302199671530114</c:v>
                </c:pt>
                <c:pt idx="130">
                  <c:v>0.11331321954646088</c:v>
                </c:pt>
                <c:pt idx="131">
                  <c:v>0.11712995171013085</c:v>
                </c:pt>
                <c:pt idx="132">
                  <c:v>0.11733552076742007</c:v>
                </c:pt>
                <c:pt idx="133">
                  <c:v>0.12083704704324656</c:v>
                </c:pt>
                <c:pt idx="134">
                  <c:v>0.12083704704324656</c:v>
                </c:pt>
                <c:pt idx="135">
                  <c:v>0.12083704704324656</c:v>
                </c:pt>
                <c:pt idx="136">
                  <c:v>0.12125846361068947</c:v>
                </c:pt>
                <c:pt idx="137">
                  <c:v>0.12503750811385644</c:v>
                </c:pt>
                <c:pt idx="138">
                  <c:v>6.9862773137428058E-2</c:v>
                </c:pt>
                <c:pt idx="139">
                  <c:v>0.12118651444063826</c:v>
                </c:pt>
                <c:pt idx="140">
                  <c:v>0.12419124882801579</c:v>
                </c:pt>
                <c:pt idx="141">
                  <c:v>0.13968772959666864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81-4D52-B265-F210C762533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Active!$U$21:$U$1610</c:f>
              <c:numCache>
                <c:formatCode>General</c:formatCode>
                <c:ptCount val="1590"/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3">
                  <c:v>7.151000000158092E-2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81-4D52-B265-F210C762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2408"/>
        <c:axId val="1"/>
      </c:scatterChart>
      <c:valAx>
        <c:axId val="717692408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057641988299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27342549923193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24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2950074789038"/>
          <c:y val="0.91249999999999998"/>
          <c:w val="0.748081006003281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803684202051430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21697153858831"/>
          <c:y val="0.15497073735348299"/>
          <c:w val="0.82463654524042085"/>
          <c:h val="0.62073262581307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Active!$H$21:$H$1610</c:f>
              <c:numCache>
                <c:formatCode>General</c:formatCode>
                <c:ptCount val="1590"/>
                <c:pt idx="0">
                  <c:v>-0.41295000000172877</c:v>
                </c:pt>
                <c:pt idx="1">
                  <c:v>-0.44985000000087894</c:v>
                </c:pt>
                <c:pt idx="2">
                  <c:v>-0.50252000000182306</c:v>
                </c:pt>
                <c:pt idx="3">
                  <c:v>-0.46659000000363449</c:v>
                </c:pt>
                <c:pt idx="4">
                  <c:v>-0.44286000000283821</c:v>
                </c:pt>
                <c:pt idx="5">
                  <c:v>-0.44030500000371831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8">
                  <c:v>-7.5510000002395827E-2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8-439D-BAC7-4F5F1589887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Active!$I$21:$I$1610</c:f>
              <c:numCache>
                <c:formatCode>General</c:formatCode>
                <c:ptCount val="1590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7">
                  <c:v>0</c:v>
                </c:pt>
                <c:pt idx="88">
                  <c:v>9.1499999980442226E-3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18-439D-BAC7-4F5F1589887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Active!$J$21:$J$1610</c:f>
              <c:numCache>
                <c:formatCode>General</c:formatCode>
                <c:ptCount val="1590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  <c:pt idx="119">
                  <c:v>7.4139999996987171E-2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18-439D-BAC7-4F5F1589887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Active!$K$21:$K$1610</c:f>
              <c:numCache>
                <c:formatCode>General</c:formatCode>
                <c:ptCount val="1590"/>
                <c:pt idx="104">
                  <c:v>5.6899999995948747E-2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7">
                  <c:v>7.6649999995424878E-2</c:v>
                </c:pt>
                <c:pt idx="118">
                  <c:v>7.4139999996987171E-2</c:v>
                </c:pt>
                <c:pt idx="120">
                  <c:v>0.10518500000034692</c:v>
                </c:pt>
                <c:pt idx="121">
                  <c:v>9.3130000001110602E-2</c:v>
                </c:pt>
                <c:pt idx="122">
                  <c:v>9.3630000003031455E-2</c:v>
                </c:pt>
                <c:pt idx="123">
                  <c:v>9.863000000041211E-2</c:v>
                </c:pt>
                <c:pt idx="124">
                  <c:v>9.6680000002379529E-2</c:v>
                </c:pt>
                <c:pt idx="125">
                  <c:v>9.6095000000786968E-2</c:v>
                </c:pt>
                <c:pt idx="126">
                  <c:v>0.10285999999905471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  <c:pt idx="141">
                  <c:v>0.12480000001960434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18-439D-BAC7-4F5F1589887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Active!$L$21:$L$1610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18-439D-BAC7-4F5F158988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Active!$M$21:$M$1610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18-439D-BAC7-4F5F158988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Active!$N$21:$N$1610</c:f>
              <c:numCache>
                <c:formatCode>General</c:formatCode>
                <c:ptCount val="15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18-439D-BAC7-4F5F158988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Active!$O$21:$O$1610</c:f>
              <c:numCache>
                <c:formatCode>General</c:formatCode>
                <c:ptCount val="1590"/>
                <c:pt idx="0">
                  <c:v>-0.34288563238979036</c:v>
                </c:pt>
                <c:pt idx="1">
                  <c:v>-0.32801613724586964</c:v>
                </c:pt>
                <c:pt idx="2">
                  <c:v>-0.32437756493185033</c:v>
                </c:pt>
                <c:pt idx="3">
                  <c:v>-0.3206019465796382</c:v>
                </c:pt>
                <c:pt idx="4">
                  <c:v>-0.29996966552970955</c:v>
                </c:pt>
                <c:pt idx="5">
                  <c:v>-0.28497340280046046</c:v>
                </c:pt>
                <c:pt idx="6">
                  <c:v>-0.22001015454611011</c:v>
                </c:pt>
                <c:pt idx="7">
                  <c:v>-0.21899601386348322</c:v>
                </c:pt>
                <c:pt idx="8">
                  <c:v>-0.21589192109841593</c:v>
                </c:pt>
                <c:pt idx="9">
                  <c:v>-0.21514502019026505</c:v>
                </c:pt>
                <c:pt idx="10">
                  <c:v>-0.2117531307449928</c:v>
                </c:pt>
                <c:pt idx="11">
                  <c:v>-0.20729228220181661</c:v>
                </c:pt>
                <c:pt idx="12">
                  <c:v>-0.20390039275654437</c:v>
                </c:pt>
                <c:pt idx="13">
                  <c:v>-0.20353722075533343</c:v>
                </c:pt>
                <c:pt idx="14">
                  <c:v>-0.20346184543432738</c:v>
                </c:pt>
                <c:pt idx="15">
                  <c:v>-0.19898043998542225</c:v>
                </c:pt>
                <c:pt idx="16">
                  <c:v>-0.19528019695421617</c:v>
                </c:pt>
                <c:pt idx="17">
                  <c:v>-0.19525964004848723</c:v>
                </c:pt>
                <c:pt idx="18">
                  <c:v>-0.19523908314275829</c:v>
                </c:pt>
                <c:pt idx="19">
                  <c:v>-0.19520482163321012</c:v>
                </c:pt>
                <c:pt idx="20">
                  <c:v>-0.19516370782175224</c:v>
                </c:pt>
                <c:pt idx="21">
                  <c:v>-0.19142920328099799</c:v>
                </c:pt>
                <c:pt idx="22">
                  <c:v>-0.19125789573325697</c:v>
                </c:pt>
                <c:pt idx="23">
                  <c:v>-0.19118252041225092</c:v>
                </c:pt>
                <c:pt idx="24">
                  <c:v>-0.17164660766786477</c:v>
                </c:pt>
                <c:pt idx="25">
                  <c:v>-0.16419815549208511</c:v>
                </c:pt>
                <c:pt idx="26">
                  <c:v>-0.16403370024625374</c:v>
                </c:pt>
                <c:pt idx="27">
                  <c:v>-0.16393776801951876</c:v>
                </c:pt>
                <c:pt idx="28">
                  <c:v>-0.16382127888705489</c:v>
                </c:pt>
                <c:pt idx="29">
                  <c:v>-0.16374590356604884</c:v>
                </c:pt>
                <c:pt idx="30">
                  <c:v>-0.16364997133931386</c:v>
                </c:pt>
                <c:pt idx="31">
                  <c:v>-0.16005936513866204</c:v>
                </c:pt>
                <c:pt idx="32">
                  <c:v>-0.15637967901318489</c:v>
                </c:pt>
                <c:pt idx="33">
                  <c:v>-0.14864343015720033</c:v>
                </c:pt>
                <c:pt idx="34">
                  <c:v>-0.14844471340182075</c:v>
                </c:pt>
                <c:pt idx="35">
                  <c:v>-0.14486095950307853</c:v>
                </c:pt>
                <c:pt idx="36">
                  <c:v>-0.13341761531397828</c:v>
                </c:pt>
                <c:pt idx="37">
                  <c:v>-0.13315037553950232</c:v>
                </c:pt>
                <c:pt idx="38">
                  <c:v>-0.13315037553950232</c:v>
                </c:pt>
                <c:pt idx="39">
                  <c:v>-0.12876490231733212</c:v>
                </c:pt>
                <c:pt idx="40">
                  <c:v>-0.12510577309758392</c:v>
                </c:pt>
                <c:pt idx="41">
                  <c:v>-0.12476315800210186</c:v>
                </c:pt>
                <c:pt idx="42">
                  <c:v>-8.6486199534847902E-2</c:v>
                </c:pt>
                <c:pt idx="43">
                  <c:v>-8.5910606174438062E-2</c:v>
                </c:pt>
                <c:pt idx="44">
                  <c:v>-8.5855787759160945E-2</c:v>
                </c:pt>
                <c:pt idx="45">
                  <c:v>-6.6696751619805039E-2</c:v>
                </c:pt>
                <c:pt idx="46">
                  <c:v>-6.6676194714076126E-2</c:v>
                </c:pt>
                <c:pt idx="47">
                  <c:v>-6.6641933204527909E-2</c:v>
                </c:pt>
                <c:pt idx="48">
                  <c:v>-6.2400358322460207E-2</c:v>
                </c:pt>
                <c:pt idx="49">
                  <c:v>-5.8912536650452998E-2</c:v>
                </c:pt>
                <c:pt idx="50">
                  <c:v>-5.8891979744724078E-2</c:v>
                </c:pt>
                <c:pt idx="51">
                  <c:v>-5.87960475179891E-2</c:v>
                </c:pt>
                <c:pt idx="52">
                  <c:v>-5.8569921554970955E-2</c:v>
                </c:pt>
                <c:pt idx="53">
                  <c:v>-5.4849121618035956E-2</c:v>
                </c:pt>
                <c:pt idx="54">
                  <c:v>-5.4773746297029906E-2</c:v>
                </c:pt>
                <c:pt idx="55">
                  <c:v>-5.4506506522553913E-2</c:v>
                </c:pt>
                <c:pt idx="56">
                  <c:v>-5.4506506522553913E-2</c:v>
                </c:pt>
                <c:pt idx="57">
                  <c:v>-5.4211857540439355E-2</c:v>
                </c:pt>
                <c:pt idx="58">
                  <c:v>-5.416389142707187E-2</c:v>
                </c:pt>
                <c:pt idx="59">
                  <c:v>-4.7722727632009444E-2</c:v>
                </c:pt>
                <c:pt idx="60">
                  <c:v>-4.7243066498334582E-2</c:v>
                </c:pt>
                <c:pt idx="61">
                  <c:v>-4.6461904080635517E-2</c:v>
                </c:pt>
                <c:pt idx="62">
                  <c:v>-4.6461904080635517E-2</c:v>
                </c:pt>
                <c:pt idx="63">
                  <c:v>-4.6400233363448749E-2</c:v>
                </c:pt>
                <c:pt idx="64">
                  <c:v>-4.4522702640207149E-2</c:v>
                </c:pt>
                <c:pt idx="65">
                  <c:v>-4.4522702640207149E-2</c:v>
                </c:pt>
                <c:pt idx="66">
                  <c:v>-4.3912847770249112E-2</c:v>
                </c:pt>
                <c:pt idx="67">
                  <c:v>-4.2953525502899388E-2</c:v>
                </c:pt>
                <c:pt idx="68">
                  <c:v>-4.2494421274953446E-2</c:v>
                </c:pt>
                <c:pt idx="69">
                  <c:v>-4.0383912286784056E-2</c:v>
                </c:pt>
                <c:pt idx="70">
                  <c:v>-3.9390328509886129E-2</c:v>
                </c:pt>
                <c:pt idx="71">
                  <c:v>-3.9369771604157208E-2</c:v>
                </c:pt>
                <c:pt idx="72">
                  <c:v>-3.9219020962145107E-2</c:v>
                </c:pt>
                <c:pt idx="73">
                  <c:v>-3.858860918645815E-2</c:v>
                </c:pt>
                <c:pt idx="74">
                  <c:v>-3.2092626976118595E-2</c:v>
                </c:pt>
                <c:pt idx="75">
                  <c:v>-3.105792938776282E-2</c:v>
                </c:pt>
                <c:pt idx="76">
                  <c:v>-3.105792938776282E-2</c:v>
                </c:pt>
                <c:pt idx="77">
                  <c:v>-3.0770132707557903E-2</c:v>
                </c:pt>
                <c:pt idx="78">
                  <c:v>-2.3794489363543489E-2</c:v>
                </c:pt>
                <c:pt idx="79">
                  <c:v>-2.0957636372952164E-2</c:v>
                </c:pt>
                <c:pt idx="80">
                  <c:v>-1.9580323689114346E-2</c:v>
                </c:pt>
                <c:pt idx="81">
                  <c:v>-1.6496787829775952E-2</c:v>
                </c:pt>
                <c:pt idx="82">
                  <c:v>-1.5921194469366115E-2</c:v>
                </c:pt>
                <c:pt idx="83">
                  <c:v>-1.5921194469366115E-2</c:v>
                </c:pt>
                <c:pt idx="84">
                  <c:v>-1.5770443827354017E-2</c:v>
                </c:pt>
                <c:pt idx="85">
                  <c:v>-1.5653954694890122E-2</c:v>
                </c:pt>
                <c:pt idx="86">
                  <c:v>-8.0478995751887463E-3</c:v>
                </c:pt>
                <c:pt idx="87">
                  <c:v>-5.306978811332394E-3</c:v>
                </c:pt>
                <c:pt idx="88">
                  <c:v>-3.9022569198560136E-3</c:v>
                </c:pt>
                <c:pt idx="89">
                  <c:v>-1.5404777528245199E-4</c:v>
                </c:pt>
                <c:pt idx="90">
                  <c:v>-7.8672454276402203E-5</c:v>
                </c:pt>
                <c:pt idx="91">
                  <c:v>2.6394264120564118E-4</c:v>
                </c:pt>
                <c:pt idx="92">
                  <c:v>3.6763889922068003E-3</c:v>
                </c:pt>
                <c:pt idx="93">
                  <c:v>1.5496609786337316E-2</c:v>
                </c:pt>
                <c:pt idx="94">
                  <c:v>1.5592542013072291E-2</c:v>
                </c:pt>
                <c:pt idx="95">
                  <c:v>1.9176295911814471E-2</c:v>
                </c:pt>
                <c:pt idx="96">
                  <c:v>2.3219154038502589E-2</c:v>
                </c:pt>
                <c:pt idx="97">
                  <c:v>2.339046158624361E-2</c:v>
                </c:pt>
                <c:pt idx="98">
                  <c:v>2.7070147711720761E-2</c:v>
                </c:pt>
                <c:pt idx="99">
                  <c:v>3.1092448932679963E-2</c:v>
                </c:pt>
                <c:pt idx="100">
                  <c:v>3.5018817926904186E-2</c:v>
                </c:pt>
                <c:pt idx="101">
                  <c:v>3.896574382685733E-2</c:v>
                </c:pt>
                <c:pt idx="102">
                  <c:v>4.6934970947769675E-2</c:v>
                </c:pt>
                <c:pt idx="103">
                  <c:v>5.490419806868202E-2</c:v>
                </c:pt>
                <c:pt idx="104">
                  <c:v>5.8145336871942149E-2</c:v>
                </c:pt>
                <c:pt idx="105">
                  <c:v>6.2047722809482633E-2</c:v>
                </c:pt>
                <c:pt idx="106">
                  <c:v>6.2058001262347104E-2</c:v>
                </c:pt>
                <c:pt idx="107">
                  <c:v>6.2469139376925553E-2</c:v>
                </c:pt>
                <c:pt idx="108">
                  <c:v>6.2469139376925553E-2</c:v>
                </c:pt>
                <c:pt idx="109">
                  <c:v>6.5888438029836349E-2</c:v>
                </c:pt>
                <c:pt idx="110">
                  <c:v>6.9862773137428058E-2</c:v>
                </c:pt>
                <c:pt idx="111">
                  <c:v>6.9862773137428058E-2</c:v>
                </c:pt>
                <c:pt idx="112">
                  <c:v>6.9951853062253391E-2</c:v>
                </c:pt>
                <c:pt idx="113">
                  <c:v>7.3850812848839056E-2</c:v>
                </c:pt>
                <c:pt idx="114">
                  <c:v>7.3905631264116173E-2</c:v>
                </c:pt>
                <c:pt idx="115">
                  <c:v>7.39261881698451E-2</c:v>
                </c:pt>
                <c:pt idx="116">
                  <c:v>7.4118052623315042E-2</c:v>
                </c:pt>
                <c:pt idx="117">
                  <c:v>7.7366043728484823E-2</c:v>
                </c:pt>
                <c:pt idx="118">
                  <c:v>7.7934784786985012E-2</c:v>
                </c:pt>
                <c:pt idx="119">
                  <c:v>7.7934784786985012E-2</c:v>
                </c:pt>
                <c:pt idx="120">
                  <c:v>8.9662499505335377E-2</c:v>
                </c:pt>
                <c:pt idx="121">
                  <c:v>9.2879655251911775E-2</c:v>
                </c:pt>
                <c:pt idx="122">
                  <c:v>9.2879655251911775E-2</c:v>
                </c:pt>
                <c:pt idx="123">
                  <c:v>9.3784159103984369E-2</c:v>
                </c:pt>
                <c:pt idx="124">
                  <c:v>9.6970479491967382E-2</c:v>
                </c:pt>
                <c:pt idx="125">
                  <c:v>9.745356677659707E-2</c:v>
                </c:pt>
                <c:pt idx="126">
                  <c:v>0.10091740539192053</c:v>
                </c:pt>
                <c:pt idx="127">
                  <c:v>0.10140391882750503</c:v>
                </c:pt>
                <c:pt idx="128">
                  <c:v>0.10148614645042073</c:v>
                </c:pt>
                <c:pt idx="129">
                  <c:v>0.11302199671530114</c:v>
                </c:pt>
                <c:pt idx="130">
                  <c:v>0.11331321954646088</c:v>
                </c:pt>
                <c:pt idx="131">
                  <c:v>0.11712995171013085</c:v>
                </c:pt>
                <c:pt idx="132">
                  <c:v>0.11733552076742007</c:v>
                </c:pt>
                <c:pt idx="133">
                  <c:v>0.12083704704324656</c:v>
                </c:pt>
                <c:pt idx="134">
                  <c:v>0.12083704704324656</c:v>
                </c:pt>
                <c:pt idx="135">
                  <c:v>0.12083704704324656</c:v>
                </c:pt>
                <c:pt idx="136">
                  <c:v>0.12125846361068947</c:v>
                </c:pt>
                <c:pt idx="137">
                  <c:v>0.12503750811385644</c:v>
                </c:pt>
                <c:pt idx="138">
                  <c:v>6.9862773137428058E-2</c:v>
                </c:pt>
                <c:pt idx="139">
                  <c:v>0.12118651444063826</c:v>
                </c:pt>
                <c:pt idx="140">
                  <c:v>0.12419124882801579</c:v>
                </c:pt>
                <c:pt idx="141">
                  <c:v>0.13968772959666864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18-439D-BAC7-4F5F158988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Active!$F$21:$F$1610</c:f>
              <c:numCache>
                <c:formatCode>General</c:formatCode>
                <c:ptCount val="1590"/>
                <c:pt idx="0">
                  <c:v>-49265</c:v>
                </c:pt>
                <c:pt idx="1">
                  <c:v>-47095</c:v>
                </c:pt>
                <c:pt idx="2">
                  <c:v>-46564</c:v>
                </c:pt>
                <c:pt idx="3">
                  <c:v>-46013</c:v>
                </c:pt>
                <c:pt idx="4">
                  <c:v>-43002</c:v>
                </c:pt>
                <c:pt idx="5">
                  <c:v>-40813.5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Active!$U$21:$U$1610</c:f>
              <c:numCache>
                <c:formatCode>General</c:formatCode>
                <c:ptCount val="1590"/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3">
                  <c:v>7.151000000158092E-2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818-439D-BAC7-4F5F15898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4568"/>
        <c:axId val="1"/>
      </c:scatterChart>
      <c:valAx>
        <c:axId val="71769456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2027760333639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13496932515337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4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3697083876784"/>
          <c:y val="0.91277520216514996"/>
          <c:w val="0.7469329984058741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779911003947472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718717553302"/>
          <c:y val="0.16665016872890889"/>
          <c:w val="0.8047516433986609"/>
          <c:h val="0.60834995625546795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Inactive!$H$21:$H$1490</c:f>
              <c:numCache>
                <c:formatCode>General</c:formatCode>
                <c:ptCount val="1470"/>
                <c:pt idx="38">
                  <c:v>-7.5510000002395827E-2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33-4452-84E6-3D08082649D0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Inactive!$I$21:$I$1490</c:f>
              <c:numCache>
                <c:formatCode>General</c:formatCode>
                <c:ptCount val="1470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33-4452-84E6-3D08082649D0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Inactive!$J$21:$J$1490</c:f>
              <c:numCache>
                <c:formatCode>General</c:formatCode>
                <c:ptCount val="1470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33-4452-84E6-3D08082649D0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Inactive!$K$21:$K$1490</c:f>
              <c:numCache>
                <c:formatCode>General</c:formatCode>
                <c:ptCount val="1470"/>
                <c:pt idx="104">
                  <c:v>5.6899999995948747E-2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8">
                  <c:v>7.4139999996987171E-2</c:v>
                </c:pt>
                <c:pt idx="119">
                  <c:v>7.4139999996987171E-2</c:v>
                </c:pt>
                <c:pt idx="120">
                  <c:v>0.10518500000034692</c:v>
                </c:pt>
                <c:pt idx="124">
                  <c:v>9.6680000002379529E-2</c:v>
                </c:pt>
                <c:pt idx="126">
                  <c:v>0.10285999999905471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33-4452-84E6-3D08082649D0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Inactive!$L$21:$L$1490</c:f>
              <c:numCache>
                <c:formatCode>General</c:formatCode>
                <c:ptCount val="1470"/>
                <c:pt idx="103">
                  <c:v>7.151000000158092E-2</c:v>
                </c:pt>
                <c:pt idx="121">
                  <c:v>9.3130000001110602E-2</c:v>
                </c:pt>
                <c:pt idx="122">
                  <c:v>9.3630000003031455E-2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33-4452-84E6-3D08082649D0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Inactive!$M$21:$M$1490</c:f>
              <c:numCache>
                <c:formatCode>General</c:formatCode>
                <c:ptCount val="14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33-4452-84E6-3D08082649D0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Inactive!$N$21:$N$1490</c:f>
              <c:numCache>
                <c:formatCode>General</c:formatCode>
                <c:ptCount val="1470"/>
                <c:pt idx="0">
                  <c:v>-9.2665000003762543E-2</c:v>
                </c:pt>
                <c:pt idx="1">
                  <c:v>-0.12956500000291271</c:v>
                </c:pt>
                <c:pt idx="2">
                  <c:v>-0.18223500000385684</c:v>
                </c:pt>
                <c:pt idx="3">
                  <c:v>-0.14630500000566826</c:v>
                </c:pt>
                <c:pt idx="4">
                  <c:v>-0.122575000001234</c:v>
                </c:pt>
                <c:pt idx="5">
                  <c:v>-0.1200200000021141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  <c:pt idx="88">
                  <c:v>9.1499999980442226E-3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7">
                  <c:v>7.6649999995424878E-2</c:v>
                </c:pt>
                <c:pt idx="123">
                  <c:v>9.863000000041211E-2</c:v>
                </c:pt>
                <c:pt idx="125">
                  <c:v>9.6095000000786968E-2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  <c:pt idx="141">
                  <c:v>0.12480000001960434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33-4452-84E6-3D08082649D0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Inactive!$O$21:$O$1490</c:f>
              <c:numCache>
                <c:formatCode>General</c:formatCode>
                <c:ptCount val="1470"/>
                <c:pt idx="0">
                  <c:v>-0.20706293270297926</c:v>
                </c:pt>
                <c:pt idx="1">
                  <c:v>-0.19698840490507669</c:v>
                </c:pt>
                <c:pt idx="2">
                  <c:v>-0.1945231633102904</c:v>
                </c:pt>
                <c:pt idx="3">
                  <c:v>-0.19196506892474002</c:v>
                </c:pt>
                <c:pt idx="4">
                  <c:v>-0.17798608127520793</c:v>
                </c:pt>
                <c:pt idx="5">
                  <c:v>-0.16782566464584858</c:v>
                </c:pt>
                <c:pt idx="6">
                  <c:v>-0.12380879918413695</c:v>
                </c:pt>
                <c:pt idx="7">
                  <c:v>-0.12312168853248276</c:v>
                </c:pt>
                <c:pt idx="8">
                  <c:v>-0.12101857282167638</c:v>
                </c:pt>
                <c:pt idx="9">
                  <c:v>-0.12051252511201213</c:v>
                </c:pt>
                <c:pt idx="10">
                  <c:v>-0.11821441854060119</c:v>
                </c:pt>
                <c:pt idx="11">
                  <c:v>-0.11519206020123041</c:v>
                </c:pt>
                <c:pt idx="12">
                  <c:v>-0.11289395362981947</c:v>
                </c:pt>
                <c:pt idx="13">
                  <c:v>-0.11264789373429465</c:v>
                </c:pt>
                <c:pt idx="14">
                  <c:v>-0.1125968246993744</c:v>
                </c:pt>
                <c:pt idx="15">
                  <c:v>-0.10956053844138902</c:v>
                </c:pt>
                <c:pt idx="16">
                  <c:v>-0.10705351309075889</c:v>
                </c:pt>
                <c:pt idx="17">
                  <c:v>-0.10703958517214429</c:v>
                </c:pt>
                <c:pt idx="18">
                  <c:v>-0.10702565725352967</c:v>
                </c:pt>
                <c:pt idx="19">
                  <c:v>-0.10700244405583864</c:v>
                </c:pt>
                <c:pt idx="20">
                  <c:v>-0.10697458821860942</c:v>
                </c:pt>
                <c:pt idx="21">
                  <c:v>-0.10444434967028829</c:v>
                </c:pt>
                <c:pt idx="22">
                  <c:v>-0.10432828368183317</c:v>
                </c:pt>
                <c:pt idx="23">
                  <c:v>-0.10427721464691295</c:v>
                </c:pt>
                <c:pt idx="24">
                  <c:v>-9.1041049323493481E-2</c:v>
                </c:pt>
                <c:pt idx="25">
                  <c:v>-8.599450014546578E-2</c:v>
                </c:pt>
                <c:pt idx="26">
                  <c:v>-8.5883076796548885E-2</c:v>
                </c:pt>
                <c:pt idx="27">
                  <c:v>-8.5818079843014039E-2</c:v>
                </c:pt>
                <c:pt idx="28">
                  <c:v>-8.5739154970864567E-2</c:v>
                </c:pt>
                <c:pt idx="29">
                  <c:v>-8.5688085935944319E-2</c:v>
                </c:pt>
                <c:pt idx="30">
                  <c:v>-8.5623088982409473E-2</c:v>
                </c:pt>
                <c:pt idx="31">
                  <c:v>-8.31903458643906E-2</c:v>
                </c:pt>
                <c:pt idx="32">
                  <c:v>-8.0697248432375079E-2</c:v>
                </c:pt>
                <c:pt idx="33">
                  <c:v>-7.5455708393742826E-2</c:v>
                </c:pt>
                <c:pt idx="34">
                  <c:v>-7.5321071847134907E-2</c:v>
                </c:pt>
                <c:pt idx="35">
                  <c:v>-7.2892971368654233E-2</c:v>
                </c:pt>
                <c:pt idx="36">
                  <c:v>-6.5139763339853649E-2</c:v>
                </c:pt>
                <c:pt idx="37">
                  <c:v>-6.4958700397863695E-2</c:v>
                </c:pt>
                <c:pt idx="39">
                  <c:v>-6.1987411093413158E-2</c:v>
                </c:pt>
                <c:pt idx="40">
                  <c:v>-5.950824158001225E-2</c:v>
                </c:pt>
                <c:pt idx="41">
                  <c:v>-5.9276109603102062E-2</c:v>
                </c:pt>
                <c:pt idx="42">
                  <c:v>-3.3342325142694799E-2</c:v>
                </c:pt>
                <c:pt idx="43">
                  <c:v>-3.2952343421485668E-2</c:v>
                </c:pt>
                <c:pt idx="44">
                  <c:v>-3.2915202305180039E-2</c:v>
                </c:pt>
                <c:pt idx="45">
                  <c:v>-1.9934382156361792E-2</c:v>
                </c:pt>
                <c:pt idx="46">
                  <c:v>-1.992045423774718E-2</c:v>
                </c:pt>
                <c:pt idx="47">
                  <c:v>-1.9897241040056163E-2</c:v>
                </c:pt>
                <c:pt idx="87">
                  <c:v>2.1659025466407383E-2</c:v>
                </c:pt>
                <c:pt idx="88">
                  <c:v>2.2610766571739192E-2</c:v>
                </c:pt>
                <c:pt idx="89">
                  <c:v>2.5150290399136754E-2</c:v>
                </c:pt>
                <c:pt idx="90">
                  <c:v>2.5201359434056998E-2</c:v>
                </c:pt>
                <c:pt idx="91">
                  <c:v>2.5433491410967193E-2</c:v>
                </c:pt>
                <c:pt idx="92">
                  <c:v>2.774552590099276E-2</c:v>
                </c:pt>
                <c:pt idx="93">
                  <c:v>3.575407910439457E-2</c:v>
                </c:pt>
                <c:pt idx="94">
                  <c:v>3.581907605792943E-2</c:v>
                </c:pt>
                <c:pt idx="95">
                  <c:v>3.8247176536410091E-2</c:v>
                </c:pt>
                <c:pt idx="96">
                  <c:v>4.0986333863950425E-2</c:v>
                </c:pt>
                <c:pt idx="97">
                  <c:v>4.1102399852405519E-2</c:v>
                </c:pt>
                <c:pt idx="98">
                  <c:v>4.3595497284421039E-2</c:v>
                </c:pt>
                <c:pt idx="99">
                  <c:v>4.6320726693346762E-2</c:v>
                </c:pt>
                <c:pt idx="100">
                  <c:v>4.8980959148737624E-2</c:v>
                </c:pt>
                <c:pt idx="101">
                  <c:v>5.1655119522743098E-2</c:v>
                </c:pt>
                <c:pt idx="102">
                  <c:v>5.7054509305674288E-2</c:v>
                </c:pt>
                <c:pt idx="103">
                  <c:v>6.2453899088605484E-2</c:v>
                </c:pt>
                <c:pt idx="104">
                  <c:v>6.464986759017595E-2</c:v>
                </c:pt>
                <c:pt idx="105">
                  <c:v>6.72938508071831E-2</c:v>
                </c:pt>
                <c:pt idx="106">
                  <c:v>6.7300814766490413E-2</c:v>
                </c:pt>
                <c:pt idx="107">
                  <c:v>6.757937313878265E-2</c:v>
                </c:pt>
                <c:pt idx="108">
                  <c:v>6.757937313878265E-2</c:v>
                </c:pt>
                <c:pt idx="109">
                  <c:v>6.9896050268346416E-2</c:v>
                </c:pt>
                <c:pt idx="110">
                  <c:v>7.2588781200504701E-2</c:v>
                </c:pt>
                <c:pt idx="111">
                  <c:v>7.2588781200504701E-2</c:v>
                </c:pt>
                <c:pt idx="112">
                  <c:v>7.2649135514501362E-2</c:v>
                </c:pt>
                <c:pt idx="113">
                  <c:v>7.5290797411739399E-2</c:v>
                </c:pt>
                <c:pt idx="114">
                  <c:v>7.5327938528045035E-2</c:v>
                </c:pt>
                <c:pt idx="115">
                  <c:v>7.5341866446659647E-2</c:v>
                </c:pt>
                <c:pt idx="116">
                  <c:v>7.5471860353729353E-2</c:v>
                </c:pt>
                <c:pt idx="117">
                  <c:v>7.7672471494838025E-2</c:v>
                </c:pt>
                <c:pt idx="118">
                  <c:v>7.8057810576508957E-2</c:v>
                </c:pt>
                <c:pt idx="119">
                  <c:v>7.8057810576508957E-2</c:v>
                </c:pt>
                <c:pt idx="120">
                  <c:v>8.6003688146145008E-2</c:v>
                </c:pt>
                <c:pt idx="121">
                  <c:v>8.8183407409331768E-2</c:v>
                </c:pt>
                <c:pt idx="122">
                  <c:v>8.8183407409331768E-2</c:v>
                </c:pt>
                <c:pt idx="123">
                  <c:v>8.8796235828374689E-2</c:v>
                </c:pt>
                <c:pt idx="124">
                  <c:v>9.0955063213639525E-2</c:v>
                </c:pt>
                <c:pt idx="125">
                  <c:v>9.1282369301082897E-2</c:v>
                </c:pt>
                <c:pt idx="126">
                  <c:v>9.3629223587645E-2</c:v>
                </c:pt>
                <c:pt idx="127">
                  <c:v>9.3958850994857485E-2</c:v>
                </c:pt>
                <c:pt idx="128">
                  <c:v>9.4014562669315932E-2</c:v>
                </c:pt>
                <c:pt idx="129">
                  <c:v>0.10183044633188228</c:v>
                </c:pt>
                <c:pt idx="130">
                  <c:v>0.10202775851225594</c:v>
                </c:pt>
                <c:pt idx="131">
                  <c:v>0.10461370873503555</c:v>
                </c:pt>
                <c:pt idx="132">
                  <c:v>0.10475298792118166</c:v>
                </c:pt>
                <c:pt idx="133">
                  <c:v>0.10712537672520388</c:v>
                </c:pt>
                <c:pt idx="134">
                  <c:v>0.10712537672520388</c:v>
                </c:pt>
                <c:pt idx="135">
                  <c:v>0.10712537672520388</c:v>
                </c:pt>
                <c:pt idx="136">
                  <c:v>0.10741089905680343</c:v>
                </c:pt>
                <c:pt idx="137">
                  <c:v>0.10997131476212289</c:v>
                </c:pt>
                <c:pt idx="138">
                  <c:v>7.2588781200504701E-2</c:v>
                </c:pt>
                <c:pt idx="139">
                  <c:v>0.10736215134165228</c:v>
                </c:pt>
                <c:pt idx="140">
                  <c:v>0.10939794877915471</c:v>
                </c:pt>
                <c:pt idx="141">
                  <c:v>0.11989727809480294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33-4452-84E6-3D080826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690248"/>
        <c:axId val="1"/>
      </c:scatterChart>
      <c:valAx>
        <c:axId val="71769024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55745603569891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6902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8327033283519"/>
          <c:y val="0.91249999999999998"/>
          <c:w val="0.8022340269667248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Vir - O-C Diagr.</a:t>
            </a:r>
          </a:p>
        </c:rich>
      </c:tx>
      <c:layout>
        <c:manualLayout>
          <c:xMode val="edge"/>
          <c:yMode val="edge"/>
          <c:x val="0.3741935483870967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9243162786471"/>
          <c:y val="0.14531740314795036"/>
          <c:w val="0.79391682100343519"/>
          <c:h val="0.63038591784859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Inactive!$H$21:$H$1490</c:f>
              <c:numCache>
                <c:formatCode>General</c:formatCode>
                <c:ptCount val="1470"/>
                <c:pt idx="38">
                  <c:v>-7.5510000002395827E-2</c:v>
                </c:pt>
                <c:pt idx="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3-4B0C-800B-C65593385374}"/>
            </c:ext>
          </c:extLst>
        </c:ser>
        <c:ser>
          <c:idx val="1"/>
          <c:order val="1"/>
          <c:tx>
            <c:strRef>
              <c:f>Inactive!$I$20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Inactive!$I$21:$I$1490</c:f>
              <c:numCache>
                <c:formatCode>General</c:formatCode>
                <c:ptCount val="1470"/>
                <c:pt idx="48">
                  <c:v>-4.7600000034435652E-3</c:v>
                </c:pt>
                <c:pt idx="49">
                  <c:v>4.1099999943980947E-3</c:v>
                </c:pt>
                <c:pt idx="50">
                  <c:v>3.4000000014202669E-3</c:v>
                </c:pt>
                <c:pt idx="51">
                  <c:v>6.5419999998994172E-2</c:v>
                </c:pt>
                <c:pt idx="52">
                  <c:v>-1.3900000049034134E-3</c:v>
                </c:pt>
                <c:pt idx="53">
                  <c:v>5.1000000021304004E-3</c:v>
                </c:pt>
                <c:pt idx="54">
                  <c:v>-4.1700000001583248E-3</c:v>
                </c:pt>
                <c:pt idx="55">
                  <c:v>-1.4000000010128133E-3</c:v>
                </c:pt>
                <c:pt idx="56">
                  <c:v>5.9999999939464033E-4</c:v>
                </c:pt>
                <c:pt idx="58">
                  <c:v>9.9999997473787516E-5</c:v>
                </c:pt>
                <c:pt idx="59">
                  <c:v>9.2999999978928827E-3</c:v>
                </c:pt>
                <c:pt idx="60">
                  <c:v>4.3999999979860149E-3</c:v>
                </c:pt>
                <c:pt idx="61">
                  <c:v>-3.5799999968730845E-3</c:v>
                </c:pt>
                <c:pt idx="62">
                  <c:v>2.1420000004582107E-2</c:v>
                </c:pt>
                <c:pt idx="64">
                  <c:v>7.109999998647254E-3</c:v>
                </c:pt>
                <c:pt idx="65">
                  <c:v>1.5109999993001111E-2</c:v>
                </c:pt>
                <c:pt idx="66">
                  <c:v>1.3800000015180558E-3</c:v>
                </c:pt>
                <c:pt idx="67">
                  <c:v>-6.4200000051641837E-3</c:v>
                </c:pt>
                <c:pt idx="69">
                  <c:v>-4.1700000001583248E-3</c:v>
                </c:pt>
                <c:pt idx="70">
                  <c:v>-4.8200000019278377E-3</c:v>
                </c:pt>
                <c:pt idx="71">
                  <c:v>-5.5300000021816231E-3</c:v>
                </c:pt>
                <c:pt idx="72">
                  <c:v>6.9300000031944364E-3</c:v>
                </c:pt>
                <c:pt idx="74">
                  <c:v>4.1299999938928522E-3</c:v>
                </c:pt>
                <c:pt idx="75">
                  <c:v>3.0600000027334318E-3</c:v>
                </c:pt>
                <c:pt idx="76">
                  <c:v>4.0599999992991798E-3</c:v>
                </c:pt>
                <c:pt idx="78">
                  <c:v>-6.140000004961621E-3</c:v>
                </c:pt>
                <c:pt idx="79">
                  <c:v>1.3879999998607673E-2</c:v>
                </c:pt>
                <c:pt idx="80">
                  <c:v>9.3099999940022826E-3</c:v>
                </c:pt>
                <c:pt idx="81">
                  <c:v>-1.7189999998663552E-2</c:v>
                </c:pt>
                <c:pt idx="82">
                  <c:v>-1.7070000001695007E-2</c:v>
                </c:pt>
                <c:pt idx="83">
                  <c:v>-1.6069999997853301E-2</c:v>
                </c:pt>
                <c:pt idx="84">
                  <c:v>-1.4609999998356216E-2</c:v>
                </c:pt>
                <c:pt idx="85">
                  <c:v>-1.2300000002142042E-2</c:v>
                </c:pt>
                <c:pt idx="86">
                  <c:v>-6.0000000012223609E-3</c:v>
                </c:pt>
                <c:pt idx="89">
                  <c:v>-9.6399999965797178E-3</c:v>
                </c:pt>
                <c:pt idx="90">
                  <c:v>-1.1910000001080334E-2</c:v>
                </c:pt>
                <c:pt idx="91">
                  <c:v>-2.4409999998169951E-2</c:v>
                </c:pt>
                <c:pt idx="92">
                  <c:v>-1.2700000006589107E-3</c:v>
                </c:pt>
                <c:pt idx="93">
                  <c:v>1.2479999997594859E-2</c:v>
                </c:pt>
                <c:pt idx="94">
                  <c:v>4.5000000027357601E-3</c:v>
                </c:pt>
                <c:pt idx="95">
                  <c:v>2.3900000014691614E-3</c:v>
                </c:pt>
                <c:pt idx="96">
                  <c:v>2.4089999998977873E-2</c:v>
                </c:pt>
                <c:pt idx="97">
                  <c:v>1.9840000000840519E-2</c:v>
                </c:pt>
                <c:pt idx="98">
                  <c:v>6.7500000004656613E-3</c:v>
                </c:pt>
                <c:pt idx="99">
                  <c:v>1.159999992523808E-3</c:v>
                </c:pt>
                <c:pt idx="100">
                  <c:v>1.5500000008614734E-3</c:v>
                </c:pt>
                <c:pt idx="101">
                  <c:v>2.2299999982351437E-3</c:v>
                </c:pt>
                <c:pt idx="102">
                  <c:v>4.43200000008801E-2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A3-4B0C-800B-C65593385374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Mallama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Inactive!$J$21:$J$1490</c:f>
              <c:numCache>
                <c:formatCode>General</c:formatCode>
                <c:ptCount val="1470"/>
                <c:pt idx="57">
                  <c:v>2.899999963119626E-4</c:v>
                </c:pt>
                <c:pt idx="63">
                  <c:v>8.1900000004679896E-3</c:v>
                </c:pt>
                <c:pt idx="68">
                  <c:v>5.6899999981396832E-3</c:v>
                </c:pt>
                <c:pt idx="73">
                  <c:v>-1.1100000047008507E-3</c:v>
                </c:pt>
                <c:pt idx="77">
                  <c:v>4.1199999977834523E-3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A3-4B0C-800B-C65593385374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Inactive!$K$21:$K$1490</c:f>
              <c:numCache>
                <c:formatCode>General</c:formatCode>
                <c:ptCount val="1470"/>
                <c:pt idx="104">
                  <c:v>5.6899999995948747E-2</c:v>
                </c:pt>
                <c:pt idx="113">
                  <c:v>8.436000000074273E-2</c:v>
                </c:pt>
                <c:pt idx="114">
                  <c:v>7.1499999998195563E-2</c:v>
                </c:pt>
                <c:pt idx="115">
                  <c:v>7.5389999998151325E-2</c:v>
                </c:pt>
                <c:pt idx="116">
                  <c:v>7.2430000000167638E-2</c:v>
                </c:pt>
                <c:pt idx="118">
                  <c:v>7.4139999996987171E-2</c:v>
                </c:pt>
                <c:pt idx="119">
                  <c:v>7.4139999996987171E-2</c:v>
                </c:pt>
                <c:pt idx="120">
                  <c:v>0.10518500000034692</c:v>
                </c:pt>
                <c:pt idx="124">
                  <c:v>9.6680000002379529E-2</c:v>
                </c:pt>
                <c:pt idx="126">
                  <c:v>0.10285999999905471</c:v>
                </c:pt>
                <c:pt idx="127">
                  <c:v>0.10168999999586958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A3-4B0C-800B-C65593385374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Inactive!$L$21:$L$1490</c:f>
              <c:numCache>
                <c:formatCode>General</c:formatCode>
                <c:ptCount val="1470"/>
                <c:pt idx="103">
                  <c:v>7.151000000158092E-2</c:v>
                </c:pt>
                <c:pt idx="121">
                  <c:v>9.3130000001110602E-2</c:v>
                </c:pt>
                <c:pt idx="122">
                  <c:v>9.3630000003031455E-2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A3-4B0C-800B-C65593385374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Inactive!$M$21:$M$1490</c:f>
              <c:numCache>
                <c:formatCode>General</c:formatCode>
                <c:ptCount val="14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A3-4B0C-800B-C65593385374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Inactive!$N$21:$N$1490</c:f>
              <c:numCache>
                <c:formatCode>General</c:formatCode>
                <c:ptCount val="1470"/>
                <c:pt idx="0">
                  <c:v>-9.2665000003762543E-2</c:v>
                </c:pt>
                <c:pt idx="1">
                  <c:v>-0.12956500000291271</c:v>
                </c:pt>
                <c:pt idx="2">
                  <c:v>-0.18223500000385684</c:v>
                </c:pt>
                <c:pt idx="3">
                  <c:v>-0.14630500000566826</c:v>
                </c:pt>
                <c:pt idx="4">
                  <c:v>-0.122575000001234</c:v>
                </c:pt>
                <c:pt idx="5">
                  <c:v>-0.1200200000021141</c:v>
                </c:pt>
                <c:pt idx="6">
                  <c:v>-0.14418999999907101</c:v>
                </c:pt>
                <c:pt idx="7">
                  <c:v>-0.14855000000170548</c:v>
                </c:pt>
                <c:pt idx="8">
                  <c:v>-0.17676000000210479</c:v>
                </c:pt>
                <c:pt idx="9">
                  <c:v>-0.18889000000126543</c:v>
                </c:pt>
                <c:pt idx="10">
                  <c:v>-0.13104000000384985</c:v>
                </c:pt>
                <c:pt idx="11">
                  <c:v>-0.17211000000315835</c:v>
                </c:pt>
                <c:pt idx="12">
                  <c:v>-0.1542600000029779</c:v>
                </c:pt>
                <c:pt idx="13">
                  <c:v>-0.16446999999971013</c:v>
                </c:pt>
                <c:pt idx="14">
                  <c:v>-0.13074000000415253</c:v>
                </c:pt>
                <c:pt idx="15">
                  <c:v>-0.13852000000406406</c:v>
                </c:pt>
                <c:pt idx="16">
                  <c:v>-0.12132000000201515</c:v>
                </c:pt>
                <c:pt idx="17">
                  <c:v>-0.12403000000267639</c:v>
                </c:pt>
                <c:pt idx="18">
                  <c:v>-0.12773999999990338</c:v>
                </c:pt>
                <c:pt idx="19">
                  <c:v>-0.13959000000249944</c:v>
                </c:pt>
                <c:pt idx="20">
                  <c:v>-0.14601000000402564</c:v>
                </c:pt>
                <c:pt idx="21">
                  <c:v>-0.12166000000070198</c:v>
                </c:pt>
                <c:pt idx="22">
                  <c:v>-0.13691000000108033</c:v>
                </c:pt>
                <c:pt idx="23">
                  <c:v>-0.13318000000072061</c:v>
                </c:pt>
                <c:pt idx="24">
                  <c:v>-0.11825000000317232</c:v>
                </c:pt>
                <c:pt idx="25">
                  <c:v>-9.9840000002586748E-2</c:v>
                </c:pt>
                <c:pt idx="26">
                  <c:v>-9.0520000001561129E-2</c:v>
                </c:pt>
                <c:pt idx="27">
                  <c:v>-0.10450000000128057</c:v>
                </c:pt>
                <c:pt idx="28">
                  <c:v>-0.10819000000265078</c:v>
                </c:pt>
                <c:pt idx="29">
                  <c:v>-8.4460000001854496E-2</c:v>
                </c:pt>
                <c:pt idx="30">
                  <c:v>-0.1224400000028254</c:v>
                </c:pt>
                <c:pt idx="31">
                  <c:v>-0.10212000000319676</c:v>
                </c:pt>
                <c:pt idx="32">
                  <c:v>-9.0210000002116431E-2</c:v>
                </c:pt>
                <c:pt idx="33">
                  <c:v>-8.7740000002668239E-2</c:v>
                </c:pt>
                <c:pt idx="34">
                  <c:v>-8.3269999999174615E-2</c:v>
                </c:pt>
                <c:pt idx="35">
                  <c:v>-8.93800000048941E-2</c:v>
                </c:pt>
                <c:pt idx="36">
                  <c:v>-7.7279999997699633E-2</c:v>
                </c:pt>
                <c:pt idx="37">
                  <c:v>-7.6110000001790468E-2</c:v>
                </c:pt>
                <c:pt idx="39">
                  <c:v>-7.0310000002791639E-2</c:v>
                </c:pt>
                <c:pt idx="40">
                  <c:v>-6.7490000001271255E-2</c:v>
                </c:pt>
                <c:pt idx="41">
                  <c:v>-5.6189999995694961E-2</c:v>
                </c:pt>
                <c:pt idx="42">
                  <c:v>-2.6109999998880085E-2</c:v>
                </c:pt>
                <c:pt idx="43">
                  <c:v>-2.4089999998977873E-2</c:v>
                </c:pt>
                <c:pt idx="44">
                  <c:v>-2.3750000000291038E-2</c:v>
                </c:pt>
                <c:pt idx="45">
                  <c:v>-8.6700000028940849E-3</c:v>
                </c:pt>
                <c:pt idx="46">
                  <c:v>-8.2800000018323772E-3</c:v>
                </c:pt>
                <c:pt idx="47">
                  <c:v>-8.4300000016810372E-3</c:v>
                </c:pt>
                <c:pt idx="88">
                  <c:v>9.1499999980442226E-3</c:v>
                </c:pt>
                <c:pt idx="105">
                  <c:v>4.9584999993385281E-2</c:v>
                </c:pt>
                <c:pt idx="106">
                  <c:v>6.2030000000959262E-2</c:v>
                </c:pt>
                <c:pt idx="107">
                  <c:v>6.182999999873573E-2</c:v>
                </c:pt>
                <c:pt idx="108">
                  <c:v>6.182999999873573E-2</c:v>
                </c:pt>
                <c:pt idx="109">
                  <c:v>6.5900000001420267E-2</c:v>
                </c:pt>
                <c:pt idx="110">
                  <c:v>6.9799999997485429E-2</c:v>
                </c:pt>
                <c:pt idx="111">
                  <c:v>6.9799999997485429E-2</c:v>
                </c:pt>
                <c:pt idx="112">
                  <c:v>7.0289999996020924E-2</c:v>
                </c:pt>
                <c:pt idx="117">
                  <c:v>7.6649999995424878E-2</c:v>
                </c:pt>
                <c:pt idx="123">
                  <c:v>9.863000000041211E-2</c:v>
                </c:pt>
                <c:pt idx="125">
                  <c:v>9.6095000000786968E-2</c:v>
                </c:pt>
                <c:pt idx="128">
                  <c:v>0.10335000000486616</c:v>
                </c:pt>
                <c:pt idx="129">
                  <c:v>0.11875500000314787</c:v>
                </c:pt>
                <c:pt idx="130">
                  <c:v>0.11502999999356689</c:v>
                </c:pt>
                <c:pt idx="131">
                  <c:v>0.11943999999493826</c:v>
                </c:pt>
                <c:pt idx="132">
                  <c:v>0.11894000000029337</c:v>
                </c:pt>
                <c:pt idx="133">
                  <c:v>0.12086999999883119</c:v>
                </c:pt>
                <c:pt idx="134">
                  <c:v>0.12097000000358094</c:v>
                </c:pt>
                <c:pt idx="135">
                  <c:v>0.12146999999822583</c:v>
                </c:pt>
                <c:pt idx="136">
                  <c:v>0.12441499999840744</c:v>
                </c:pt>
                <c:pt idx="137">
                  <c:v>0.12206000000151107</c:v>
                </c:pt>
                <c:pt idx="138">
                  <c:v>6.9819999996980187E-2</c:v>
                </c:pt>
                <c:pt idx="139">
                  <c:v>0.12029999999504071</c:v>
                </c:pt>
                <c:pt idx="140">
                  <c:v>0.12168499988911208</c:v>
                </c:pt>
                <c:pt idx="141">
                  <c:v>0.12480000001960434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A3-4B0C-800B-C65593385374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Inactive!$F$21:$F$1490</c:f>
              <c:numCache>
                <c:formatCode>General</c:formatCode>
                <c:ptCount val="1470"/>
                <c:pt idx="0">
                  <c:v>-49265.5</c:v>
                </c:pt>
                <c:pt idx="1">
                  <c:v>-47095.5</c:v>
                </c:pt>
                <c:pt idx="2">
                  <c:v>-46564.5</c:v>
                </c:pt>
                <c:pt idx="3">
                  <c:v>-46013.5</c:v>
                </c:pt>
                <c:pt idx="4">
                  <c:v>-43002.5</c:v>
                </c:pt>
                <c:pt idx="5">
                  <c:v>-40814</c:v>
                </c:pt>
                <c:pt idx="6">
                  <c:v>-31333</c:v>
                </c:pt>
                <c:pt idx="7">
                  <c:v>-31185</c:v>
                </c:pt>
                <c:pt idx="8">
                  <c:v>-30732</c:v>
                </c:pt>
                <c:pt idx="9">
                  <c:v>-30623</c:v>
                </c:pt>
                <c:pt idx="10">
                  <c:v>-30128</c:v>
                </c:pt>
                <c:pt idx="11">
                  <c:v>-29477</c:v>
                </c:pt>
                <c:pt idx="12">
                  <c:v>-28982</c:v>
                </c:pt>
                <c:pt idx="13">
                  <c:v>-28929</c:v>
                </c:pt>
                <c:pt idx="14">
                  <c:v>-28918</c:v>
                </c:pt>
                <c:pt idx="15">
                  <c:v>-28264</c:v>
                </c:pt>
                <c:pt idx="16">
                  <c:v>-27724</c:v>
                </c:pt>
                <c:pt idx="17">
                  <c:v>-27721</c:v>
                </c:pt>
                <c:pt idx="18">
                  <c:v>-27718</c:v>
                </c:pt>
                <c:pt idx="19">
                  <c:v>-27713</c:v>
                </c:pt>
                <c:pt idx="20">
                  <c:v>-27707</c:v>
                </c:pt>
                <c:pt idx="21">
                  <c:v>-27162</c:v>
                </c:pt>
                <c:pt idx="22">
                  <c:v>-27137</c:v>
                </c:pt>
                <c:pt idx="23">
                  <c:v>-27126</c:v>
                </c:pt>
                <c:pt idx="24">
                  <c:v>-24275</c:v>
                </c:pt>
                <c:pt idx="25">
                  <c:v>-23188</c:v>
                </c:pt>
                <c:pt idx="26">
                  <c:v>-23164</c:v>
                </c:pt>
                <c:pt idx="27">
                  <c:v>-23150</c:v>
                </c:pt>
                <c:pt idx="28">
                  <c:v>-23133</c:v>
                </c:pt>
                <c:pt idx="29">
                  <c:v>-23122</c:v>
                </c:pt>
                <c:pt idx="30">
                  <c:v>-23108</c:v>
                </c:pt>
                <c:pt idx="31">
                  <c:v>-22584</c:v>
                </c:pt>
                <c:pt idx="32">
                  <c:v>-22047</c:v>
                </c:pt>
                <c:pt idx="33">
                  <c:v>-20918</c:v>
                </c:pt>
                <c:pt idx="34">
                  <c:v>-20889</c:v>
                </c:pt>
                <c:pt idx="35">
                  <c:v>-20366</c:v>
                </c:pt>
                <c:pt idx="36">
                  <c:v>-18696</c:v>
                </c:pt>
                <c:pt idx="37">
                  <c:v>-18657</c:v>
                </c:pt>
                <c:pt idx="38">
                  <c:v>-18657</c:v>
                </c:pt>
                <c:pt idx="39">
                  <c:v>-18017</c:v>
                </c:pt>
                <c:pt idx="40">
                  <c:v>-17483</c:v>
                </c:pt>
                <c:pt idx="41">
                  <c:v>-17433</c:v>
                </c:pt>
                <c:pt idx="42">
                  <c:v>-11847</c:v>
                </c:pt>
                <c:pt idx="43">
                  <c:v>-11763</c:v>
                </c:pt>
                <c:pt idx="44">
                  <c:v>-11755</c:v>
                </c:pt>
                <c:pt idx="45">
                  <c:v>-8959</c:v>
                </c:pt>
                <c:pt idx="46">
                  <c:v>-8956</c:v>
                </c:pt>
                <c:pt idx="47">
                  <c:v>-8951</c:v>
                </c:pt>
                <c:pt idx="48">
                  <c:v>-8332</c:v>
                </c:pt>
                <c:pt idx="49">
                  <c:v>-7823</c:v>
                </c:pt>
                <c:pt idx="50">
                  <c:v>-7820</c:v>
                </c:pt>
                <c:pt idx="51">
                  <c:v>-7806</c:v>
                </c:pt>
                <c:pt idx="52">
                  <c:v>-7773</c:v>
                </c:pt>
                <c:pt idx="53">
                  <c:v>-7230</c:v>
                </c:pt>
                <c:pt idx="54">
                  <c:v>-7219</c:v>
                </c:pt>
                <c:pt idx="55">
                  <c:v>-7180</c:v>
                </c:pt>
                <c:pt idx="56">
                  <c:v>-7180</c:v>
                </c:pt>
                <c:pt idx="57">
                  <c:v>-7137</c:v>
                </c:pt>
                <c:pt idx="58">
                  <c:v>-7130</c:v>
                </c:pt>
                <c:pt idx="59">
                  <c:v>-6190</c:v>
                </c:pt>
                <c:pt idx="60">
                  <c:v>-6120</c:v>
                </c:pt>
                <c:pt idx="61">
                  <c:v>-6006</c:v>
                </c:pt>
                <c:pt idx="62">
                  <c:v>-6006</c:v>
                </c:pt>
                <c:pt idx="63">
                  <c:v>-5997</c:v>
                </c:pt>
                <c:pt idx="64">
                  <c:v>-5723</c:v>
                </c:pt>
                <c:pt idx="65">
                  <c:v>-5723</c:v>
                </c:pt>
                <c:pt idx="66">
                  <c:v>-5634</c:v>
                </c:pt>
                <c:pt idx="67">
                  <c:v>-5494</c:v>
                </c:pt>
                <c:pt idx="68">
                  <c:v>-5427</c:v>
                </c:pt>
                <c:pt idx="69">
                  <c:v>-5119</c:v>
                </c:pt>
                <c:pt idx="70">
                  <c:v>-4974</c:v>
                </c:pt>
                <c:pt idx="71">
                  <c:v>-4971</c:v>
                </c:pt>
                <c:pt idx="72">
                  <c:v>-4949</c:v>
                </c:pt>
                <c:pt idx="73">
                  <c:v>-4857</c:v>
                </c:pt>
                <c:pt idx="74">
                  <c:v>-3909</c:v>
                </c:pt>
                <c:pt idx="75">
                  <c:v>-3758</c:v>
                </c:pt>
                <c:pt idx="76">
                  <c:v>-3758</c:v>
                </c:pt>
                <c:pt idx="77">
                  <c:v>-3716</c:v>
                </c:pt>
                <c:pt idx="78">
                  <c:v>-2698</c:v>
                </c:pt>
                <c:pt idx="79">
                  <c:v>-2284</c:v>
                </c:pt>
                <c:pt idx="80">
                  <c:v>-2083</c:v>
                </c:pt>
                <c:pt idx="81">
                  <c:v>-1633</c:v>
                </c:pt>
                <c:pt idx="82">
                  <c:v>-1549</c:v>
                </c:pt>
                <c:pt idx="83">
                  <c:v>-1549</c:v>
                </c:pt>
                <c:pt idx="84">
                  <c:v>-1527</c:v>
                </c:pt>
                <c:pt idx="85">
                  <c:v>-1510</c:v>
                </c:pt>
                <c:pt idx="86">
                  <c:v>-400</c:v>
                </c:pt>
                <c:pt idx="87">
                  <c:v>0</c:v>
                </c:pt>
                <c:pt idx="88">
                  <c:v>205</c:v>
                </c:pt>
                <c:pt idx="89">
                  <c:v>752</c:v>
                </c:pt>
                <c:pt idx="90">
                  <c:v>763</c:v>
                </c:pt>
                <c:pt idx="91">
                  <c:v>813</c:v>
                </c:pt>
                <c:pt idx="92">
                  <c:v>1311</c:v>
                </c:pt>
                <c:pt idx="93">
                  <c:v>3036</c:v>
                </c:pt>
                <c:pt idx="94">
                  <c:v>3050</c:v>
                </c:pt>
                <c:pt idx="95">
                  <c:v>3573</c:v>
                </c:pt>
                <c:pt idx="96">
                  <c:v>4163</c:v>
                </c:pt>
                <c:pt idx="97">
                  <c:v>4188</c:v>
                </c:pt>
                <c:pt idx="98">
                  <c:v>4725</c:v>
                </c:pt>
                <c:pt idx="99">
                  <c:v>5312</c:v>
                </c:pt>
                <c:pt idx="100">
                  <c:v>5885</c:v>
                </c:pt>
                <c:pt idx="101">
                  <c:v>6461</c:v>
                </c:pt>
                <c:pt idx="102">
                  <c:v>7624</c:v>
                </c:pt>
                <c:pt idx="103">
                  <c:v>8787</c:v>
                </c:pt>
                <c:pt idx="104">
                  <c:v>9260</c:v>
                </c:pt>
                <c:pt idx="105">
                  <c:v>9829.5</c:v>
                </c:pt>
                <c:pt idx="106">
                  <c:v>9831</c:v>
                </c:pt>
                <c:pt idx="107">
                  <c:v>9891</c:v>
                </c:pt>
                <c:pt idx="108">
                  <c:v>9891</c:v>
                </c:pt>
                <c:pt idx="109">
                  <c:v>10390</c:v>
                </c:pt>
                <c:pt idx="110">
                  <c:v>10970</c:v>
                </c:pt>
                <c:pt idx="111">
                  <c:v>10970</c:v>
                </c:pt>
                <c:pt idx="112">
                  <c:v>10983</c:v>
                </c:pt>
                <c:pt idx="113">
                  <c:v>11552</c:v>
                </c:pt>
                <c:pt idx="114">
                  <c:v>11560</c:v>
                </c:pt>
                <c:pt idx="115">
                  <c:v>11563</c:v>
                </c:pt>
                <c:pt idx="116">
                  <c:v>11591</c:v>
                </c:pt>
                <c:pt idx="117">
                  <c:v>12065</c:v>
                </c:pt>
                <c:pt idx="118">
                  <c:v>12148</c:v>
                </c:pt>
                <c:pt idx="119">
                  <c:v>12148</c:v>
                </c:pt>
                <c:pt idx="120">
                  <c:v>13859.5</c:v>
                </c:pt>
                <c:pt idx="121">
                  <c:v>14329</c:v>
                </c:pt>
                <c:pt idx="122">
                  <c:v>14329</c:v>
                </c:pt>
                <c:pt idx="123">
                  <c:v>14461</c:v>
                </c:pt>
                <c:pt idx="124">
                  <c:v>14926</c:v>
                </c:pt>
                <c:pt idx="125">
                  <c:v>14996.5</c:v>
                </c:pt>
                <c:pt idx="126">
                  <c:v>15502</c:v>
                </c:pt>
                <c:pt idx="127">
                  <c:v>15573</c:v>
                </c:pt>
                <c:pt idx="128">
                  <c:v>15585</c:v>
                </c:pt>
                <c:pt idx="129">
                  <c:v>17268.5</c:v>
                </c:pt>
                <c:pt idx="130">
                  <c:v>17311</c:v>
                </c:pt>
                <c:pt idx="131">
                  <c:v>17868</c:v>
                </c:pt>
                <c:pt idx="132">
                  <c:v>17898</c:v>
                </c:pt>
                <c:pt idx="133">
                  <c:v>18409</c:v>
                </c:pt>
                <c:pt idx="134">
                  <c:v>18409</c:v>
                </c:pt>
                <c:pt idx="135">
                  <c:v>18409</c:v>
                </c:pt>
                <c:pt idx="136">
                  <c:v>18470.5</c:v>
                </c:pt>
                <c:pt idx="137">
                  <c:v>19022</c:v>
                </c:pt>
                <c:pt idx="138">
                  <c:v>10970</c:v>
                </c:pt>
                <c:pt idx="139">
                  <c:v>18460</c:v>
                </c:pt>
                <c:pt idx="140">
                  <c:v>18898.5</c:v>
                </c:pt>
                <c:pt idx="141">
                  <c:v>21160</c:v>
                </c:pt>
              </c:numCache>
            </c:numRef>
          </c:xVal>
          <c:yVal>
            <c:numRef>
              <c:f>Inactive!$O$21:$O$1490</c:f>
              <c:numCache>
                <c:formatCode>General</c:formatCode>
                <c:ptCount val="1470"/>
                <c:pt idx="0">
                  <c:v>-0.20706293270297926</c:v>
                </c:pt>
                <c:pt idx="1">
                  <c:v>-0.19698840490507669</c:v>
                </c:pt>
                <c:pt idx="2">
                  <c:v>-0.1945231633102904</c:v>
                </c:pt>
                <c:pt idx="3">
                  <c:v>-0.19196506892474002</c:v>
                </c:pt>
                <c:pt idx="4">
                  <c:v>-0.17798608127520793</c:v>
                </c:pt>
                <c:pt idx="5">
                  <c:v>-0.16782566464584858</c:v>
                </c:pt>
                <c:pt idx="6">
                  <c:v>-0.12380879918413695</c:v>
                </c:pt>
                <c:pt idx="7">
                  <c:v>-0.12312168853248276</c:v>
                </c:pt>
                <c:pt idx="8">
                  <c:v>-0.12101857282167638</c:v>
                </c:pt>
                <c:pt idx="9">
                  <c:v>-0.12051252511201213</c:v>
                </c:pt>
                <c:pt idx="10">
                  <c:v>-0.11821441854060119</c:v>
                </c:pt>
                <c:pt idx="11">
                  <c:v>-0.11519206020123041</c:v>
                </c:pt>
                <c:pt idx="12">
                  <c:v>-0.11289395362981947</c:v>
                </c:pt>
                <c:pt idx="13">
                  <c:v>-0.11264789373429465</c:v>
                </c:pt>
                <c:pt idx="14">
                  <c:v>-0.1125968246993744</c:v>
                </c:pt>
                <c:pt idx="15">
                  <c:v>-0.10956053844138902</c:v>
                </c:pt>
                <c:pt idx="16">
                  <c:v>-0.10705351309075889</c:v>
                </c:pt>
                <c:pt idx="17">
                  <c:v>-0.10703958517214429</c:v>
                </c:pt>
                <c:pt idx="18">
                  <c:v>-0.10702565725352967</c:v>
                </c:pt>
                <c:pt idx="19">
                  <c:v>-0.10700244405583864</c:v>
                </c:pt>
                <c:pt idx="20">
                  <c:v>-0.10697458821860942</c:v>
                </c:pt>
                <c:pt idx="21">
                  <c:v>-0.10444434967028829</c:v>
                </c:pt>
                <c:pt idx="22">
                  <c:v>-0.10432828368183317</c:v>
                </c:pt>
                <c:pt idx="23">
                  <c:v>-0.10427721464691295</c:v>
                </c:pt>
                <c:pt idx="24">
                  <c:v>-9.1041049323493481E-2</c:v>
                </c:pt>
                <c:pt idx="25">
                  <c:v>-8.599450014546578E-2</c:v>
                </c:pt>
                <c:pt idx="26">
                  <c:v>-8.5883076796548885E-2</c:v>
                </c:pt>
                <c:pt idx="27">
                  <c:v>-8.5818079843014039E-2</c:v>
                </c:pt>
                <c:pt idx="28">
                  <c:v>-8.5739154970864567E-2</c:v>
                </c:pt>
                <c:pt idx="29">
                  <c:v>-8.5688085935944319E-2</c:v>
                </c:pt>
                <c:pt idx="30">
                  <c:v>-8.5623088982409473E-2</c:v>
                </c:pt>
                <c:pt idx="31">
                  <c:v>-8.31903458643906E-2</c:v>
                </c:pt>
                <c:pt idx="32">
                  <c:v>-8.0697248432375079E-2</c:v>
                </c:pt>
                <c:pt idx="33">
                  <c:v>-7.5455708393742826E-2</c:v>
                </c:pt>
                <c:pt idx="34">
                  <c:v>-7.5321071847134907E-2</c:v>
                </c:pt>
                <c:pt idx="35">
                  <c:v>-7.2892971368654233E-2</c:v>
                </c:pt>
                <c:pt idx="36">
                  <c:v>-6.5139763339853649E-2</c:v>
                </c:pt>
                <c:pt idx="37">
                  <c:v>-6.4958700397863695E-2</c:v>
                </c:pt>
                <c:pt idx="39">
                  <c:v>-6.1987411093413158E-2</c:v>
                </c:pt>
                <c:pt idx="40">
                  <c:v>-5.950824158001225E-2</c:v>
                </c:pt>
                <c:pt idx="41">
                  <c:v>-5.9276109603102062E-2</c:v>
                </c:pt>
                <c:pt idx="42">
                  <c:v>-3.3342325142694799E-2</c:v>
                </c:pt>
                <c:pt idx="43">
                  <c:v>-3.2952343421485668E-2</c:v>
                </c:pt>
                <c:pt idx="44">
                  <c:v>-3.2915202305180039E-2</c:v>
                </c:pt>
                <c:pt idx="45">
                  <c:v>-1.9934382156361792E-2</c:v>
                </c:pt>
                <c:pt idx="46">
                  <c:v>-1.992045423774718E-2</c:v>
                </c:pt>
                <c:pt idx="47">
                  <c:v>-1.9897241040056163E-2</c:v>
                </c:pt>
                <c:pt idx="87">
                  <c:v>2.1659025466407383E-2</c:v>
                </c:pt>
                <c:pt idx="88">
                  <c:v>2.2610766571739192E-2</c:v>
                </c:pt>
                <c:pt idx="89">
                  <c:v>2.5150290399136754E-2</c:v>
                </c:pt>
                <c:pt idx="90">
                  <c:v>2.5201359434056998E-2</c:v>
                </c:pt>
                <c:pt idx="91">
                  <c:v>2.5433491410967193E-2</c:v>
                </c:pt>
                <c:pt idx="92">
                  <c:v>2.774552590099276E-2</c:v>
                </c:pt>
                <c:pt idx="93">
                  <c:v>3.575407910439457E-2</c:v>
                </c:pt>
                <c:pt idx="94">
                  <c:v>3.581907605792943E-2</c:v>
                </c:pt>
                <c:pt idx="95">
                  <c:v>3.8247176536410091E-2</c:v>
                </c:pt>
                <c:pt idx="96">
                  <c:v>4.0986333863950425E-2</c:v>
                </c:pt>
                <c:pt idx="97">
                  <c:v>4.1102399852405519E-2</c:v>
                </c:pt>
                <c:pt idx="98">
                  <c:v>4.3595497284421039E-2</c:v>
                </c:pt>
                <c:pt idx="99">
                  <c:v>4.6320726693346762E-2</c:v>
                </c:pt>
                <c:pt idx="100">
                  <c:v>4.8980959148737624E-2</c:v>
                </c:pt>
                <c:pt idx="101">
                  <c:v>5.1655119522743098E-2</c:v>
                </c:pt>
                <c:pt idx="102">
                  <c:v>5.7054509305674288E-2</c:v>
                </c:pt>
                <c:pt idx="103">
                  <c:v>6.2453899088605484E-2</c:v>
                </c:pt>
                <c:pt idx="104">
                  <c:v>6.464986759017595E-2</c:v>
                </c:pt>
                <c:pt idx="105">
                  <c:v>6.72938508071831E-2</c:v>
                </c:pt>
                <c:pt idx="106">
                  <c:v>6.7300814766490413E-2</c:v>
                </c:pt>
                <c:pt idx="107">
                  <c:v>6.757937313878265E-2</c:v>
                </c:pt>
                <c:pt idx="108">
                  <c:v>6.757937313878265E-2</c:v>
                </c:pt>
                <c:pt idx="109">
                  <c:v>6.9896050268346416E-2</c:v>
                </c:pt>
                <c:pt idx="110">
                  <c:v>7.2588781200504701E-2</c:v>
                </c:pt>
                <c:pt idx="111">
                  <c:v>7.2588781200504701E-2</c:v>
                </c:pt>
                <c:pt idx="112">
                  <c:v>7.2649135514501362E-2</c:v>
                </c:pt>
                <c:pt idx="113">
                  <c:v>7.5290797411739399E-2</c:v>
                </c:pt>
                <c:pt idx="114">
                  <c:v>7.5327938528045035E-2</c:v>
                </c:pt>
                <c:pt idx="115">
                  <c:v>7.5341866446659647E-2</c:v>
                </c:pt>
                <c:pt idx="116">
                  <c:v>7.5471860353729353E-2</c:v>
                </c:pt>
                <c:pt idx="117">
                  <c:v>7.7672471494838025E-2</c:v>
                </c:pt>
                <c:pt idx="118">
                  <c:v>7.8057810576508957E-2</c:v>
                </c:pt>
                <c:pt idx="119">
                  <c:v>7.8057810576508957E-2</c:v>
                </c:pt>
                <c:pt idx="120">
                  <c:v>8.6003688146145008E-2</c:v>
                </c:pt>
                <c:pt idx="121">
                  <c:v>8.8183407409331768E-2</c:v>
                </c:pt>
                <c:pt idx="122">
                  <c:v>8.8183407409331768E-2</c:v>
                </c:pt>
                <c:pt idx="123">
                  <c:v>8.8796235828374689E-2</c:v>
                </c:pt>
                <c:pt idx="124">
                  <c:v>9.0955063213639525E-2</c:v>
                </c:pt>
                <c:pt idx="125">
                  <c:v>9.1282369301082897E-2</c:v>
                </c:pt>
                <c:pt idx="126">
                  <c:v>9.3629223587645E-2</c:v>
                </c:pt>
                <c:pt idx="127">
                  <c:v>9.3958850994857485E-2</c:v>
                </c:pt>
                <c:pt idx="128">
                  <c:v>9.4014562669315932E-2</c:v>
                </c:pt>
                <c:pt idx="129">
                  <c:v>0.10183044633188228</c:v>
                </c:pt>
                <c:pt idx="130">
                  <c:v>0.10202775851225594</c:v>
                </c:pt>
                <c:pt idx="131">
                  <c:v>0.10461370873503555</c:v>
                </c:pt>
                <c:pt idx="132">
                  <c:v>0.10475298792118166</c:v>
                </c:pt>
                <c:pt idx="133">
                  <c:v>0.10712537672520388</c:v>
                </c:pt>
                <c:pt idx="134">
                  <c:v>0.10712537672520388</c:v>
                </c:pt>
                <c:pt idx="135">
                  <c:v>0.10712537672520388</c:v>
                </c:pt>
                <c:pt idx="136">
                  <c:v>0.10741089905680343</c:v>
                </c:pt>
                <c:pt idx="137">
                  <c:v>0.10997131476212289</c:v>
                </c:pt>
                <c:pt idx="138">
                  <c:v>7.2588781200504701E-2</c:v>
                </c:pt>
                <c:pt idx="139">
                  <c:v>0.10736215134165228</c:v>
                </c:pt>
                <c:pt idx="140">
                  <c:v>0.10939794877915471</c:v>
                </c:pt>
                <c:pt idx="141">
                  <c:v>0.11989727809480294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A3-4B0C-800B-C65593385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62496"/>
        <c:axId val="1"/>
      </c:scatterChart>
      <c:valAx>
        <c:axId val="701562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6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22580645161"/>
          <c:y val="0.91277520216514996"/>
          <c:w val="0.81129032258064515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323850</xdr:colOff>
      <xdr:row>18</xdr:row>
      <xdr:rowOff>66674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6ADDCD9-CBDB-D9EF-9BFF-EF3280EEA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0</xdr:rowOff>
    </xdr:from>
    <xdr:to>
      <xdr:col>26</xdr:col>
      <xdr:colOff>485775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C5CA39BD-9058-1D35-2314-4A2D6C963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19050</xdr:rowOff>
    </xdr:from>
    <xdr:to>
      <xdr:col>17</xdr:col>
      <xdr:colOff>466725</xdr:colOff>
      <xdr:row>18</xdr:row>
      <xdr:rowOff>9525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7E930021-79AA-E0BD-365C-7172DA2AC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523875</xdr:colOff>
      <xdr:row>0</xdr:row>
      <xdr:rowOff>19050</xdr:rowOff>
    </xdr:from>
    <xdr:to>
      <xdr:col>27</xdr:col>
      <xdr:colOff>266700</xdr:colOff>
      <xdr:row>18</xdr:row>
      <xdr:rowOff>28575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33CDAC6B-D8F3-C274-4B5C-A352FD3F8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92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vsolj.cetus-net.org/no40.pdf" TargetMode="External"/><Relationship Id="rId26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konkoly.hu/cgi-bin/IBVS?5894" TargetMode="External"/><Relationship Id="rId12" Type="http://schemas.openxmlformats.org/officeDocument/2006/relationships/hyperlink" Target="http://www.konkoly.hu/cgi-bin/IBVS?1249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konkoly.hu/cgi-bin/IBVS?5843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754" TargetMode="External"/><Relationship Id="rId11" Type="http://schemas.openxmlformats.org/officeDocument/2006/relationships/hyperlink" Target="http://www.konkoly.hu/cgi-bin/IBVS?1249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www.konkoly.hu/cgi-bin/IBVS?1249" TargetMode="External"/><Relationship Id="rId23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232" TargetMode="External"/><Relationship Id="rId19" Type="http://schemas.openxmlformats.org/officeDocument/2006/relationships/hyperlink" Target="http://vsolj.cetus-net.org/no40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www.konkoly.hu/cgi-bin/IBVS?6029" TargetMode="External"/><Relationship Id="rId14" Type="http://schemas.openxmlformats.org/officeDocument/2006/relationships/hyperlink" Target="http://www.konkoly.hu/cgi-bin/IBVS?1249" TargetMode="External"/><Relationship Id="rId22" Type="http://schemas.openxmlformats.org/officeDocument/2006/relationships/hyperlink" Target="http://vsolj.cetus-net.org/no45.pdf" TargetMode="External"/><Relationship Id="rId27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62"/>
  <sheetViews>
    <sheetView tabSelected="1" workbookViewId="0">
      <pane xSplit="13" ySplit="22" topLeftCell="N155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12.710937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1" t="s">
        <v>2</v>
      </c>
    </row>
    <row r="4" spans="1:6" x14ac:dyDescent="0.2">
      <c r="A4" s="4" t="s">
        <v>3</v>
      </c>
      <c r="C4" s="5">
        <v>46070.684000000001</v>
      </c>
      <c r="D4" s="6">
        <v>0.64056999999999997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  <c r="C6" s="1">
        <v>61</v>
      </c>
    </row>
    <row r="7" spans="1:6" x14ac:dyDescent="0.2">
      <c r="A7" s="1" t="s">
        <v>7</v>
      </c>
      <c r="C7" s="1">
        <f>+C4</f>
        <v>46070.684000000001</v>
      </c>
    </row>
    <row r="8" spans="1:6" x14ac:dyDescent="0.2">
      <c r="A8" s="1" t="s">
        <v>8</v>
      </c>
      <c r="C8" s="1">
        <f>+D4</f>
        <v>0.64056999999999997</v>
      </c>
    </row>
    <row r="9" spans="1:6" x14ac:dyDescent="0.2">
      <c r="A9" s="9" t="s">
        <v>9</v>
      </c>
      <c r="B9" s="10">
        <v>123</v>
      </c>
      <c r="C9" s="11" t="str">
        <f>"F"&amp;B9</f>
        <v>F123</v>
      </c>
      <c r="D9" s="12" t="str">
        <f>"G"&amp;B9</f>
        <v>G123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INTERCEPT(INDIRECT($D$9):G989,INDIRECT($C$9):F989)</f>
        <v>-5.306978811332394E-3</v>
      </c>
      <c r="D11" s="15"/>
      <c r="E11"/>
    </row>
    <row r="12" spans="1:6" x14ac:dyDescent="0.2">
      <c r="A12" t="s">
        <v>13</v>
      </c>
      <c r="B12"/>
      <c r="C12" s="14">
        <f ca="1">SLOPE(INDIRECT($D$9):G989,INDIRECT($C$9):F989)</f>
        <v>6.85230190964088E-6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(C7+C11)+(C8+C12)*INT(MAX(F21:F3530))</f>
        <v>59625.284887729598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0.64057685230190964</v>
      </c>
      <c r="E16" s="9" t="s">
        <v>19</v>
      </c>
      <c r="F16" s="14">
        <f ca="1">NOW()+15018.5+$C$5/24</f>
        <v>60378.776896180556</v>
      </c>
    </row>
    <row r="17" spans="1:21" x14ac:dyDescent="0.2">
      <c r="A17" s="9" t="s">
        <v>20</v>
      </c>
      <c r="B17"/>
      <c r="C17">
        <f>COUNT(C21:C2188)</f>
        <v>142</v>
      </c>
      <c r="E17" s="9" t="s">
        <v>21</v>
      </c>
      <c r="F17" s="14">
        <f ca="1">ROUND(2*(F16-$C$7)/$C$8,0)/2+F15</f>
        <v>22337.5</v>
      </c>
    </row>
    <row r="18" spans="1:21" x14ac:dyDescent="0.2">
      <c r="A18" s="16" t="s">
        <v>22</v>
      </c>
      <c r="B18"/>
      <c r="C18" s="18">
        <f ca="1">+C15</f>
        <v>59625.284887729598</v>
      </c>
      <c r="D18" s="19">
        <f ca="1">+C16</f>
        <v>0.64057685230190964</v>
      </c>
      <c r="E18" s="9" t="s">
        <v>23</v>
      </c>
      <c r="F18" s="20">
        <f ca="1">ROUND(2*(F16-$C$15)/$C$16,0)/2+F15</f>
        <v>1177.5</v>
      </c>
    </row>
    <row r="19" spans="1:21" x14ac:dyDescent="0.2">
      <c r="E19" s="9" t="s">
        <v>24</v>
      </c>
      <c r="F19" s="21">
        <f ca="1">+$C$15+$C$16*F18-15018.5-$C$5/24</f>
        <v>45361.459964648435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22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552</v>
      </c>
      <c r="M20" s="23" t="s">
        <v>37</v>
      </c>
      <c r="N20" s="23" t="s">
        <v>38</v>
      </c>
      <c r="O20" s="23" t="s">
        <v>39</v>
      </c>
      <c r="P20" s="23" t="s">
        <v>40</v>
      </c>
      <c r="Q20" s="13" t="s">
        <v>41</v>
      </c>
      <c r="U20" s="24" t="s">
        <v>42</v>
      </c>
    </row>
    <row r="21" spans="1:21" x14ac:dyDescent="0.2">
      <c r="A21" s="25" t="s">
        <v>43</v>
      </c>
      <c r="B21" s="26" t="s">
        <v>44</v>
      </c>
      <c r="C21" s="27">
        <v>14512.59</v>
      </c>
      <c r="D21" s="2"/>
      <c r="E21" s="28">
        <f t="shared" ref="E21:E52" si="0">+(C21-C$7)/C$8</f>
        <v>-49265.644660224491</v>
      </c>
      <c r="F21" s="29">
        <f>ROUND(2*E21,0)/2+0.5</f>
        <v>-49265</v>
      </c>
      <c r="G21" s="2">
        <f t="shared" ref="G21:G52" si="1">+C21-(C$7+F21*C$8)</f>
        <v>-0.41295000000172877</v>
      </c>
      <c r="H21" s="1">
        <f t="shared" ref="H21:H68" si="2">+G21</f>
        <v>-0.41295000000172877</v>
      </c>
      <c r="O21" s="1">
        <f t="shared" ref="O21:O68" ca="1" si="3">+C$11+C$12*F21</f>
        <v>-0.34288563238979036</v>
      </c>
      <c r="Q21" s="76" t="s">
        <v>551</v>
      </c>
    </row>
    <row r="22" spans="1:21" x14ac:dyDescent="0.2">
      <c r="A22" s="25" t="s">
        <v>43</v>
      </c>
      <c r="B22" s="26" t="s">
        <v>44</v>
      </c>
      <c r="C22" s="27">
        <v>15902.59</v>
      </c>
      <c r="D22" s="2"/>
      <c r="E22" s="28">
        <f t="shared" si="0"/>
        <v>-47095.70226517009</v>
      </c>
      <c r="F22" s="29">
        <f>ROUND(2*E22,0)/2+0.5</f>
        <v>-47095</v>
      </c>
      <c r="G22" s="2">
        <f t="shared" si="1"/>
        <v>-0.44985000000087894</v>
      </c>
      <c r="H22" s="1">
        <f t="shared" si="2"/>
        <v>-0.44985000000087894</v>
      </c>
      <c r="O22" s="1">
        <f t="shared" ca="1" si="3"/>
        <v>-0.32801613724586964</v>
      </c>
      <c r="Q22" s="76">
        <f t="shared" ref="Q22:Q52" si="4">+C22-15018.5</f>
        <v>884.09000000000015</v>
      </c>
    </row>
    <row r="23" spans="1:21" x14ac:dyDescent="0.2">
      <c r="A23" s="25" t="s">
        <v>43</v>
      </c>
      <c r="B23" s="26" t="s">
        <v>44</v>
      </c>
      <c r="C23" s="27">
        <v>16242.68</v>
      </c>
      <c r="D23" s="2"/>
      <c r="E23" s="28">
        <f t="shared" si="0"/>
        <v>-46564.78448881465</v>
      </c>
      <c r="F23" s="30">
        <f>ROUND(2*E23,0)/2+1</f>
        <v>-46564</v>
      </c>
      <c r="G23" s="2">
        <f t="shared" si="1"/>
        <v>-0.50252000000182306</v>
      </c>
      <c r="H23" s="1">
        <f t="shared" si="2"/>
        <v>-0.50252000000182306</v>
      </c>
      <c r="O23" s="1">
        <f t="shared" ca="1" si="3"/>
        <v>-0.32437756493185033</v>
      </c>
      <c r="Q23" s="76">
        <f t="shared" si="4"/>
        <v>1224.1800000000003</v>
      </c>
    </row>
    <row r="24" spans="1:21" x14ac:dyDescent="0.2">
      <c r="A24" s="25" t="s">
        <v>43</v>
      </c>
      <c r="B24" s="26" t="s">
        <v>44</v>
      </c>
      <c r="C24" s="27">
        <v>16595.669999999998</v>
      </c>
      <c r="D24" s="2"/>
      <c r="E24" s="28">
        <f t="shared" si="0"/>
        <v>-46013.728398145409</v>
      </c>
      <c r="F24" s="29">
        <f>ROUND(2*E24,0)/2+0.5</f>
        <v>-46013</v>
      </c>
      <c r="G24" s="2">
        <f t="shared" si="1"/>
        <v>-0.46659000000363449</v>
      </c>
      <c r="H24" s="1">
        <f t="shared" si="2"/>
        <v>-0.46659000000363449</v>
      </c>
      <c r="O24" s="1">
        <f t="shared" ca="1" si="3"/>
        <v>-0.3206019465796382</v>
      </c>
      <c r="Q24" s="76">
        <f t="shared" si="4"/>
        <v>1577.1699999999983</v>
      </c>
    </row>
    <row r="25" spans="1:21" x14ac:dyDescent="0.2">
      <c r="A25" s="25" t="s">
        <v>43</v>
      </c>
      <c r="B25" s="26" t="s">
        <v>44</v>
      </c>
      <c r="C25" s="27">
        <v>18524.45</v>
      </c>
      <c r="D25" s="2"/>
      <c r="E25" s="28">
        <f t="shared" si="0"/>
        <v>-43002.691353013724</v>
      </c>
      <c r="F25" s="29">
        <f>ROUND(2*E25,0)/2+0.5</f>
        <v>-43002</v>
      </c>
      <c r="G25" s="2">
        <f t="shared" si="1"/>
        <v>-0.44286000000283821</v>
      </c>
      <c r="H25" s="1">
        <f t="shared" si="2"/>
        <v>-0.44286000000283821</v>
      </c>
      <c r="O25" s="1">
        <f t="shared" ca="1" si="3"/>
        <v>-0.29996966552970955</v>
      </c>
      <c r="Q25" s="76">
        <f t="shared" si="4"/>
        <v>3505.9500000000007</v>
      </c>
    </row>
    <row r="26" spans="1:21" x14ac:dyDescent="0.2">
      <c r="A26" s="25" t="s">
        <v>45</v>
      </c>
      <c r="B26" s="26" t="s">
        <v>46</v>
      </c>
      <c r="C26" s="27">
        <v>19926.34</v>
      </c>
      <c r="D26" s="2"/>
      <c r="E26" s="28">
        <f t="shared" si="0"/>
        <v>-40814.187364378602</v>
      </c>
      <c r="F26" s="29">
        <f>ROUND(2*E26,0)/2+0.5</f>
        <v>-40813.5</v>
      </c>
      <c r="G26" s="2">
        <f t="shared" si="1"/>
        <v>-0.44030500000371831</v>
      </c>
      <c r="H26" s="1">
        <f t="shared" si="2"/>
        <v>-0.44030500000371831</v>
      </c>
      <c r="O26" s="1">
        <f t="shared" ca="1" si="3"/>
        <v>-0.28497340280046046</v>
      </c>
      <c r="Q26" s="76">
        <f t="shared" si="4"/>
        <v>4907.84</v>
      </c>
    </row>
    <row r="27" spans="1:21" x14ac:dyDescent="0.2">
      <c r="A27" s="25" t="s">
        <v>47</v>
      </c>
      <c r="B27" s="26" t="s">
        <v>46</v>
      </c>
      <c r="C27" s="27">
        <v>25999.56</v>
      </c>
      <c r="D27" s="2"/>
      <c r="E27" s="28">
        <f t="shared" si="0"/>
        <v>-31333.225096398521</v>
      </c>
      <c r="F27" s="1">
        <f>ROUND(2*E27,0)/2</f>
        <v>-31333</v>
      </c>
      <c r="G27" s="2">
        <f t="shared" si="1"/>
        <v>-0.14418999999907101</v>
      </c>
      <c r="H27" s="1">
        <f t="shared" si="2"/>
        <v>-0.14418999999907101</v>
      </c>
      <c r="O27" s="1">
        <f t="shared" ca="1" si="3"/>
        <v>-0.22001015454611011</v>
      </c>
      <c r="Q27" s="76">
        <f t="shared" si="4"/>
        <v>10981.060000000001</v>
      </c>
    </row>
    <row r="28" spans="1:21" x14ac:dyDescent="0.2">
      <c r="A28" s="25" t="s">
        <v>47</v>
      </c>
      <c r="B28" s="26" t="s">
        <v>46</v>
      </c>
      <c r="C28" s="27">
        <v>26094.36</v>
      </c>
      <c r="D28" s="2"/>
      <c r="E28" s="28">
        <f t="shared" si="0"/>
        <v>-31185.231902836538</v>
      </c>
      <c r="F28" s="1">
        <f>ROUND(2*E28,0)/2</f>
        <v>-31185</v>
      </c>
      <c r="G28" s="2">
        <f t="shared" si="1"/>
        <v>-0.14855000000170548</v>
      </c>
      <c r="H28" s="1">
        <f t="shared" si="2"/>
        <v>-0.14855000000170548</v>
      </c>
      <c r="O28" s="1">
        <f t="shared" ca="1" si="3"/>
        <v>-0.21899601386348322</v>
      </c>
      <c r="Q28" s="76">
        <f t="shared" si="4"/>
        <v>11075.86</v>
      </c>
    </row>
    <row r="29" spans="1:21" x14ac:dyDescent="0.2">
      <c r="A29" s="25" t="s">
        <v>47</v>
      </c>
      <c r="B29" s="26" t="s">
        <v>46</v>
      </c>
      <c r="C29" s="27">
        <v>26384.51</v>
      </c>
      <c r="D29" s="2"/>
      <c r="E29" s="28">
        <f t="shared" si="0"/>
        <v>-30732.275941739394</v>
      </c>
      <c r="F29" s="29">
        <f>ROUND(2*E29,0)/2+0.5</f>
        <v>-30732</v>
      </c>
      <c r="G29" s="2">
        <f t="shared" si="1"/>
        <v>-0.17676000000210479</v>
      </c>
      <c r="H29" s="1">
        <f t="shared" si="2"/>
        <v>-0.17676000000210479</v>
      </c>
      <c r="O29" s="1">
        <f t="shared" ca="1" si="3"/>
        <v>-0.21589192109841593</v>
      </c>
      <c r="Q29" s="76">
        <f t="shared" si="4"/>
        <v>11366.009999999998</v>
      </c>
    </row>
    <row r="30" spans="1:21" x14ac:dyDescent="0.2">
      <c r="A30" s="25" t="s">
        <v>45</v>
      </c>
      <c r="B30" s="26" t="s">
        <v>46</v>
      </c>
      <c r="C30" s="27">
        <v>26454.32</v>
      </c>
      <c r="D30" s="2"/>
      <c r="E30" s="28">
        <f t="shared" si="0"/>
        <v>-30623.294877999284</v>
      </c>
      <c r="F30" s="29">
        <f>ROUND(2*E30,0)/2+0.5</f>
        <v>-30623</v>
      </c>
      <c r="G30" s="2">
        <f t="shared" si="1"/>
        <v>-0.18889000000126543</v>
      </c>
      <c r="H30" s="1">
        <f t="shared" si="2"/>
        <v>-0.18889000000126543</v>
      </c>
      <c r="O30" s="1">
        <f t="shared" ca="1" si="3"/>
        <v>-0.21514502019026505</v>
      </c>
      <c r="Q30" s="76">
        <f t="shared" si="4"/>
        <v>11435.82</v>
      </c>
    </row>
    <row r="31" spans="1:21" x14ac:dyDescent="0.2">
      <c r="A31" s="25" t="s">
        <v>47</v>
      </c>
      <c r="B31" s="26" t="s">
        <v>46</v>
      </c>
      <c r="C31" s="27">
        <v>26771.46</v>
      </c>
      <c r="D31" s="2"/>
      <c r="E31" s="28">
        <f t="shared" si="0"/>
        <v>-30128.204567806803</v>
      </c>
      <c r="F31" s="1">
        <f>ROUND(2*E31,0)/2</f>
        <v>-30128</v>
      </c>
      <c r="G31" s="2">
        <f t="shared" si="1"/>
        <v>-0.13104000000384985</v>
      </c>
      <c r="H31" s="1">
        <f t="shared" si="2"/>
        <v>-0.13104000000384985</v>
      </c>
      <c r="O31" s="1">
        <f t="shared" ca="1" si="3"/>
        <v>-0.2117531307449928</v>
      </c>
      <c r="Q31" s="76">
        <f t="shared" si="4"/>
        <v>11752.96</v>
      </c>
    </row>
    <row r="32" spans="1:21" x14ac:dyDescent="0.2">
      <c r="A32" s="25" t="s">
        <v>47</v>
      </c>
      <c r="B32" s="26" t="s">
        <v>46</v>
      </c>
      <c r="C32" s="27">
        <v>27188.43</v>
      </c>
      <c r="D32" s="2"/>
      <c r="E32" s="28">
        <f t="shared" si="0"/>
        <v>-29477.268682579579</v>
      </c>
      <c r="F32" s="29">
        <f>ROUND(2*E32,0)/2+0.5</f>
        <v>-29477</v>
      </c>
      <c r="G32" s="2">
        <f t="shared" si="1"/>
        <v>-0.17211000000315835</v>
      </c>
      <c r="H32" s="1">
        <f t="shared" si="2"/>
        <v>-0.17211000000315835</v>
      </c>
      <c r="O32" s="1">
        <f t="shared" ca="1" si="3"/>
        <v>-0.20729228220181661</v>
      </c>
      <c r="Q32" s="76">
        <f t="shared" si="4"/>
        <v>12169.93</v>
      </c>
    </row>
    <row r="33" spans="1:17" x14ac:dyDescent="0.2">
      <c r="A33" s="25" t="s">
        <v>47</v>
      </c>
      <c r="B33" s="26" t="s">
        <v>46</v>
      </c>
      <c r="C33" s="27">
        <v>27505.53</v>
      </c>
      <c r="D33" s="2"/>
      <c r="E33" s="28">
        <f t="shared" si="0"/>
        <v>-28982.240816772566</v>
      </c>
      <c r="F33" s="1">
        <f>ROUND(2*E33,0)/2</f>
        <v>-28982</v>
      </c>
      <c r="G33" s="2">
        <f t="shared" si="1"/>
        <v>-0.1542600000029779</v>
      </c>
      <c r="H33" s="1">
        <f t="shared" si="2"/>
        <v>-0.1542600000029779</v>
      </c>
      <c r="O33" s="1">
        <f t="shared" ca="1" si="3"/>
        <v>-0.20390039275654437</v>
      </c>
      <c r="Q33" s="76">
        <f t="shared" si="4"/>
        <v>12487.029999999999</v>
      </c>
    </row>
    <row r="34" spans="1:17" x14ac:dyDescent="0.2">
      <c r="A34" s="25" t="s">
        <v>47</v>
      </c>
      <c r="B34" s="26" t="s">
        <v>46</v>
      </c>
      <c r="C34" s="27">
        <v>27539.47</v>
      </c>
      <c r="D34" s="2"/>
      <c r="E34" s="28">
        <f t="shared" si="0"/>
        <v>-28929.256755701954</v>
      </c>
      <c r="F34" s="29">
        <f>ROUND(2*E34,0)/2+0.5</f>
        <v>-28929</v>
      </c>
      <c r="G34" s="2">
        <f t="shared" si="1"/>
        <v>-0.16446999999971013</v>
      </c>
      <c r="H34" s="1">
        <f t="shared" si="2"/>
        <v>-0.16446999999971013</v>
      </c>
      <c r="O34" s="1">
        <f t="shared" ca="1" si="3"/>
        <v>-0.20353722075533343</v>
      </c>
      <c r="Q34" s="76">
        <f t="shared" si="4"/>
        <v>12520.970000000001</v>
      </c>
    </row>
    <row r="35" spans="1:17" x14ac:dyDescent="0.2">
      <c r="A35" s="25" t="s">
        <v>47</v>
      </c>
      <c r="B35" s="26" t="s">
        <v>46</v>
      </c>
      <c r="C35" s="27">
        <v>27546.55</v>
      </c>
      <c r="D35" s="2"/>
      <c r="E35" s="28">
        <f t="shared" si="0"/>
        <v>-28918.204099473911</v>
      </c>
      <c r="F35" s="1">
        <f t="shared" ref="F35:F66" si="5">ROUND(2*E35,0)/2</f>
        <v>-28918</v>
      </c>
      <c r="G35" s="2">
        <f t="shared" si="1"/>
        <v>-0.13074000000415253</v>
      </c>
      <c r="H35" s="1">
        <f t="shared" si="2"/>
        <v>-0.13074000000415253</v>
      </c>
      <c r="O35" s="1">
        <f t="shared" ca="1" si="3"/>
        <v>-0.20346184543432738</v>
      </c>
      <c r="Q35" s="76">
        <f t="shared" si="4"/>
        <v>12528.05</v>
      </c>
    </row>
    <row r="36" spans="1:17" x14ac:dyDescent="0.2">
      <c r="A36" s="25" t="s">
        <v>48</v>
      </c>
      <c r="B36" s="26" t="s">
        <v>46</v>
      </c>
      <c r="C36" s="27">
        <v>27965.474999999999</v>
      </c>
      <c r="D36" s="2"/>
      <c r="E36" s="28">
        <f t="shared" si="0"/>
        <v>-28264.216244906886</v>
      </c>
      <c r="F36" s="1">
        <f t="shared" si="5"/>
        <v>-28264</v>
      </c>
      <c r="G36" s="2">
        <f t="shared" si="1"/>
        <v>-0.13852000000406406</v>
      </c>
      <c r="H36" s="1">
        <f t="shared" si="2"/>
        <v>-0.13852000000406406</v>
      </c>
      <c r="O36" s="1">
        <f t="shared" ca="1" si="3"/>
        <v>-0.19898043998542225</v>
      </c>
      <c r="Q36" s="76">
        <f t="shared" si="4"/>
        <v>12946.974999999999</v>
      </c>
    </row>
    <row r="37" spans="1:17" x14ac:dyDescent="0.2">
      <c r="A37" s="25" t="s">
        <v>45</v>
      </c>
      <c r="B37" s="26" t="s">
        <v>46</v>
      </c>
      <c r="C37" s="27">
        <v>28311.4</v>
      </c>
      <c r="D37" s="2"/>
      <c r="E37" s="28">
        <f t="shared" si="0"/>
        <v>-27724.189393821129</v>
      </c>
      <c r="F37" s="1">
        <f t="shared" si="5"/>
        <v>-27724</v>
      </c>
      <c r="G37" s="2">
        <f t="shared" si="1"/>
        <v>-0.12132000000201515</v>
      </c>
      <c r="H37" s="1">
        <f t="shared" si="2"/>
        <v>-0.12132000000201515</v>
      </c>
      <c r="O37" s="1">
        <f t="shared" ca="1" si="3"/>
        <v>-0.19528019695421617</v>
      </c>
      <c r="Q37" s="76">
        <f t="shared" si="4"/>
        <v>13292.900000000001</v>
      </c>
    </row>
    <row r="38" spans="1:17" x14ac:dyDescent="0.2">
      <c r="A38" s="25" t="s">
        <v>45</v>
      </c>
      <c r="B38" s="26" t="s">
        <v>46</v>
      </c>
      <c r="C38" s="27">
        <v>28313.319</v>
      </c>
      <c r="D38" s="2"/>
      <c r="E38" s="28">
        <f t="shared" si="0"/>
        <v>-27721.193624428248</v>
      </c>
      <c r="F38" s="1">
        <f t="shared" si="5"/>
        <v>-27721</v>
      </c>
      <c r="G38" s="2">
        <f t="shared" si="1"/>
        <v>-0.12403000000267639</v>
      </c>
      <c r="H38" s="1">
        <f t="shared" si="2"/>
        <v>-0.12403000000267639</v>
      </c>
      <c r="O38" s="1">
        <f t="shared" ca="1" si="3"/>
        <v>-0.19525964004848723</v>
      </c>
      <c r="Q38" s="76">
        <f t="shared" si="4"/>
        <v>13294.819</v>
      </c>
    </row>
    <row r="39" spans="1:17" x14ac:dyDescent="0.2">
      <c r="A39" s="25" t="s">
        <v>45</v>
      </c>
      <c r="B39" s="26" t="s">
        <v>46</v>
      </c>
      <c r="C39" s="27">
        <v>28315.237000000001</v>
      </c>
      <c r="D39" s="2"/>
      <c r="E39" s="28">
        <f t="shared" si="0"/>
        <v>-27718.199416144998</v>
      </c>
      <c r="F39" s="1">
        <f t="shared" si="5"/>
        <v>-27718</v>
      </c>
      <c r="G39" s="2">
        <f t="shared" si="1"/>
        <v>-0.12773999999990338</v>
      </c>
      <c r="H39" s="1">
        <f t="shared" si="2"/>
        <v>-0.12773999999990338</v>
      </c>
      <c r="O39" s="1">
        <f t="shared" ca="1" si="3"/>
        <v>-0.19523908314275829</v>
      </c>
      <c r="Q39" s="76">
        <f t="shared" si="4"/>
        <v>13296.737000000001</v>
      </c>
    </row>
    <row r="40" spans="1:17" x14ac:dyDescent="0.2">
      <c r="A40" s="25" t="s">
        <v>49</v>
      </c>
      <c r="B40" s="26" t="s">
        <v>46</v>
      </c>
      <c r="C40" s="27">
        <v>28318.428</v>
      </c>
      <c r="D40" s="2"/>
      <c r="E40" s="28">
        <f t="shared" si="0"/>
        <v>-27713.217915294194</v>
      </c>
      <c r="F40" s="1">
        <f t="shared" si="5"/>
        <v>-27713</v>
      </c>
      <c r="G40" s="2">
        <f t="shared" si="1"/>
        <v>-0.13959000000249944</v>
      </c>
      <c r="H40" s="1">
        <f t="shared" si="2"/>
        <v>-0.13959000000249944</v>
      </c>
      <c r="O40" s="1">
        <f t="shared" ca="1" si="3"/>
        <v>-0.19520482163321012</v>
      </c>
      <c r="Q40" s="76">
        <f t="shared" si="4"/>
        <v>13299.928</v>
      </c>
    </row>
    <row r="41" spans="1:17" x14ac:dyDescent="0.2">
      <c r="A41" s="25" t="s">
        <v>45</v>
      </c>
      <c r="B41" s="26" t="s">
        <v>46</v>
      </c>
      <c r="C41" s="27">
        <v>28322.264999999999</v>
      </c>
      <c r="D41" s="2"/>
      <c r="E41" s="28">
        <f t="shared" si="0"/>
        <v>-27707.227937618063</v>
      </c>
      <c r="F41" s="1">
        <f t="shared" si="5"/>
        <v>-27707</v>
      </c>
      <c r="G41" s="2">
        <f t="shared" si="1"/>
        <v>-0.14601000000402564</v>
      </c>
      <c r="H41" s="1">
        <f t="shared" si="2"/>
        <v>-0.14601000000402564</v>
      </c>
      <c r="O41" s="1">
        <f t="shared" ca="1" si="3"/>
        <v>-0.19516370782175224</v>
      </c>
      <c r="Q41" s="76">
        <f t="shared" si="4"/>
        <v>13303.764999999999</v>
      </c>
    </row>
    <row r="42" spans="1:17" x14ac:dyDescent="0.2">
      <c r="A42" s="25" t="s">
        <v>50</v>
      </c>
      <c r="B42" s="26" t="s">
        <v>46</v>
      </c>
      <c r="C42" s="27">
        <v>28671.4</v>
      </c>
      <c r="D42" s="2"/>
      <c r="E42" s="28">
        <f t="shared" si="0"/>
        <v>-27162.189924598406</v>
      </c>
      <c r="F42" s="1">
        <f t="shared" si="5"/>
        <v>-27162</v>
      </c>
      <c r="G42" s="2">
        <f t="shared" si="1"/>
        <v>-0.12166000000070198</v>
      </c>
      <c r="H42" s="1">
        <f t="shared" si="2"/>
        <v>-0.12166000000070198</v>
      </c>
      <c r="O42" s="1">
        <f t="shared" ca="1" si="3"/>
        <v>-0.19142920328099799</v>
      </c>
      <c r="Q42" s="76">
        <f t="shared" si="4"/>
        <v>13652.900000000001</v>
      </c>
    </row>
    <row r="43" spans="1:17" x14ac:dyDescent="0.2">
      <c r="A43" s="25" t="s">
        <v>50</v>
      </c>
      <c r="B43" s="26" t="s">
        <v>46</v>
      </c>
      <c r="C43" s="27">
        <v>28687.399000000001</v>
      </c>
      <c r="D43" s="2"/>
      <c r="E43" s="28">
        <f t="shared" si="0"/>
        <v>-27137.213731520365</v>
      </c>
      <c r="F43" s="1">
        <f t="shared" si="5"/>
        <v>-27137</v>
      </c>
      <c r="G43" s="2">
        <f t="shared" si="1"/>
        <v>-0.13691000000108033</v>
      </c>
      <c r="H43" s="1">
        <f t="shared" si="2"/>
        <v>-0.13691000000108033</v>
      </c>
      <c r="O43" s="1">
        <f t="shared" ca="1" si="3"/>
        <v>-0.19125789573325697</v>
      </c>
      <c r="Q43" s="76">
        <f t="shared" si="4"/>
        <v>13668.899000000001</v>
      </c>
    </row>
    <row r="44" spans="1:17" x14ac:dyDescent="0.2">
      <c r="A44" s="25" t="s">
        <v>50</v>
      </c>
      <c r="B44" s="26" t="s">
        <v>46</v>
      </c>
      <c r="C44" s="27">
        <v>28694.449000000001</v>
      </c>
      <c r="D44" s="2"/>
      <c r="E44" s="28">
        <f t="shared" si="0"/>
        <v>-27126.207908581422</v>
      </c>
      <c r="F44" s="1">
        <f t="shared" si="5"/>
        <v>-27126</v>
      </c>
      <c r="G44" s="2">
        <f t="shared" si="1"/>
        <v>-0.13318000000072061</v>
      </c>
      <c r="H44" s="1">
        <f t="shared" si="2"/>
        <v>-0.13318000000072061</v>
      </c>
      <c r="O44" s="1">
        <f t="shared" ca="1" si="3"/>
        <v>-0.19118252041225092</v>
      </c>
      <c r="Q44" s="76">
        <f t="shared" si="4"/>
        <v>13675.949000000001</v>
      </c>
    </row>
    <row r="45" spans="1:17" x14ac:dyDescent="0.2">
      <c r="A45" s="25" t="s">
        <v>51</v>
      </c>
      <c r="B45" s="26" t="s">
        <v>46</v>
      </c>
      <c r="C45" s="27">
        <v>30520.728999999999</v>
      </c>
      <c r="D45" s="2"/>
      <c r="E45" s="28">
        <f t="shared" si="0"/>
        <v>-24275.184601214547</v>
      </c>
      <c r="F45" s="1">
        <f t="shared" si="5"/>
        <v>-24275</v>
      </c>
      <c r="G45" s="2">
        <f t="shared" si="1"/>
        <v>-0.11825000000317232</v>
      </c>
      <c r="H45" s="1">
        <f t="shared" si="2"/>
        <v>-0.11825000000317232</v>
      </c>
      <c r="O45" s="1">
        <f t="shared" ca="1" si="3"/>
        <v>-0.17164660766786477</v>
      </c>
      <c r="Q45" s="76">
        <f t="shared" si="4"/>
        <v>15502.228999999999</v>
      </c>
    </row>
    <row r="46" spans="1:17" x14ac:dyDescent="0.2">
      <c r="A46" s="25" t="s">
        <v>51</v>
      </c>
      <c r="B46" s="26" t="s">
        <v>46</v>
      </c>
      <c r="C46" s="27">
        <v>31217.046999999999</v>
      </c>
      <c r="D46" s="2"/>
      <c r="E46" s="28">
        <f t="shared" si="0"/>
        <v>-23188.155861186136</v>
      </c>
      <c r="F46" s="1">
        <f t="shared" si="5"/>
        <v>-23188</v>
      </c>
      <c r="G46" s="2">
        <f t="shared" si="1"/>
        <v>-9.9840000002586748E-2</v>
      </c>
      <c r="H46" s="1">
        <f t="shared" si="2"/>
        <v>-9.9840000002586748E-2</v>
      </c>
      <c r="O46" s="1">
        <f t="shared" ca="1" si="3"/>
        <v>-0.16419815549208511</v>
      </c>
      <c r="Q46" s="76">
        <f t="shared" si="4"/>
        <v>16198.546999999999</v>
      </c>
    </row>
    <row r="47" spans="1:17" x14ac:dyDescent="0.2">
      <c r="A47" s="25" t="s">
        <v>52</v>
      </c>
      <c r="B47" s="26" t="s">
        <v>46</v>
      </c>
      <c r="C47" s="27">
        <v>31232.43</v>
      </c>
      <c r="D47" s="2"/>
      <c r="E47" s="28">
        <f t="shared" si="0"/>
        <v>-23164.141311644318</v>
      </c>
      <c r="F47" s="1">
        <f t="shared" si="5"/>
        <v>-23164</v>
      </c>
      <c r="G47" s="2">
        <f t="shared" si="1"/>
        <v>-9.0520000001561129E-2</v>
      </c>
      <c r="H47" s="1">
        <f t="shared" si="2"/>
        <v>-9.0520000001561129E-2</v>
      </c>
      <c r="O47" s="1">
        <f t="shared" ca="1" si="3"/>
        <v>-0.16403370024625374</v>
      </c>
      <c r="Q47" s="76">
        <f t="shared" si="4"/>
        <v>16213.93</v>
      </c>
    </row>
    <row r="48" spans="1:17" x14ac:dyDescent="0.2">
      <c r="A48" s="25" t="s">
        <v>52</v>
      </c>
      <c r="B48" s="26" t="s">
        <v>46</v>
      </c>
      <c r="C48" s="27">
        <v>31241.383999999998</v>
      </c>
      <c r="D48" s="2"/>
      <c r="E48" s="28">
        <f t="shared" si="0"/>
        <v>-23150.163135957046</v>
      </c>
      <c r="F48" s="1">
        <f t="shared" si="5"/>
        <v>-23150</v>
      </c>
      <c r="G48" s="2">
        <f t="shared" si="1"/>
        <v>-0.10450000000128057</v>
      </c>
      <c r="H48" s="1">
        <f t="shared" si="2"/>
        <v>-0.10450000000128057</v>
      </c>
      <c r="O48" s="1">
        <f t="shared" ca="1" si="3"/>
        <v>-0.16393776801951876</v>
      </c>
      <c r="Q48" s="76">
        <f t="shared" si="4"/>
        <v>16222.883999999998</v>
      </c>
    </row>
    <row r="49" spans="1:17" x14ac:dyDescent="0.2">
      <c r="A49" s="25" t="s">
        <v>52</v>
      </c>
      <c r="B49" s="26" t="s">
        <v>46</v>
      </c>
      <c r="C49" s="27">
        <v>31252.27</v>
      </c>
      <c r="D49" s="2"/>
      <c r="E49" s="28">
        <f t="shared" si="0"/>
        <v>-23133.1688964516</v>
      </c>
      <c r="F49" s="1">
        <f t="shared" si="5"/>
        <v>-23133</v>
      </c>
      <c r="G49" s="2">
        <f t="shared" si="1"/>
        <v>-0.10819000000265078</v>
      </c>
      <c r="H49" s="1">
        <f t="shared" si="2"/>
        <v>-0.10819000000265078</v>
      </c>
      <c r="O49" s="1">
        <f t="shared" ca="1" si="3"/>
        <v>-0.16382127888705489</v>
      </c>
      <c r="Q49" s="76">
        <f t="shared" si="4"/>
        <v>16233.77</v>
      </c>
    </row>
    <row r="50" spans="1:17" x14ac:dyDescent="0.2">
      <c r="A50" s="25" t="s">
        <v>52</v>
      </c>
      <c r="B50" s="26" t="s">
        <v>46</v>
      </c>
      <c r="C50" s="27">
        <v>31259.34</v>
      </c>
      <c r="D50" s="2"/>
      <c r="E50" s="28">
        <f t="shared" si="0"/>
        <v>-23122.131851319922</v>
      </c>
      <c r="F50" s="1">
        <f t="shared" si="5"/>
        <v>-23122</v>
      </c>
      <c r="G50" s="2">
        <f t="shared" si="1"/>
        <v>-8.4460000001854496E-2</v>
      </c>
      <c r="H50" s="1">
        <f t="shared" si="2"/>
        <v>-8.4460000001854496E-2</v>
      </c>
      <c r="O50" s="1">
        <f t="shared" ca="1" si="3"/>
        <v>-0.16374590356604884</v>
      </c>
      <c r="Q50" s="76">
        <f t="shared" si="4"/>
        <v>16240.84</v>
      </c>
    </row>
    <row r="51" spans="1:17" x14ac:dyDescent="0.2">
      <c r="A51" s="25" t="s">
        <v>52</v>
      </c>
      <c r="B51" s="26" t="s">
        <v>46</v>
      </c>
      <c r="C51" s="27">
        <v>31268.27</v>
      </c>
      <c r="D51" s="2"/>
      <c r="E51" s="28">
        <f t="shared" si="0"/>
        <v>-23108.191142263924</v>
      </c>
      <c r="F51" s="1">
        <f t="shared" si="5"/>
        <v>-23108</v>
      </c>
      <c r="G51" s="2">
        <f t="shared" si="1"/>
        <v>-0.1224400000028254</v>
      </c>
      <c r="H51" s="1">
        <f t="shared" si="2"/>
        <v>-0.1224400000028254</v>
      </c>
      <c r="O51" s="1">
        <f t="shared" ca="1" si="3"/>
        <v>-0.16364997133931386</v>
      </c>
      <c r="Q51" s="76">
        <f t="shared" si="4"/>
        <v>16249.77</v>
      </c>
    </row>
    <row r="52" spans="1:17" x14ac:dyDescent="0.2">
      <c r="A52" s="25" t="s">
        <v>51</v>
      </c>
      <c r="B52" s="26" t="s">
        <v>46</v>
      </c>
      <c r="C52" s="27">
        <v>31603.949000000001</v>
      </c>
      <c r="D52" s="2"/>
      <c r="E52" s="28">
        <f t="shared" si="0"/>
        <v>-22584.159420516105</v>
      </c>
      <c r="F52" s="1">
        <f t="shared" si="5"/>
        <v>-22584</v>
      </c>
      <c r="G52" s="2">
        <f t="shared" si="1"/>
        <v>-0.10212000000319676</v>
      </c>
      <c r="H52" s="1">
        <f t="shared" si="2"/>
        <v>-0.10212000000319676</v>
      </c>
      <c r="O52" s="1">
        <f t="shared" ca="1" si="3"/>
        <v>-0.16005936513866204</v>
      </c>
      <c r="Q52" s="76">
        <f t="shared" si="4"/>
        <v>16585.449000000001</v>
      </c>
    </row>
    <row r="53" spans="1:17" x14ac:dyDescent="0.2">
      <c r="A53" s="25" t="s">
        <v>51</v>
      </c>
      <c r="B53" s="26" t="s">
        <v>46</v>
      </c>
      <c r="C53" s="27">
        <v>31947.947</v>
      </c>
      <c r="D53" s="2"/>
      <c r="E53" s="28">
        <f t="shared" ref="E53:E84" si="6">+(C53-C$7)/C$8</f>
        <v>-22047.140827700332</v>
      </c>
      <c r="F53" s="1">
        <f t="shared" si="5"/>
        <v>-22047</v>
      </c>
      <c r="G53" s="2">
        <f t="shared" ref="G53:G84" si="7">+C53-(C$7+F53*C$8)</f>
        <v>-9.0210000002116431E-2</v>
      </c>
      <c r="H53" s="1">
        <f t="shared" si="2"/>
        <v>-9.0210000002116431E-2</v>
      </c>
      <c r="O53" s="1">
        <f t="shared" ca="1" si="3"/>
        <v>-0.15637967901318489</v>
      </c>
      <c r="Q53" s="76">
        <f t="shared" ref="Q53:Q84" si="8">+C53-15018.5</f>
        <v>16929.447</v>
      </c>
    </row>
    <row r="54" spans="1:17" x14ac:dyDescent="0.2">
      <c r="A54" s="25" t="s">
        <v>51</v>
      </c>
      <c r="B54" s="26" t="s">
        <v>46</v>
      </c>
      <c r="C54" s="27">
        <v>32671.152999999998</v>
      </c>
      <c r="D54" s="2"/>
      <c r="E54" s="28">
        <f t="shared" si="6"/>
        <v>-20918.136971759533</v>
      </c>
      <c r="F54" s="1">
        <f t="shared" si="5"/>
        <v>-20918</v>
      </c>
      <c r="G54" s="2">
        <f t="shared" si="7"/>
        <v>-8.7740000002668239E-2</v>
      </c>
      <c r="H54" s="1">
        <f t="shared" si="2"/>
        <v>-8.7740000002668239E-2</v>
      </c>
      <c r="O54" s="1">
        <f t="shared" ca="1" si="3"/>
        <v>-0.14864343015720033</v>
      </c>
      <c r="Q54" s="76">
        <f t="shared" si="8"/>
        <v>17652.652999999998</v>
      </c>
    </row>
    <row r="55" spans="1:17" x14ac:dyDescent="0.2">
      <c r="A55" s="25" t="s">
        <v>53</v>
      </c>
      <c r="B55" s="26" t="s">
        <v>46</v>
      </c>
      <c r="C55" s="27">
        <v>32689.734</v>
      </c>
      <c r="D55" s="2"/>
      <c r="E55" s="28">
        <f t="shared" si="6"/>
        <v>-20889.129993599454</v>
      </c>
      <c r="F55" s="1">
        <f t="shared" si="5"/>
        <v>-20889</v>
      </c>
      <c r="G55" s="2">
        <f t="shared" si="7"/>
        <v>-8.3269999999174615E-2</v>
      </c>
      <c r="H55" s="1">
        <f t="shared" si="2"/>
        <v>-8.3269999999174615E-2</v>
      </c>
      <c r="O55" s="1">
        <f t="shared" ca="1" si="3"/>
        <v>-0.14844471340182075</v>
      </c>
      <c r="Q55" s="76">
        <f t="shared" si="8"/>
        <v>17671.234</v>
      </c>
    </row>
    <row r="56" spans="1:17" x14ac:dyDescent="0.2">
      <c r="A56" s="25" t="s">
        <v>51</v>
      </c>
      <c r="B56" s="26" t="s">
        <v>46</v>
      </c>
      <c r="C56" s="27">
        <v>33024.745999999999</v>
      </c>
      <c r="D56" s="2"/>
      <c r="E56" s="28">
        <f t="shared" si="6"/>
        <v>-20366.139531979334</v>
      </c>
      <c r="F56" s="1">
        <f t="shared" si="5"/>
        <v>-20366</v>
      </c>
      <c r="G56" s="2">
        <f t="shared" si="7"/>
        <v>-8.93800000048941E-2</v>
      </c>
      <c r="H56" s="1">
        <f t="shared" si="2"/>
        <v>-8.93800000048941E-2</v>
      </c>
      <c r="O56" s="1">
        <f t="shared" ca="1" si="3"/>
        <v>-0.14486095950307853</v>
      </c>
      <c r="Q56" s="76">
        <f t="shared" si="8"/>
        <v>18006.245999999999</v>
      </c>
    </row>
    <row r="57" spans="1:17" x14ac:dyDescent="0.2">
      <c r="A57" s="25" t="s">
        <v>54</v>
      </c>
      <c r="B57" s="26" t="s">
        <v>46</v>
      </c>
      <c r="C57" s="27">
        <v>34094.51</v>
      </c>
      <c r="D57" s="2"/>
      <c r="E57" s="28">
        <f t="shared" si="6"/>
        <v>-18696.120642552727</v>
      </c>
      <c r="F57" s="1">
        <f t="shared" si="5"/>
        <v>-18696</v>
      </c>
      <c r="G57" s="2">
        <f t="shared" si="7"/>
        <v>-7.7279999997699633E-2</v>
      </c>
      <c r="H57" s="1">
        <f t="shared" si="2"/>
        <v>-7.7279999997699633E-2</v>
      </c>
      <c r="O57" s="1">
        <f t="shared" ca="1" si="3"/>
        <v>-0.13341761531397828</v>
      </c>
      <c r="Q57" s="76">
        <f t="shared" si="8"/>
        <v>19076.010000000002</v>
      </c>
    </row>
    <row r="58" spans="1:17" x14ac:dyDescent="0.2">
      <c r="A58" s="25" t="s">
        <v>55</v>
      </c>
      <c r="B58" s="26" t="s">
        <v>46</v>
      </c>
      <c r="C58" s="27">
        <v>34119.493399999999</v>
      </c>
      <c r="D58" s="2"/>
      <c r="E58" s="28">
        <f t="shared" si="6"/>
        <v>-18657.118816054455</v>
      </c>
      <c r="F58" s="1">
        <f t="shared" si="5"/>
        <v>-18657</v>
      </c>
      <c r="G58" s="2">
        <f t="shared" si="7"/>
        <v>-7.6110000001790468E-2</v>
      </c>
      <c r="H58" s="1">
        <f t="shared" si="2"/>
        <v>-7.6110000001790468E-2</v>
      </c>
      <c r="O58" s="1">
        <f t="shared" ca="1" si="3"/>
        <v>-0.13315037553950232</v>
      </c>
      <c r="Q58" s="76">
        <f t="shared" si="8"/>
        <v>19100.993399999999</v>
      </c>
    </row>
    <row r="59" spans="1:17" x14ac:dyDescent="0.2">
      <c r="A59" s="1" t="s">
        <v>56</v>
      </c>
      <c r="C59" s="2">
        <v>34119.493999999999</v>
      </c>
      <c r="D59" s="2" t="s">
        <v>15</v>
      </c>
      <c r="E59" s="1">
        <f t="shared" si="6"/>
        <v>-18657.117879388676</v>
      </c>
      <c r="F59" s="1">
        <f t="shared" si="5"/>
        <v>-18657</v>
      </c>
      <c r="G59" s="2">
        <f t="shared" si="7"/>
        <v>-7.5510000002395827E-2</v>
      </c>
      <c r="H59" s="1">
        <f t="shared" si="2"/>
        <v>-7.5510000002395827E-2</v>
      </c>
      <c r="O59" s="1">
        <f t="shared" ca="1" si="3"/>
        <v>-0.13315037553950232</v>
      </c>
      <c r="Q59" s="76">
        <f t="shared" si="8"/>
        <v>19100.993999999999</v>
      </c>
    </row>
    <row r="60" spans="1:17" x14ac:dyDescent="0.2">
      <c r="A60" s="25" t="s">
        <v>51</v>
      </c>
      <c r="B60" s="26" t="s">
        <v>46</v>
      </c>
      <c r="C60" s="27">
        <v>34529.464</v>
      </c>
      <c r="D60" s="2"/>
      <c r="E60" s="28">
        <f t="shared" si="6"/>
        <v>-18017.109761618562</v>
      </c>
      <c r="F60" s="1">
        <f t="shared" si="5"/>
        <v>-18017</v>
      </c>
      <c r="G60" s="2">
        <f t="shared" si="7"/>
        <v>-7.0310000002791639E-2</v>
      </c>
      <c r="H60" s="1">
        <f t="shared" si="2"/>
        <v>-7.0310000002791639E-2</v>
      </c>
      <c r="O60" s="1">
        <f t="shared" ca="1" si="3"/>
        <v>-0.12876490231733212</v>
      </c>
      <c r="Q60" s="76">
        <f t="shared" si="8"/>
        <v>19510.964</v>
      </c>
    </row>
    <row r="61" spans="1:17" x14ac:dyDescent="0.2">
      <c r="A61" s="25" t="s">
        <v>55</v>
      </c>
      <c r="B61" s="26" t="s">
        <v>46</v>
      </c>
      <c r="C61" s="27">
        <v>34871.531199999998</v>
      </c>
      <c r="D61" s="2"/>
      <c r="E61" s="28">
        <f t="shared" si="6"/>
        <v>-17483.105359289388</v>
      </c>
      <c r="F61" s="1">
        <f t="shared" si="5"/>
        <v>-17483</v>
      </c>
      <c r="G61" s="2">
        <f t="shared" si="7"/>
        <v>-6.7490000001271255E-2</v>
      </c>
      <c r="H61" s="1">
        <f t="shared" si="2"/>
        <v>-6.7490000001271255E-2</v>
      </c>
      <c r="O61" s="1">
        <f t="shared" ca="1" si="3"/>
        <v>-0.12510577309758392</v>
      </c>
      <c r="Q61" s="76">
        <f t="shared" si="8"/>
        <v>19853.031199999998</v>
      </c>
    </row>
    <row r="62" spans="1:17" x14ac:dyDescent="0.2">
      <c r="A62" s="25" t="s">
        <v>51</v>
      </c>
      <c r="B62" s="26" t="s">
        <v>46</v>
      </c>
      <c r="C62" s="27">
        <v>34903.571000000004</v>
      </c>
      <c r="D62" s="2"/>
      <c r="E62" s="28">
        <f t="shared" si="6"/>
        <v>-17433.087718750485</v>
      </c>
      <c r="F62" s="1">
        <f t="shared" si="5"/>
        <v>-17433</v>
      </c>
      <c r="G62" s="2">
        <f t="shared" si="7"/>
        <v>-5.6189999995694961E-2</v>
      </c>
      <c r="H62" s="1">
        <f t="shared" si="2"/>
        <v>-5.6189999995694961E-2</v>
      </c>
      <c r="O62" s="1">
        <f t="shared" ca="1" si="3"/>
        <v>-0.12476315800210186</v>
      </c>
      <c r="Q62" s="76">
        <f t="shared" si="8"/>
        <v>19885.071000000004</v>
      </c>
    </row>
    <row r="63" spans="1:17" x14ac:dyDescent="0.2">
      <c r="A63" s="25" t="s">
        <v>48</v>
      </c>
      <c r="B63" s="26" t="s">
        <v>46</v>
      </c>
      <c r="C63" s="27">
        <v>38481.825100000002</v>
      </c>
      <c r="D63" s="2"/>
      <c r="E63" s="28">
        <f t="shared" si="6"/>
        <v>-11847.040760572614</v>
      </c>
      <c r="F63" s="1">
        <f t="shared" si="5"/>
        <v>-11847</v>
      </c>
      <c r="G63" s="2">
        <f t="shared" si="7"/>
        <v>-2.6109999998880085E-2</v>
      </c>
      <c r="H63" s="1">
        <f t="shared" si="2"/>
        <v>-2.6109999998880085E-2</v>
      </c>
      <c r="O63" s="1">
        <f t="shared" ca="1" si="3"/>
        <v>-8.6486199534847902E-2</v>
      </c>
      <c r="Q63" s="76">
        <f t="shared" si="8"/>
        <v>23463.325100000002</v>
      </c>
    </row>
    <row r="64" spans="1:17" x14ac:dyDescent="0.2">
      <c r="A64" s="25" t="s">
        <v>48</v>
      </c>
      <c r="B64" s="26" t="s">
        <v>46</v>
      </c>
      <c r="C64" s="27">
        <v>38535.635000000002</v>
      </c>
      <c r="D64" s="2"/>
      <c r="E64" s="28">
        <f t="shared" si="6"/>
        <v>-11763.037607131148</v>
      </c>
      <c r="F64" s="1">
        <f t="shared" si="5"/>
        <v>-11763</v>
      </c>
      <c r="G64" s="2">
        <f t="shared" si="7"/>
        <v>-2.4089999998977873E-2</v>
      </c>
      <c r="H64" s="1">
        <f t="shared" si="2"/>
        <v>-2.4089999998977873E-2</v>
      </c>
      <c r="O64" s="1">
        <f t="shared" ca="1" si="3"/>
        <v>-8.5910606174438062E-2</v>
      </c>
      <c r="Q64" s="76">
        <f t="shared" si="8"/>
        <v>23517.135000000002</v>
      </c>
    </row>
    <row r="65" spans="1:17" x14ac:dyDescent="0.2">
      <c r="A65" s="25" t="s">
        <v>48</v>
      </c>
      <c r="B65" s="26" t="s">
        <v>46</v>
      </c>
      <c r="C65" s="27">
        <v>38540.759899999997</v>
      </c>
      <c r="D65" s="2"/>
      <c r="E65" s="28">
        <f t="shared" si="6"/>
        <v>-11755.037076353879</v>
      </c>
      <c r="F65" s="1">
        <f t="shared" si="5"/>
        <v>-11755</v>
      </c>
      <c r="G65" s="2">
        <f t="shared" si="7"/>
        <v>-2.3750000000291038E-2</v>
      </c>
      <c r="H65" s="1">
        <f t="shared" si="2"/>
        <v>-2.3750000000291038E-2</v>
      </c>
      <c r="O65" s="1">
        <f t="shared" ca="1" si="3"/>
        <v>-8.5855787759160945E-2</v>
      </c>
      <c r="Q65" s="76">
        <f t="shared" si="8"/>
        <v>23522.259899999997</v>
      </c>
    </row>
    <row r="66" spans="1:17" x14ac:dyDescent="0.2">
      <c r="A66" s="25" t="s">
        <v>57</v>
      </c>
      <c r="B66" s="26" t="s">
        <v>46</v>
      </c>
      <c r="C66" s="27">
        <v>40331.808700000001</v>
      </c>
      <c r="D66" s="2"/>
      <c r="E66" s="28">
        <f t="shared" si="6"/>
        <v>-8959.0135348205495</v>
      </c>
      <c r="F66" s="1">
        <f t="shared" si="5"/>
        <v>-8959</v>
      </c>
      <c r="G66" s="2">
        <f t="shared" si="7"/>
        <v>-8.6700000028940849E-3</v>
      </c>
      <c r="H66" s="1">
        <f t="shared" si="2"/>
        <v>-8.6700000028940849E-3</v>
      </c>
      <c r="O66" s="1">
        <f t="shared" ca="1" si="3"/>
        <v>-6.6696751619805039E-2</v>
      </c>
      <c r="Q66" s="76">
        <f t="shared" si="8"/>
        <v>25313.308700000001</v>
      </c>
    </row>
    <row r="67" spans="1:17" x14ac:dyDescent="0.2">
      <c r="A67" s="25" t="s">
        <v>57</v>
      </c>
      <c r="B67" s="26" t="s">
        <v>46</v>
      </c>
      <c r="C67" s="27">
        <v>40333.730799999998</v>
      </c>
      <c r="D67" s="2"/>
      <c r="E67" s="28">
        <f t="shared" si="6"/>
        <v>-8956.0129259877976</v>
      </c>
      <c r="F67" s="1">
        <f t="shared" ref="F67:F98" si="9">ROUND(2*E67,0)/2</f>
        <v>-8956</v>
      </c>
      <c r="G67" s="2">
        <f t="shared" si="7"/>
        <v>-8.2800000018323772E-3</v>
      </c>
      <c r="H67" s="1">
        <f t="shared" si="2"/>
        <v>-8.2800000018323772E-3</v>
      </c>
      <c r="O67" s="1">
        <f t="shared" ca="1" si="3"/>
        <v>-6.6676194714076126E-2</v>
      </c>
      <c r="Q67" s="76">
        <f t="shared" si="8"/>
        <v>25315.230799999998</v>
      </c>
    </row>
    <row r="68" spans="1:17" x14ac:dyDescent="0.2">
      <c r="A68" s="25" t="s">
        <v>57</v>
      </c>
      <c r="B68" s="26" t="s">
        <v>46</v>
      </c>
      <c r="C68" s="27">
        <v>40336.933499999999</v>
      </c>
      <c r="D68" s="2"/>
      <c r="E68" s="28">
        <f t="shared" si="6"/>
        <v>-8951.0131601542416</v>
      </c>
      <c r="F68" s="1">
        <f t="shared" si="9"/>
        <v>-8951</v>
      </c>
      <c r="G68" s="2">
        <f t="shared" si="7"/>
        <v>-8.4300000016810372E-3</v>
      </c>
      <c r="H68" s="1">
        <f t="shared" si="2"/>
        <v>-8.4300000016810372E-3</v>
      </c>
      <c r="O68" s="1">
        <f t="shared" ca="1" si="3"/>
        <v>-6.6641933204527909E-2</v>
      </c>
      <c r="Q68" s="76">
        <f t="shared" si="8"/>
        <v>25318.433499999999</v>
      </c>
    </row>
    <row r="69" spans="1:17" x14ac:dyDescent="0.2">
      <c r="A69" s="1" t="s">
        <v>58</v>
      </c>
      <c r="C69" s="2">
        <v>40733.449999999997</v>
      </c>
      <c r="D69" s="2"/>
      <c r="E69" s="1">
        <f t="shared" si="6"/>
        <v>-8332.0074308818766</v>
      </c>
      <c r="F69" s="1">
        <f t="shared" si="9"/>
        <v>-8332</v>
      </c>
      <c r="G69" s="2">
        <f t="shared" si="7"/>
        <v>-4.7600000034435652E-3</v>
      </c>
      <c r="I69" s="1">
        <f t="shared" ref="I69:I77" si="10">+G69</f>
        <v>-4.7600000034435652E-3</v>
      </c>
      <c r="O69" s="1">
        <f t="shared" ref="O69:O120" ca="1" si="11">+C$11+C$12*F69</f>
        <v>-6.2400358322460207E-2</v>
      </c>
      <c r="Q69" s="76">
        <f t="shared" si="8"/>
        <v>25714.949999999997</v>
      </c>
    </row>
    <row r="70" spans="1:17" x14ac:dyDescent="0.2">
      <c r="A70" s="1" t="s">
        <v>59</v>
      </c>
      <c r="C70" s="2">
        <v>41059.508999999998</v>
      </c>
      <c r="D70" s="2"/>
      <c r="E70" s="1">
        <f t="shared" si="6"/>
        <v>-7822.9935838393976</v>
      </c>
      <c r="F70" s="1">
        <f t="shared" si="9"/>
        <v>-7823</v>
      </c>
      <c r="G70" s="2">
        <f t="shared" si="7"/>
        <v>4.1099999943980947E-3</v>
      </c>
      <c r="I70" s="1">
        <f t="shared" si="10"/>
        <v>4.1099999943980947E-3</v>
      </c>
      <c r="O70" s="1">
        <f t="shared" ca="1" si="11"/>
        <v>-5.8912536650452998E-2</v>
      </c>
      <c r="Q70" s="76">
        <f t="shared" si="8"/>
        <v>26041.008999999998</v>
      </c>
    </row>
    <row r="71" spans="1:17" x14ac:dyDescent="0.2">
      <c r="A71" s="1" t="s">
        <v>59</v>
      </c>
      <c r="C71" s="2">
        <v>41061.43</v>
      </c>
      <c r="D71" s="2"/>
      <c r="E71" s="1">
        <f t="shared" si="6"/>
        <v>-7819.9946922272366</v>
      </c>
      <c r="F71" s="1">
        <f t="shared" si="9"/>
        <v>-7820</v>
      </c>
      <c r="G71" s="2">
        <f t="shared" si="7"/>
        <v>3.4000000014202669E-3</v>
      </c>
      <c r="I71" s="1">
        <f t="shared" si="10"/>
        <v>3.4000000014202669E-3</v>
      </c>
      <c r="O71" s="1">
        <f t="shared" ca="1" si="11"/>
        <v>-5.8891979744724078E-2</v>
      </c>
      <c r="Q71" s="76">
        <f t="shared" si="8"/>
        <v>26042.93</v>
      </c>
    </row>
    <row r="72" spans="1:17" x14ac:dyDescent="0.2">
      <c r="A72" s="1" t="s">
        <v>59</v>
      </c>
      <c r="C72" s="31">
        <v>41070.46</v>
      </c>
      <c r="D72" s="2"/>
      <c r="E72" s="1">
        <f t="shared" si="6"/>
        <v>-7805.897872207569</v>
      </c>
      <c r="F72" s="1">
        <f t="shared" si="9"/>
        <v>-7806</v>
      </c>
      <c r="G72" s="2">
        <f t="shared" si="7"/>
        <v>6.5419999998994172E-2</v>
      </c>
      <c r="I72" s="1">
        <f t="shared" si="10"/>
        <v>6.5419999998994172E-2</v>
      </c>
      <c r="O72" s="1">
        <f t="shared" ca="1" si="11"/>
        <v>-5.87960475179891E-2</v>
      </c>
      <c r="Q72" s="76">
        <f t="shared" si="8"/>
        <v>26051.96</v>
      </c>
    </row>
    <row r="73" spans="1:17" x14ac:dyDescent="0.2">
      <c r="A73" s="1" t="s">
        <v>59</v>
      </c>
      <c r="C73" s="2">
        <v>41091.531999999999</v>
      </c>
      <c r="D73" s="2"/>
      <c r="E73" s="1">
        <f t="shared" si="6"/>
        <v>-7773.0021699423987</v>
      </c>
      <c r="F73" s="1">
        <f t="shared" si="9"/>
        <v>-7773</v>
      </c>
      <c r="G73" s="2">
        <f t="shared" si="7"/>
        <v>-1.3900000049034134E-3</v>
      </c>
      <c r="I73" s="1">
        <f t="shared" si="10"/>
        <v>-1.3900000049034134E-3</v>
      </c>
      <c r="O73" s="1">
        <f t="shared" ca="1" si="11"/>
        <v>-5.8569921554970955E-2</v>
      </c>
      <c r="Q73" s="76">
        <f t="shared" si="8"/>
        <v>26073.031999999999</v>
      </c>
    </row>
    <row r="74" spans="1:17" x14ac:dyDescent="0.2">
      <c r="A74" s="1" t="s">
        <v>60</v>
      </c>
      <c r="C74" s="2">
        <v>41439.368000000002</v>
      </c>
      <c r="D74" s="2"/>
      <c r="E74" s="1">
        <f t="shared" si="6"/>
        <v>-7229.9920383408516</v>
      </c>
      <c r="F74" s="1">
        <f t="shared" si="9"/>
        <v>-7230</v>
      </c>
      <c r="G74" s="2">
        <f t="shared" si="7"/>
        <v>5.1000000021304004E-3</v>
      </c>
      <c r="I74" s="1">
        <f t="shared" si="10"/>
        <v>5.1000000021304004E-3</v>
      </c>
      <c r="O74" s="1">
        <f t="shared" ca="1" si="11"/>
        <v>-5.4849121618035956E-2</v>
      </c>
      <c r="Q74" s="76">
        <f t="shared" si="8"/>
        <v>26420.868000000002</v>
      </c>
    </row>
    <row r="75" spans="1:17" x14ac:dyDescent="0.2">
      <c r="A75" s="1" t="s">
        <v>60</v>
      </c>
      <c r="C75" s="2">
        <v>41446.404999999999</v>
      </c>
      <c r="D75" s="2"/>
      <c r="E75" s="1">
        <f t="shared" si="6"/>
        <v>-7219.0065098271889</v>
      </c>
      <c r="F75" s="1">
        <f t="shared" si="9"/>
        <v>-7219</v>
      </c>
      <c r="G75" s="2">
        <f t="shared" si="7"/>
        <v>-4.1700000001583248E-3</v>
      </c>
      <c r="I75" s="1">
        <f t="shared" si="10"/>
        <v>-4.1700000001583248E-3</v>
      </c>
      <c r="O75" s="1">
        <f t="shared" ca="1" si="11"/>
        <v>-5.4773746297029906E-2</v>
      </c>
      <c r="Q75" s="76">
        <f t="shared" si="8"/>
        <v>26427.904999999999</v>
      </c>
    </row>
    <row r="76" spans="1:17" x14ac:dyDescent="0.2">
      <c r="A76" s="1" t="s">
        <v>60</v>
      </c>
      <c r="C76" s="2">
        <v>41471.39</v>
      </c>
      <c r="D76" s="2"/>
      <c r="E76" s="1">
        <f t="shared" si="6"/>
        <v>-7180.0021855534942</v>
      </c>
      <c r="F76" s="1">
        <f t="shared" si="9"/>
        <v>-7180</v>
      </c>
      <c r="G76" s="2">
        <f t="shared" si="7"/>
        <v>-1.4000000010128133E-3</v>
      </c>
      <c r="I76" s="1">
        <f t="shared" si="10"/>
        <v>-1.4000000010128133E-3</v>
      </c>
      <c r="O76" s="1">
        <f t="shared" ca="1" si="11"/>
        <v>-5.4506506522553913E-2</v>
      </c>
      <c r="Q76" s="76">
        <f t="shared" si="8"/>
        <v>26452.89</v>
      </c>
    </row>
    <row r="77" spans="1:17" x14ac:dyDescent="0.2">
      <c r="A77" s="1" t="s">
        <v>60</v>
      </c>
      <c r="C77" s="2">
        <v>41471.392</v>
      </c>
      <c r="D77" s="2"/>
      <c r="E77" s="1">
        <f t="shared" si="6"/>
        <v>-7179.9990633342204</v>
      </c>
      <c r="F77" s="1">
        <f t="shared" si="9"/>
        <v>-7180</v>
      </c>
      <c r="G77" s="2">
        <f t="shared" si="7"/>
        <v>5.9999999939464033E-4</v>
      </c>
      <c r="I77" s="1">
        <f t="shared" si="10"/>
        <v>5.9999999939464033E-4</v>
      </c>
      <c r="O77" s="1">
        <f t="shared" ca="1" si="11"/>
        <v>-5.4506506522553913E-2</v>
      </c>
      <c r="Q77" s="76">
        <f t="shared" si="8"/>
        <v>26452.892</v>
      </c>
    </row>
    <row r="78" spans="1:17" x14ac:dyDescent="0.2">
      <c r="A78" s="1" t="s">
        <v>61</v>
      </c>
      <c r="C78" s="2">
        <v>41498.936199999996</v>
      </c>
      <c r="D78" s="2">
        <v>8.0000000000000002E-3</v>
      </c>
      <c r="E78" s="1">
        <f t="shared" si="6"/>
        <v>-7136.999547278213</v>
      </c>
      <c r="F78" s="1">
        <f t="shared" si="9"/>
        <v>-7137</v>
      </c>
      <c r="G78" s="2">
        <f t="shared" si="7"/>
        <v>2.899999963119626E-4</v>
      </c>
      <c r="J78" s="1">
        <f>+G78</f>
        <v>2.899999963119626E-4</v>
      </c>
      <c r="O78" s="1">
        <f t="shared" ca="1" si="11"/>
        <v>-5.4211857540439355E-2</v>
      </c>
      <c r="Q78" s="76">
        <f t="shared" si="8"/>
        <v>26480.436199999996</v>
      </c>
    </row>
    <row r="79" spans="1:17" x14ac:dyDescent="0.2">
      <c r="A79" s="1" t="s">
        <v>62</v>
      </c>
      <c r="C79" s="2">
        <v>41503.42</v>
      </c>
      <c r="D79" s="2"/>
      <c r="E79" s="1">
        <f t="shared" si="6"/>
        <v>-7129.9998438890407</v>
      </c>
      <c r="F79" s="1">
        <f t="shared" si="9"/>
        <v>-7130</v>
      </c>
      <c r="G79" s="2">
        <f t="shared" si="7"/>
        <v>9.9999997473787516E-5</v>
      </c>
      <c r="I79" s="1">
        <f>+G79</f>
        <v>9.9999997473787516E-5</v>
      </c>
      <c r="O79" s="1">
        <f t="shared" ca="1" si="11"/>
        <v>-5.416389142707187E-2</v>
      </c>
      <c r="Q79" s="76">
        <f t="shared" si="8"/>
        <v>26484.92</v>
      </c>
    </row>
    <row r="80" spans="1:17" x14ac:dyDescent="0.2">
      <c r="A80" s="1" t="s">
        <v>63</v>
      </c>
      <c r="C80" s="2">
        <v>42105.565000000002</v>
      </c>
      <c r="D80" s="2"/>
      <c r="E80" s="1">
        <f t="shared" si="6"/>
        <v>-6189.9854816803763</v>
      </c>
      <c r="F80" s="1">
        <f t="shared" si="9"/>
        <v>-6190</v>
      </c>
      <c r="G80" s="2">
        <f t="shared" si="7"/>
        <v>9.2999999978928827E-3</v>
      </c>
      <c r="I80" s="1">
        <f>+G80</f>
        <v>9.2999999978928827E-3</v>
      </c>
      <c r="O80" s="1">
        <f t="shared" ca="1" si="11"/>
        <v>-4.7722727632009444E-2</v>
      </c>
      <c r="Q80" s="76">
        <f t="shared" si="8"/>
        <v>27087.065000000002</v>
      </c>
    </row>
    <row r="81" spans="1:19" x14ac:dyDescent="0.2">
      <c r="A81" s="1" t="s">
        <v>64</v>
      </c>
      <c r="C81" s="2">
        <v>42150.400000000001</v>
      </c>
      <c r="D81" s="2"/>
      <c r="E81" s="1">
        <f t="shared" si="6"/>
        <v>-6119.9931311175978</v>
      </c>
      <c r="F81" s="1">
        <f t="shared" si="9"/>
        <v>-6120</v>
      </c>
      <c r="G81" s="2">
        <f t="shared" si="7"/>
        <v>4.3999999979860149E-3</v>
      </c>
      <c r="I81" s="1">
        <f>+G81</f>
        <v>4.3999999979860149E-3</v>
      </c>
      <c r="O81" s="1">
        <f t="shared" ca="1" si="11"/>
        <v>-4.7243066498334582E-2</v>
      </c>
      <c r="Q81" s="76">
        <f t="shared" si="8"/>
        <v>27131.9</v>
      </c>
    </row>
    <row r="82" spans="1:19" x14ac:dyDescent="0.2">
      <c r="A82" s="1" t="s">
        <v>65</v>
      </c>
      <c r="C82" s="2">
        <v>42223.417000000001</v>
      </c>
      <c r="D82" s="2"/>
      <c r="E82" s="1">
        <f t="shared" si="6"/>
        <v>-6006.0055887724993</v>
      </c>
      <c r="F82" s="1">
        <f t="shared" si="9"/>
        <v>-6006</v>
      </c>
      <c r="G82" s="2">
        <f t="shared" si="7"/>
        <v>-3.5799999968730845E-3</v>
      </c>
      <c r="I82" s="1">
        <f>+G82</f>
        <v>-3.5799999968730845E-3</v>
      </c>
      <c r="O82" s="1">
        <f t="shared" ca="1" si="11"/>
        <v>-4.6461904080635517E-2</v>
      </c>
      <c r="Q82" s="76">
        <f t="shared" si="8"/>
        <v>27204.917000000001</v>
      </c>
    </row>
    <row r="83" spans="1:19" x14ac:dyDescent="0.2">
      <c r="A83" s="1" t="s">
        <v>65</v>
      </c>
      <c r="C83" s="2">
        <v>42223.442000000003</v>
      </c>
      <c r="D83" s="2"/>
      <c r="E83" s="1">
        <f t="shared" si="6"/>
        <v>-6005.9665610315787</v>
      </c>
      <c r="F83" s="1">
        <f t="shared" si="9"/>
        <v>-6006</v>
      </c>
      <c r="G83" s="2">
        <f t="shared" si="7"/>
        <v>2.1420000004582107E-2</v>
      </c>
      <c r="I83" s="1">
        <f>+G83</f>
        <v>2.1420000004582107E-2</v>
      </c>
      <c r="O83" s="1">
        <f t="shared" ca="1" si="11"/>
        <v>-4.6461904080635517E-2</v>
      </c>
      <c r="Q83" s="76">
        <f t="shared" si="8"/>
        <v>27204.942000000003</v>
      </c>
    </row>
    <row r="84" spans="1:19" x14ac:dyDescent="0.2">
      <c r="A84" s="1" t="s">
        <v>61</v>
      </c>
      <c r="C84" s="2">
        <v>42229.193899999998</v>
      </c>
      <c r="D84" s="2">
        <v>8.0000000000000002E-3</v>
      </c>
      <c r="E84" s="1">
        <f t="shared" si="6"/>
        <v>-5996.9872145120798</v>
      </c>
      <c r="F84" s="1">
        <f t="shared" si="9"/>
        <v>-5997</v>
      </c>
      <c r="G84" s="2">
        <f t="shared" si="7"/>
        <v>8.1900000004679896E-3</v>
      </c>
      <c r="J84" s="1">
        <f>+G84</f>
        <v>8.1900000004679896E-3</v>
      </c>
      <c r="O84" s="1">
        <f t="shared" ca="1" si="11"/>
        <v>-4.6400233363448749E-2</v>
      </c>
      <c r="Q84" s="76">
        <f t="shared" si="8"/>
        <v>27210.693899999998</v>
      </c>
    </row>
    <row r="85" spans="1:19" x14ac:dyDescent="0.2">
      <c r="A85" s="1" t="s">
        <v>66</v>
      </c>
      <c r="C85" s="2">
        <v>42404.709000000003</v>
      </c>
      <c r="D85" s="2"/>
      <c r="E85" s="1">
        <f t="shared" ref="E85:E116" si="12">+(C85-C$7)/C$8</f>
        <v>-5722.9889005104806</v>
      </c>
      <c r="F85" s="1">
        <f t="shared" si="9"/>
        <v>-5723</v>
      </c>
      <c r="G85" s="2">
        <f t="shared" ref="G85:G116" si="13">+C85-(C$7+F85*C$8)</f>
        <v>7.109999998647254E-3</v>
      </c>
      <c r="I85" s="1">
        <f>+G85</f>
        <v>7.109999998647254E-3</v>
      </c>
      <c r="O85" s="1">
        <f t="shared" ca="1" si="11"/>
        <v>-4.4522702640207149E-2</v>
      </c>
      <c r="Q85" s="76">
        <f t="shared" ref="Q85:Q116" si="14">+C85-15018.5</f>
        <v>27386.209000000003</v>
      </c>
    </row>
    <row r="86" spans="1:19" x14ac:dyDescent="0.2">
      <c r="A86" s="1" t="s">
        <v>66</v>
      </c>
      <c r="C86" s="2">
        <v>42404.716999999997</v>
      </c>
      <c r="D86" s="2"/>
      <c r="E86" s="1">
        <f t="shared" si="12"/>
        <v>-5722.9764116333954</v>
      </c>
      <c r="F86" s="1">
        <f t="shared" si="9"/>
        <v>-5723</v>
      </c>
      <c r="G86" s="2">
        <f t="shared" si="13"/>
        <v>1.5109999993001111E-2</v>
      </c>
      <c r="I86" s="1">
        <f>+G86</f>
        <v>1.5109999993001111E-2</v>
      </c>
      <c r="O86" s="1">
        <f t="shared" ca="1" si="11"/>
        <v>-4.4522702640207149E-2</v>
      </c>
      <c r="Q86" s="76">
        <f t="shared" si="14"/>
        <v>27386.216999999997</v>
      </c>
    </row>
    <row r="87" spans="1:19" x14ac:dyDescent="0.2">
      <c r="A87" s="1" t="s">
        <v>67</v>
      </c>
      <c r="C87" s="2">
        <v>42461.714</v>
      </c>
      <c r="D87" s="2"/>
      <c r="E87" s="1">
        <f t="shared" si="12"/>
        <v>-5633.9978456687031</v>
      </c>
      <c r="F87" s="1">
        <f t="shared" si="9"/>
        <v>-5634</v>
      </c>
      <c r="G87" s="2">
        <f t="shared" si="13"/>
        <v>1.3800000015180558E-3</v>
      </c>
      <c r="I87" s="1">
        <f>+G87</f>
        <v>1.3800000015180558E-3</v>
      </c>
      <c r="O87" s="1">
        <f t="shared" ca="1" si="11"/>
        <v>-4.3912847770249112E-2</v>
      </c>
      <c r="Q87" s="76">
        <f t="shared" si="14"/>
        <v>27443.214</v>
      </c>
    </row>
    <row r="88" spans="1:19" x14ac:dyDescent="0.2">
      <c r="A88" s="1" t="s">
        <v>68</v>
      </c>
      <c r="C88" s="2">
        <v>42551.385999999999</v>
      </c>
      <c r="D88" s="2"/>
      <c r="E88" s="1">
        <f t="shared" si="12"/>
        <v>-5494.0100223238724</v>
      </c>
      <c r="F88" s="1">
        <f t="shared" si="9"/>
        <v>-5494</v>
      </c>
      <c r="G88" s="2">
        <f t="shared" si="13"/>
        <v>-6.4200000051641837E-3</v>
      </c>
      <c r="I88" s="1">
        <f>+G88</f>
        <v>-6.4200000051641837E-3</v>
      </c>
      <c r="O88" s="1">
        <f t="shared" ca="1" si="11"/>
        <v>-4.2953525502899388E-2</v>
      </c>
      <c r="Q88" s="76">
        <f t="shared" si="14"/>
        <v>27532.885999999999</v>
      </c>
    </row>
    <row r="89" spans="1:19" x14ac:dyDescent="0.2">
      <c r="A89" s="1" t="s">
        <v>61</v>
      </c>
      <c r="C89" s="2">
        <v>42594.316299999999</v>
      </c>
      <c r="D89" s="2">
        <v>8.0000000000000002E-3</v>
      </c>
      <c r="E89" s="1">
        <f t="shared" si="12"/>
        <v>-5426.9911172861712</v>
      </c>
      <c r="F89" s="1">
        <f t="shared" si="9"/>
        <v>-5427</v>
      </c>
      <c r="G89" s="2">
        <f t="shared" si="13"/>
        <v>5.6899999981396832E-3</v>
      </c>
      <c r="J89" s="1">
        <f>+G89</f>
        <v>5.6899999981396832E-3</v>
      </c>
      <c r="O89" s="1">
        <f t="shared" ca="1" si="11"/>
        <v>-4.2494421274953446E-2</v>
      </c>
      <c r="Q89" s="76">
        <f t="shared" si="14"/>
        <v>27575.816299999999</v>
      </c>
    </row>
    <row r="90" spans="1:19" x14ac:dyDescent="0.2">
      <c r="A90" s="1" t="s">
        <v>69</v>
      </c>
      <c r="C90" s="2">
        <v>42791.601999999999</v>
      </c>
      <c r="D90" s="2"/>
      <c r="E90" s="1">
        <f t="shared" si="12"/>
        <v>-5119.0065098271889</v>
      </c>
      <c r="F90" s="1">
        <f t="shared" si="9"/>
        <v>-5119</v>
      </c>
      <c r="G90" s="2">
        <f t="shared" si="13"/>
        <v>-4.1700000001583248E-3</v>
      </c>
      <c r="I90" s="1">
        <f>+G90</f>
        <v>-4.1700000001583248E-3</v>
      </c>
      <c r="O90" s="1">
        <f t="shared" ca="1" si="11"/>
        <v>-4.0383912286784056E-2</v>
      </c>
      <c r="Q90" s="76">
        <f t="shared" si="14"/>
        <v>27773.101999999999</v>
      </c>
    </row>
    <row r="91" spans="1:19" x14ac:dyDescent="0.2">
      <c r="A91" s="1" t="s">
        <v>70</v>
      </c>
      <c r="C91" s="2">
        <v>42884.483999999997</v>
      </c>
      <c r="D91" s="2"/>
      <c r="E91" s="1">
        <f t="shared" si="12"/>
        <v>-4974.0075245484559</v>
      </c>
      <c r="F91" s="1">
        <f t="shared" si="9"/>
        <v>-4974</v>
      </c>
      <c r="G91" s="2">
        <f t="shared" si="13"/>
        <v>-4.8200000019278377E-3</v>
      </c>
      <c r="I91" s="1">
        <f>+G91</f>
        <v>-4.8200000019278377E-3</v>
      </c>
      <c r="O91" s="1">
        <f t="shared" ca="1" si="11"/>
        <v>-3.9390328509886129E-2</v>
      </c>
      <c r="Q91" s="76">
        <f t="shared" si="14"/>
        <v>27865.983999999997</v>
      </c>
    </row>
    <row r="92" spans="1:19" x14ac:dyDescent="0.2">
      <c r="A92" s="1" t="s">
        <v>70</v>
      </c>
      <c r="C92" s="2">
        <v>42886.404999999999</v>
      </c>
      <c r="D92" s="2"/>
      <c r="E92" s="1">
        <f t="shared" si="12"/>
        <v>-4971.0086329362948</v>
      </c>
      <c r="F92" s="1">
        <f t="shared" si="9"/>
        <v>-4971</v>
      </c>
      <c r="G92" s="2">
        <f t="shared" si="13"/>
        <v>-5.5300000021816231E-3</v>
      </c>
      <c r="I92" s="1">
        <f>+G92</f>
        <v>-5.5300000021816231E-3</v>
      </c>
      <c r="O92" s="1">
        <f t="shared" ca="1" si="11"/>
        <v>-3.9369771604157208E-2</v>
      </c>
      <c r="Q92" s="76">
        <f t="shared" si="14"/>
        <v>27867.904999999999</v>
      </c>
    </row>
    <row r="93" spans="1:19" x14ac:dyDescent="0.2">
      <c r="A93" s="1" t="s">
        <v>70</v>
      </c>
      <c r="C93" s="2">
        <v>42900.51</v>
      </c>
      <c r="D93" s="2"/>
      <c r="E93" s="1">
        <f t="shared" si="12"/>
        <v>-4948.9891815102164</v>
      </c>
      <c r="F93" s="1">
        <f t="shared" si="9"/>
        <v>-4949</v>
      </c>
      <c r="G93" s="2">
        <f t="shared" si="13"/>
        <v>6.9300000031944364E-3</v>
      </c>
      <c r="I93" s="1">
        <f>+G93</f>
        <v>6.9300000031944364E-3</v>
      </c>
      <c r="O93" s="1">
        <f t="shared" ca="1" si="11"/>
        <v>-3.9219020962145107E-2</v>
      </c>
      <c r="Q93" s="76">
        <f t="shared" si="14"/>
        <v>27882.010000000002</v>
      </c>
      <c r="S93" s="20"/>
    </row>
    <row r="94" spans="1:19" x14ac:dyDescent="0.2">
      <c r="A94" s="1" t="s">
        <v>61</v>
      </c>
      <c r="C94" s="2">
        <v>42959.434399999998</v>
      </c>
      <c r="D94" s="2">
        <v>8.0000000000000002E-3</v>
      </c>
      <c r="E94" s="1">
        <f t="shared" si="12"/>
        <v>-4857.0017328317017</v>
      </c>
      <c r="F94" s="1">
        <f t="shared" si="9"/>
        <v>-4857</v>
      </c>
      <c r="G94" s="2">
        <f t="shared" si="13"/>
        <v>-1.1100000047008507E-3</v>
      </c>
      <c r="J94" s="1">
        <f>+G94</f>
        <v>-1.1100000047008507E-3</v>
      </c>
      <c r="O94" s="1">
        <f t="shared" ca="1" si="11"/>
        <v>-3.858860918645815E-2</v>
      </c>
      <c r="Q94" s="76">
        <f t="shared" si="14"/>
        <v>27940.934399999998</v>
      </c>
    </row>
    <row r="95" spans="1:19" x14ac:dyDescent="0.2">
      <c r="A95" s="1" t="s">
        <v>71</v>
      </c>
      <c r="C95" s="2">
        <v>43566.7</v>
      </c>
      <c r="D95" s="2"/>
      <c r="E95" s="1">
        <f t="shared" si="12"/>
        <v>-3908.9935526172067</v>
      </c>
      <c r="F95" s="1">
        <f t="shared" si="9"/>
        <v>-3909</v>
      </c>
      <c r="G95" s="2">
        <f t="shared" si="13"/>
        <v>4.1299999938928522E-3</v>
      </c>
      <c r="I95" s="1">
        <f>+G95</f>
        <v>4.1299999938928522E-3</v>
      </c>
      <c r="O95" s="1">
        <f t="shared" ca="1" si="11"/>
        <v>-3.2092626976118595E-2</v>
      </c>
      <c r="Q95" s="76">
        <f t="shared" si="14"/>
        <v>28548.199999999997</v>
      </c>
    </row>
    <row r="96" spans="1:19" x14ac:dyDescent="0.2">
      <c r="A96" s="1" t="s">
        <v>72</v>
      </c>
      <c r="C96" s="2">
        <v>43663.425000000003</v>
      </c>
      <c r="D96" s="2"/>
      <c r="E96" s="1">
        <f t="shared" si="12"/>
        <v>-3757.9952230045092</v>
      </c>
      <c r="F96" s="1">
        <f t="shared" si="9"/>
        <v>-3758</v>
      </c>
      <c r="G96" s="2">
        <f t="shared" si="13"/>
        <v>3.0600000027334318E-3</v>
      </c>
      <c r="I96" s="1">
        <f>+G96</f>
        <v>3.0600000027334318E-3</v>
      </c>
      <c r="O96" s="1">
        <f t="shared" ca="1" si="11"/>
        <v>-3.105792938776282E-2</v>
      </c>
      <c r="Q96" s="76">
        <f t="shared" si="14"/>
        <v>28644.925000000003</v>
      </c>
    </row>
    <row r="97" spans="1:17" x14ac:dyDescent="0.2">
      <c r="A97" s="1" t="s">
        <v>73</v>
      </c>
      <c r="C97" s="2">
        <v>43663.425999999999</v>
      </c>
      <c r="D97" s="2"/>
      <c r="E97" s="1">
        <f t="shared" si="12"/>
        <v>-3757.9936618948777</v>
      </c>
      <c r="F97" s="1">
        <f t="shared" si="9"/>
        <v>-3758</v>
      </c>
      <c r="G97" s="2">
        <f t="shared" si="13"/>
        <v>4.0599999992991798E-3</v>
      </c>
      <c r="I97" s="1">
        <f>+G97</f>
        <v>4.0599999992991798E-3</v>
      </c>
      <c r="O97" s="1">
        <f t="shared" ca="1" si="11"/>
        <v>-3.105792938776282E-2</v>
      </c>
      <c r="Q97" s="76">
        <f t="shared" si="14"/>
        <v>28644.925999999999</v>
      </c>
    </row>
    <row r="98" spans="1:17" x14ac:dyDescent="0.2">
      <c r="A98" s="1" t="s">
        <v>61</v>
      </c>
      <c r="C98" s="2">
        <v>43690.33</v>
      </c>
      <c r="D98" s="2">
        <v>8.0000000000000002E-3</v>
      </c>
      <c r="E98" s="1">
        <f t="shared" si="12"/>
        <v>-3715.9935682282958</v>
      </c>
      <c r="F98" s="1">
        <f t="shared" si="9"/>
        <v>-3716</v>
      </c>
      <c r="G98" s="2">
        <f t="shared" si="13"/>
        <v>4.1199999977834523E-3</v>
      </c>
      <c r="J98" s="1">
        <f>+G98</f>
        <v>4.1199999977834523E-3</v>
      </c>
      <c r="O98" s="1">
        <f t="shared" ca="1" si="11"/>
        <v>-3.0770132707557903E-2</v>
      </c>
      <c r="Q98" s="76">
        <f t="shared" si="14"/>
        <v>28671.83</v>
      </c>
    </row>
    <row r="99" spans="1:17" x14ac:dyDescent="0.2">
      <c r="A99" s="1" t="s">
        <v>74</v>
      </c>
      <c r="C99" s="2">
        <v>44342.42</v>
      </c>
      <c r="D99" s="2"/>
      <c r="E99" s="1">
        <f t="shared" si="12"/>
        <v>-2698.009585213174</v>
      </c>
      <c r="F99" s="1">
        <f t="shared" ref="F99:F120" si="15">ROUND(2*E99,0)/2</f>
        <v>-2698</v>
      </c>
      <c r="G99" s="2">
        <f t="shared" si="13"/>
        <v>-6.140000004961621E-3</v>
      </c>
      <c r="I99" s="1">
        <f t="shared" ref="I99:I119" si="16">+G99</f>
        <v>-6.140000004961621E-3</v>
      </c>
      <c r="O99" s="1">
        <f t="shared" ca="1" si="11"/>
        <v>-2.3794489363543489E-2</v>
      </c>
      <c r="Q99" s="76">
        <f t="shared" si="14"/>
        <v>29323.919999999998</v>
      </c>
    </row>
    <row r="100" spans="1:17" x14ac:dyDescent="0.2">
      <c r="A100" s="1" t="s">
        <v>75</v>
      </c>
      <c r="C100" s="2">
        <v>44607.635999999999</v>
      </c>
      <c r="D100" s="2"/>
      <c r="E100" s="1">
        <f t="shared" si="12"/>
        <v>-2283.978331798246</v>
      </c>
      <c r="F100" s="1">
        <f t="shared" si="15"/>
        <v>-2284</v>
      </c>
      <c r="G100" s="2">
        <f t="shared" si="13"/>
        <v>1.3879999998607673E-2</v>
      </c>
      <c r="I100" s="1">
        <f t="shared" si="16"/>
        <v>1.3879999998607673E-2</v>
      </c>
      <c r="O100" s="1">
        <f t="shared" ca="1" si="11"/>
        <v>-2.0957636372952164E-2</v>
      </c>
      <c r="Q100" s="76">
        <f t="shared" si="14"/>
        <v>29589.135999999999</v>
      </c>
    </row>
    <row r="101" spans="1:17" x14ac:dyDescent="0.2">
      <c r="A101" s="1" t="s">
        <v>76</v>
      </c>
      <c r="C101" s="2">
        <v>44736.385999999999</v>
      </c>
      <c r="D101" s="2"/>
      <c r="E101" s="1">
        <f t="shared" si="12"/>
        <v>-2082.9854660692858</v>
      </c>
      <c r="F101" s="1">
        <f t="shared" si="15"/>
        <v>-2083</v>
      </c>
      <c r="G101" s="2">
        <f t="shared" si="13"/>
        <v>9.3099999940022826E-3</v>
      </c>
      <c r="I101" s="1">
        <f t="shared" si="16"/>
        <v>9.3099999940022826E-3</v>
      </c>
      <c r="O101" s="1">
        <f t="shared" ca="1" si="11"/>
        <v>-1.9580323689114346E-2</v>
      </c>
      <c r="Q101" s="76">
        <f t="shared" si="14"/>
        <v>29717.885999999999</v>
      </c>
    </row>
    <row r="102" spans="1:17" x14ac:dyDescent="0.2">
      <c r="A102" s="1" t="s">
        <v>77</v>
      </c>
      <c r="C102" s="2">
        <v>45024.616000000002</v>
      </c>
      <c r="D102" s="2"/>
      <c r="E102" s="1">
        <f t="shared" si="12"/>
        <v>-1633.0268354746543</v>
      </c>
      <c r="F102" s="1">
        <f t="shared" si="15"/>
        <v>-1633</v>
      </c>
      <c r="G102" s="2">
        <f t="shared" si="13"/>
        <v>-1.7189999998663552E-2</v>
      </c>
      <c r="I102" s="1">
        <f t="shared" si="16"/>
        <v>-1.7189999998663552E-2</v>
      </c>
      <c r="O102" s="1">
        <f t="shared" ca="1" si="11"/>
        <v>-1.6496787829775952E-2</v>
      </c>
      <c r="Q102" s="76">
        <f t="shared" si="14"/>
        <v>30006.116000000002</v>
      </c>
    </row>
    <row r="103" spans="1:17" x14ac:dyDescent="0.2">
      <c r="A103" s="1" t="s">
        <v>78</v>
      </c>
      <c r="C103" s="2">
        <v>45078.423999999999</v>
      </c>
      <c r="D103" s="2"/>
      <c r="E103" s="1">
        <f t="shared" si="12"/>
        <v>-1549.0266481415022</v>
      </c>
      <c r="F103" s="1">
        <f t="shared" si="15"/>
        <v>-1549</v>
      </c>
      <c r="G103" s="2">
        <f t="shared" si="13"/>
        <v>-1.7070000001695007E-2</v>
      </c>
      <c r="I103" s="1">
        <f t="shared" si="16"/>
        <v>-1.7070000001695007E-2</v>
      </c>
      <c r="O103" s="1">
        <f t="shared" ca="1" si="11"/>
        <v>-1.5921194469366115E-2</v>
      </c>
      <c r="Q103" s="76">
        <f t="shared" si="14"/>
        <v>30059.923999999999</v>
      </c>
    </row>
    <row r="104" spans="1:17" x14ac:dyDescent="0.2">
      <c r="A104" s="1" t="s">
        <v>78</v>
      </c>
      <c r="C104" s="2">
        <v>45078.425000000003</v>
      </c>
      <c r="D104" s="2"/>
      <c r="E104" s="1">
        <f t="shared" si="12"/>
        <v>-1549.0250870318596</v>
      </c>
      <c r="F104" s="1">
        <f t="shared" si="15"/>
        <v>-1549</v>
      </c>
      <c r="G104" s="2">
        <f t="shared" si="13"/>
        <v>-1.6069999997853301E-2</v>
      </c>
      <c r="I104" s="1">
        <f t="shared" si="16"/>
        <v>-1.6069999997853301E-2</v>
      </c>
      <c r="O104" s="1">
        <f t="shared" ca="1" si="11"/>
        <v>-1.5921194469366115E-2</v>
      </c>
      <c r="Q104" s="76">
        <f t="shared" si="14"/>
        <v>30059.925000000003</v>
      </c>
    </row>
    <row r="105" spans="1:17" x14ac:dyDescent="0.2">
      <c r="A105" s="1" t="s">
        <v>78</v>
      </c>
      <c r="C105" s="2">
        <v>45092.519</v>
      </c>
      <c r="D105" s="2"/>
      <c r="E105" s="1">
        <f t="shared" si="12"/>
        <v>-1527.0228078117941</v>
      </c>
      <c r="F105" s="1">
        <f t="shared" si="15"/>
        <v>-1527</v>
      </c>
      <c r="G105" s="2">
        <f t="shared" si="13"/>
        <v>-1.4609999998356216E-2</v>
      </c>
      <c r="I105" s="1">
        <f t="shared" si="16"/>
        <v>-1.4609999998356216E-2</v>
      </c>
      <c r="O105" s="1">
        <f t="shared" ca="1" si="11"/>
        <v>-1.5770443827354017E-2</v>
      </c>
      <c r="Q105" s="76">
        <f t="shared" si="14"/>
        <v>30074.019</v>
      </c>
    </row>
    <row r="106" spans="1:17" x14ac:dyDescent="0.2">
      <c r="A106" s="1" t="s">
        <v>78</v>
      </c>
      <c r="C106" s="2">
        <v>45103.411</v>
      </c>
      <c r="D106" s="2"/>
      <c r="E106" s="1">
        <f t="shared" si="12"/>
        <v>-1510.0192016485335</v>
      </c>
      <c r="F106" s="1">
        <f t="shared" si="15"/>
        <v>-1510</v>
      </c>
      <c r="G106" s="2">
        <f t="shared" si="13"/>
        <v>-1.2300000002142042E-2</v>
      </c>
      <c r="I106" s="1">
        <f t="shared" si="16"/>
        <v>-1.2300000002142042E-2</v>
      </c>
      <c r="O106" s="1">
        <f t="shared" ca="1" si="11"/>
        <v>-1.5653954694890122E-2</v>
      </c>
      <c r="Q106" s="76">
        <f t="shared" si="14"/>
        <v>30084.911</v>
      </c>
    </row>
    <row r="107" spans="1:17" x14ac:dyDescent="0.2">
      <c r="A107" s="1" t="s">
        <v>79</v>
      </c>
      <c r="C107" s="2">
        <v>45814.45</v>
      </c>
      <c r="D107" s="2"/>
      <c r="E107" s="1">
        <f t="shared" si="12"/>
        <v>-400.00936665782666</v>
      </c>
      <c r="F107" s="1">
        <f t="shared" si="15"/>
        <v>-400</v>
      </c>
      <c r="G107" s="2">
        <f t="shared" si="13"/>
        <v>-6.0000000012223609E-3</v>
      </c>
      <c r="I107" s="1">
        <f t="shared" si="16"/>
        <v>-6.0000000012223609E-3</v>
      </c>
      <c r="O107" s="1">
        <f t="shared" ca="1" si="11"/>
        <v>-8.0478995751887463E-3</v>
      </c>
      <c r="Q107" s="76">
        <f t="shared" si="14"/>
        <v>30795.949999999997</v>
      </c>
    </row>
    <row r="108" spans="1:17" x14ac:dyDescent="0.2">
      <c r="A108" s="1" t="s">
        <v>80</v>
      </c>
      <c r="C108" s="2">
        <v>46070.684000000001</v>
      </c>
      <c r="D108" s="2" t="s">
        <v>15</v>
      </c>
      <c r="E108" s="1">
        <f t="shared" si="12"/>
        <v>0</v>
      </c>
      <c r="F108" s="1">
        <f t="shared" si="15"/>
        <v>0</v>
      </c>
      <c r="G108" s="2">
        <f t="shared" si="13"/>
        <v>0</v>
      </c>
      <c r="I108" s="1">
        <f t="shared" si="16"/>
        <v>0</v>
      </c>
      <c r="O108" s="1">
        <f t="shared" ca="1" si="11"/>
        <v>-5.306978811332394E-3</v>
      </c>
      <c r="Q108" s="76">
        <f t="shared" si="14"/>
        <v>31052.184000000001</v>
      </c>
    </row>
    <row r="109" spans="1:17" x14ac:dyDescent="0.2">
      <c r="A109" s="25" t="s">
        <v>81</v>
      </c>
      <c r="B109" s="26" t="s">
        <v>46</v>
      </c>
      <c r="C109" s="27">
        <v>46202.01</v>
      </c>
      <c r="D109" s="2"/>
      <c r="E109" s="28">
        <f t="shared" si="12"/>
        <v>205.01428415317753</v>
      </c>
      <c r="F109" s="1">
        <f t="shared" si="15"/>
        <v>205</v>
      </c>
      <c r="G109" s="2">
        <f t="shared" si="13"/>
        <v>9.1499999980442226E-3</v>
      </c>
      <c r="I109" s="1">
        <f t="shared" si="16"/>
        <v>9.1499999980442226E-3</v>
      </c>
      <c r="O109" s="1">
        <f t="shared" ca="1" si="11"/>
        <v>-3.9022569198560136E-3</v>
      </c>
      <c r="Q109" s="76">
        <f t="shared" si="14"/>
        <v>31183.510000000002</v>
      </c>
    </row>
    <row r="110" spans="1:17" x14ac:dyDescent="0.2">
      <c r="A110" s="1" t="s">
        <v>82</v>
      </c>
      <c r="C110" s="2">
        <v>46552.383000000002</v>
      </c>
      <c r="D110" s="2"/>
      <c r="E110" s="1">
        <f t="shared" si="12"/>
        <v>751.9849509031028</v>
      </c>
      <c r="F110" s="1">
        <f t="shared" si="15"/>
        <v>752</v>
      </c>
      <c r="G110" s="2">
        <f t="shared" si="13"/>
        <v>-9.6399999965797178E-3</v>
      </c>
      <c r="I110" s="1">
        <f t="shared" si="16"/>
        <v>-9.6399999965797178E-3</v>
      </c>
      <c r="O110" s="1">
        <f t="shared" ca="1" si="11"/>
        <v>-1.5404777528245199E-4</v>
      </c>
      <c r="Q110" s="76">
        <f t="shared" si="14"/>
        <v>31533.883000000002</v>
      </c>
    </row>
    <row r="111" spans="1:17" x14ac:dyDescent="0.2">
      <c r="A111" s="1" t="s">
        <v>82</v>
      </c>
      <c r="C111" s="2">
        <v>46559.427000000003</v>
      </c>
      <c r="D111" s="2"/>
      <c r="E111" s="1">
        <f t="shared" si="12"/>
        <v>762.98140718423008</v>
      </c>
      <c r="F111" s="1">
        <f t="shared" si="15"/>
        <v>763</v>
      </c>
      <c r="G111" s="2">
        <f t="shared" si="13"/>
        <v>-1.1910000001080334E-2</v>
      </c>
      <c r="I111" s="1">
        <f t="shared" si="16"/>
        <v>-1.1910000001080334E-2</v>
      </c>
      <c r="O111" s="1">
        <f t="shared" ca="1" si="11"/>
        <v>-7.8672454276402203E-5</v>
      </c>
      <c r="Q111" s="76">
        <f t="shared" si="14"/>
        <v>31540.927000000003</v>
      </c>
    </row>
    <row r="112" spans="1:17" x14ac:dyDescent="0.2">
      <c r="A112" s="1" t="s">
        <v>82</v>
      </c>
      <c r="C112" s="2">
        <v>46591.442999999999</v>
      </c>
      <c r="D112" s="2"/>
      <c r="E112" s="1">
        <f t="shared" si="12"/>
        <v>812.96189331376468</v>
      </c>
      <c r="F112" s="1">
        <f t="shared" si="15"/>
        <v>813</v>
      </c>
      <c r="G112" s="2">
        <f t="shared" si="13"/>
        <v>-2.4409999998169951E-2</v>
      </c>
      <c r="I112" s="1">
        <f t="shared" si="16"/>
        <v>-2.4409999998169951E-2</v>
      </c>
      <c r="O112" s="1">
        <f t="shared" ca="1" si="11"/>
        <v>2.6394264120564118E-4</v>
      </c>
      <c r="Q112" s="76">
        <f t="shared" si="14"/>
        <v>31572.942999999999</v>
      </c>
    </row>
    <row r="113" spans="1:21" x14ac:dyDescent="0.2">
      <c r="A113" s="1" t="s">
        <v>83</v>
      </c>
      <c r="C113" s="2">
        <v>46910.47</v>
      </c>
      <c r="D113" s="2"/>
      <c r="E113" s="1">
        <f t="shared" si="12"/>
        <v>1310.9980173907616</v>
      </c>
      <c r="F113" s="1">
        <f t="shared" si="15"/>
        <v>1311</v>
      </c>
      <c r="G113" s="2">
        <f t="shared" si="13"/>
        <v>-1.2700000006589107E-3</v>
      </c>
      <c r="I113" s="1">
        <f t="shared" si="16"/>
        <v>-1.2700000006589107E-3</v>
      </c>
      <c r="O113" s="1">
        <f t="shared" ca="1" si="11"/>
        <v>3.6763889922068003E-3</v>
      </c>
      <c r="Q113" s="76">
        <f t="shared" si="14"/>
        <v>31891.97</v>
      </c>
    </row>
    <row r="114" spans="1:21" x14ac:dyDescent="0.2">
      <c r="A114" s="1" t="s">
        <v>84</v>
      </c>
      <c r="C114" s="2">
        <v>48015.466999999997</v>
      </c>
      <c r="D114" s="2"/>
      <c r="E114" s="1">
        <f t="shared" si="12"/>
        <v>3036.0194826482598</v>
      </c>
      <c r="F114" s="1">
        <f t="shared" si="15"/>
        <v>3036</v>
      </c>
      <c r="G114" s="2">
        <f t="shared" si="13"/>
        <v>1.2479999997594859E-2</v>
      </c>
      <c r="I114" s="1">
        <f t="shared" si="16"/>
        <v>1.2479999997594859E-2</v>
      </c>
      <c r="O114" s="1">
        <f t="shared" ca="1" si="11"/>
        <v>1.5496609786337316E-2</v>
      </c>
      <c r="Q114" s="76">
        <f t="shared" si="14"/>
        <v>32996.966999999997</v>
      </c>
    </row>
    <row r="115" spans="1:21" x14ac:dyDescent="0.2">
      <c r="A115" s="1" t="s">
        <v>84</v>
      </c>
      <c r="C115" s="2">
        <v>48024.427000000003</v>
      </c>
      <c r="D115" s="2"/>
      <c r="E115" s="1">
        <f t="shared" si="12"/>
        <v>3050.0070249933688</v>
      </c>
      <c r="F115" s="1">
        <f t="shared" si="15"/>
        <v>3050</v>
      </c>
      <c r="G115" s="2">
        <f t="shared" si="13"/>
        <v>4.5000000027357601E-3</v>
      </c>
      <c r="I115" s="1">
        <f t="shared" si="16"/>
        <v>4.5000000027357601E-3</v>
      </c>
      <c r="O115" s="1">
        <f t="shared" ca="1" si="11"/>
        <v>1.5592542013072291E-2</v>
      </c>
      <c r="Q115" s="76">
        <f t="shared" si="14"/>
        <v>33005.927000000003</v>
      </c>
    </row>
    <row r="116" spans="1:21" x14ac:dyDescent="0.2">
      <c r="A116" s="1" t="s">
        <v>85</v>
      </c>
      <c r="C116" s="2">
        <v>48359.442999999999</v>
      </c>
      <c r="D116" s="2"/>
      <c r="E116" s="1">
        <f t="shared" si="12"/>
        <v>3573.0037310520293</v>
      </c>
      <c r="F116" s="1">
        <f t="shared" si="15"/>
        <v>3573</v>
      </c>
      <c r="G116" s="2">
        <f t="shared" si="13"/>
        <v>2.3900000014691614E-3</v>
      </c>
      <c r="I116" s="1">
        <f t="shared" si="16"/>
        <v>2.3900000014691614E-3</v>
      </c>
      <c r="O116" s="1">
        <f t="shared" ca="1" si="11"/>
        <v>1.9176295911814471E-2</v>
      </c>
      <c r="Q116" s="76">
        <f t="shared" si="14"/>
        <v>33340.942999999999</v>
      </c>
    </row>
    <row r="117" spans="1:21" x14ac:dyDescent="0.2">
      <c r="A117" s="1" t="s">
        <v>86</v>
      </c>
      <c r="C117" s="2">
        <v>48737.400999999998</v>
      </c>
      <c r="D117" s="2">
        <v>5.0000000000000001E-3</v>
      </c>
      <c r="E117" s="1">
        <f t="shared" ref="E117:E158" si="17">+(C117-C$7)/C$8</f>
        <v>4163.0376071311439</v>
      </c>
      <c r="F117" s="1">
        <f t="shared" si="15"/>
        <v>4163</v>
      </c>
      <c r="G117" s="2">
        <f>+C117-(C$7+F117*C$8)</f>
        <v>2.4089999998977873E-2</v>
      </c>
      <c r="I117" s="1">
        <f t="shared" si="16"/>
        <v>2.4089999998977873E-2</v>
      </c>
      <c r="O117" s="1">
        <f t="shared" ca="1" si="11"/>
        <v>2.3219154038502589E-2</v>
      </c>
      <c r="Q117" s="76">
        <f t="shared" ref="Q117:Q158" si="18">+C117-15018.5</f>
        <v>33718.900999999998</v>
      </c>
    </row>
    <row r="118" spans="1:21" x14ac:dyDescent="0.2">
      <c r="A118" s="1" t="s">
        <v>86</v>
      </c>
      <c r="C118" s="2">
        <v>48753.411</v>
      </c>
      <c r="D118" s="2">
        <v>4.0000000000000001E-3</v>
      </c>
      <c r="E118" s="1">
        <f t="shared" si="17"/>
        <v>4188.0309724151912</v>
      </c>
      <c r="F118" s="1">
        <f t="shared" si="15"/>
        <v>4188</v>
      </c>
      <c r="G118" s="2">
        <f>+C118-(C$7+F118*C$8)</f>
        <v>1.9840000000840519E-2</v>
      </c>
      <c r="I118" s="1">
        <f t="shared" si="16"/>
        <v>1.9840000000840519E-2</v>
      </c>
      <c r="O118" s="1">
        <f t="shared" ca="1" si="11"/>
        <v>2.339046158624361E-2</v>
      </c>
      <c r="Q118" s="76">
        <f t="shared" si="18"/>
        <v>33734.911</v>
      </c>
    </row>
    <row r="119" spans="1:21" x14ac:dyDescent="0.2">
      <c r="A119" s="1" t="s">
        <v>87</v>
      </c>
      <c r="C119" s="2">
        <v>49097.383999999998</v>
      </c>
      <c r="D119" s="2">
        <v>6.0000000000000001E-3</v>
      </c>
      <c r="E119" s="1">
        <f t="shared" si="17"/>
        <v>4725.0105374900431</v>
      </c>
      <c r="F119" s="1">
        <f t="shared" si="15"/>
        <v>4725</v>
      </c>
      <c r="G119" s="2">
        <f>+C119-(C$7+F119*C$8)</f>
        <v>6.7500000004656613E-3</v>
      </c>
      <c r="I119" s="1">
        <f t="shared" si="16"/>
        <v>6.7500000004656613E-3</v>
      </c>
      <c r="O119" s="1">
        <f t="shared" ca="1" si="11"/>
        <v>2.7070147711720761E-2</v>
      </c>
      <c r="Q119" s="76">
        <f t="shared" si="18"/>
        <v>34078.883999999998</v>
      </c>
    </row>
    <row r="120" spans="1:21" x14ac:dyDescent="0.2">
      <c r="A120" s="1" t="s">
        <v>88</v>
      </c>
      <c r="C120" s="2">
        <v>49473.392999999996</v>
      </c>
      <c r="D120" s="2"/>
      <c r="E120" s="1">
        <f t="shared" si="17"/>
        <v>5312.0018108871718</v>
      </c>
      <c r="F120" s="1">
        <f t="shared" si="15"/>
        <v>5312</v>
      </c>
      <c r="O120" s="1">
        <f t="shared" ca="1" si="11"/>
        <v>3.1092448932679963E-2</v>
      </c>
      <c r="Q120" s="76">
        <f t="shared" si="18"/>
        <v>34454.892999999996</v>
      </c>
      <c r="U120" s="2">
        <f>+C120-(C$7+F120*C$8)</f>
        <v>1.159999992523808E-3</v>
      </c>
    </row>
    <row r="121" spans="1:21" x14ac:dyDescent="0.2">
      <c r="A121" s="28" t="s">
        <v>89</v>
      </c>
      <c r="B121" s="28"/>
      <c r="C121" s="32">
        <v>49840.44</v>
      </c>
      <c r="D121" s="32">
        <v>6.0000000000000001E-3</v>
      </c>
      <c r="E121" s="28">
        <f t="shared" si="17"/>
        <v>5885.0024197199391</v>
      </c>
      <c r="F121" s="1">
        <f t="shared" ref="F121:F161" si="19">ROUND(2*E121,0)/2</f>
        <v>5885</v>
      </c>
      <c r="O121" s="1">
        <f t="shared" ref="O121:O158" ca="1" si="20">+C$11+C$12*F121</f>
        <v>3.5018817926904186E-2</v>
      </c>
      <c r="Q121" s="76">
        <f t="shared" si="18"/>
        <v>34821.94</v>
      </c>
      <c r="U121" s="2">
        <f>+C121-(C$7+F121*C$8)</f>
        <v>1.5500000008614734E-3</v>
      </c>
    </row>
    <row r="122" spans="1:21" x14ac:dyDescent="0.2">
      <c r="A122" s="28" t="s">
        <v>90</v>
      </c>
      <c r="B122" s="28"/>
      <c r="C122" s="32">
        <v>50209.409</v>
      </c>
      <c r="D122" s="32">
        <v>4.0000000000000001E-3</v>
      </c>
      <c r="E122" s="28">
        <f t="shared" si="17"/>
        <v>6461.003481274488</v>
      </c>
      <c r="F122" s="1">
        <f t="shared" si="19"/>
        <v>6461</v>
      </c>
      <c r="O122" s="1">
        <f t="shared" ca="1" si="20"/>
        <v>3.896574382685733E-2</v>
      </c>
      <c r="Q122" s="76">
        <f t="shared" si="18"/>
        <v>35190.909</v>
      </c>
      <c r="U122" s="2">
        <f>+C122-(C$7+F122*C$8)</f>
        <v>2.2299999982351437E-3</v>
      </c>
    </row>
    <row r="123" spans="1:21" x14ac:dyDescent="0.2">
      <c r="A123" s="28" t="s">
        <v>91</v>
      </c>
      <c r="B123" s="28"/>
      <c r="C123" s="32">
        <v>50954.434000000001</v>
      </c>
      <c r="D123" s="32">
        <v>5.0000000000000001E-3</v>
      </c>
      <c r="E123" s="28">
        <f t="shared" si="17"/>
        <v>7624.0691883791005</v>
      </c>
      <c r="F123" s="1">
        <f t="shared" si="19"/>
        <v>7624</v>
      </c>
      <c r="G123" s="2">
        <f>+C123-(C$7+F123*C$8)</f>
        <v>4.43200000008801E-2</v>
      </c>
      <c r="I123" s="1">
        <f>+G123</f>
        <v>4.43200000008801E-2</v>
      </c>
      <c r="O123" s="1">
        <f t="shared" ca="1" si="20"/>
        <v>4.6934970947769675E-2</v>
      </c>
      <c r="Q123" s="76">
        <f t="shared" si="18"/>
        <v>35935.934000000001</v>
      </c>
    </row>
    <row r="124" spans="1:21" x14ac:dyDescent="0.2">
      <c r="A124" s="32" t="s">
        <v>92</v>
      </c>
      <c r="B124" s="33" t="s">
        <v>46</v>
      </c>
      <c r="C124" s="32">
        <v>51699.444100000001</v>
      </c>
      <c r="D124" s="32" t="s">
        <v>33</v>
      </c>
      <c r="E124" s="28">
        <f t="shared" si="17"/>
        <v>8787.1116349501226</v>
      </c>
      <c r="F124" s="1">
        <f t="shared" si="19"/>
        <v>8787</v>
      </c>
      <c r="O124" s="1">
        <f t="shared" ca="1" si="20"/>
        <v>5.490419806868202E-2</v>
      </c>
      <c r="Q124" s="76">
        <f t="shared" si="18"/>
        <v>36680.944100000001</v>
      </c>
      <c r="U124" s="20">
        <v>7.151000000158092E-2</v>
      </c>
    </row>
    <row r="125" spans="1:21" x14ac:dyDescent="0.2">
      <c r="A125" s="34" t="s">
        <v>93</v>
      </c>
      <c r="B125" s="35" t="s">
        <v>46</v>
      </c>
      <c r="C125" s="32">
        <v>52002.419099999999</v>
      </c>
      <c r="D125" s="32">
        <v>1.6000000000000001E-3</v>
      </c>
      <c r="E125" s="28">
        <f t="shared" si="17"/>
        <v>9260.0888271383265</v>
      </c>
      <c r="F125" s="1">
        <f t="shared" si="19"/>
        <v>9260</v>
      </c>
      <c r="G125" s="2">
        <f t="shared" ref="G125:G158" si="21">+C125-(C$7+F125*C$8)</f>
        <v>5.6899999995948747E-2</v>
      </c>
      <c r="K125" s="1">
        <f t="shared" ref="K125:K139" si="22">+G125</f>
        <v>5.6899999995948747E-2</v>
      </c>
      <c r="O125" s="1">
        <f t="shared" ca="1" si="20"/>
        <v>5.8145336871942149E-2</v>
      </c>
      <c r="Q125" s="76">
        <f t="shared" si="18"/>
        <v>36983.919099999999</v>
      </c>
    </row>
    <row r="126" spans="1:21" x14ac:dyDescent="0.2">
      <c r="A126" s="25" t="s">
        <v>94</v>
      </c>
      <c r="B126" s="26" t="s">
        <v>44</v>
      </c>
      <c r="C126" s="27">
        <v>52367.216399999998</v>
      </c>
      <c r="D126" s="2"/>
      <c r="E126" s="28">
        <f t="shared" si="17"/>
        <v>9829.5774076213329</v>
      </c>
      <c r="F126" s="1">
        <f t="shared" si="19"/>
        <v>9829.5</v>
      </c>
      <c r="G126" s="2">
        <f t="shared" si="21"/>
        <v>4.9584999993385281E-2</v>
      </c>
      <c r="K126" s="1">
        <f t="shared" si="22"/>
        <v>4.9584999993385281E-2</v>
      </c>
      <c r="O126" s="1">
        <f t="shared" ca="1" si="20"/>
        <v>6.2047722809482633E-2</v>
      </c>
      <c r="Q126" s="76">
        <f t="shared" si="18"/>
        <v>37348.716399999998</v>
      </c>
    </row>
    <row r="127" spans="1:21" x14ac:dyDescent="0.2">
      <c r="A127" s="25" t="s">
        <v>94</v>
      </c>
      <c r="B127" s="26" t="s">
        <v>46</v>
      </c>
      <c r="C127" s="27">
        <v>52368.189700000003</v>
      </c>
      <c r="D127" s="2"/>
      <c r="E127" s="28">
        <f t="shared" si="17"/>
        <v>9831.0968356307694</v>
      </c>
      <c r="F127" s="1">
        <f t="shared" si="19"/>
        <v>9831</v>
      </c>
      <c r="G127" s="2">
        <f t="shared" si="21"/>
        <v>6.2030000000959262E-2</v>
      </c>
      <c r="K127" s="1">
        <f t="shared" si="22"/>
        <v>6.2030000000959262E-2</v>
      </c>
      <c r="O127" s="1">
        <f t="shared" ca="1" si="20"/>
        <v>6.2058001262347104E-2</v>
      </c>
      <c r="Q127" s="76">
        <f t="shared" si="18"/>
        <v>37349.689700000003</v>
      </c>
    </row>
    <row r="128" spans="1:21" x14ac:dyDescent="0.2">
      <c r="A128" s="36" t="s">
        <v>95</v>
      </c>
      <c r="B128" s="33" t="s">
        <v>46</v>
      </c>
      <c r="C128" s="32">
        <v>52406.623699999996</v>
      </c>
      <c r="D128" s="32">
        <v>5.0000000000000001E-4</v>
      </c>
      <c r="E128" s="28">
        <f t="shared" si="17"/>
        <v>9891.0965234088326</v>
      </c>
      <c r="F128" s="1">
        <f t="shared" si="19"/>
        <v>9891</v>
      </c>
      <c r="G128" s="2">
        <f t="shared" si="21"/>
        <v>6.182999999873573E-2</v>
      </c>
      <c r="K128" s="1">
        <f t="shared" si="22"/>
        <v>6.182999999873573E-2</v>
      </c>
      <c r="O128" s="1">
        <f t="shared" ca="1" si="20"/>
        <v>6.2469139376925553E-2</v>
      </c>
      <c r="Q128" s="76">
        <f t="shared" si="18"/>
        <v>37388.123699999996</v>
      </c>
    </row>
    <row r="129" spans="1:17" x14ac:dyDescent="0.2">
      <c r="A129" s="37" t="s">
        <v>96</v>
      </c>
      <c r="B129" s="38" t="s">
        <v>46</v>
      </c>
      <c r="C129" s="39">
        <v>52406.623699999996</v>
      </c>
      <c r="D129" s="39">
        <v>5.0000000000000001E-4</v>
      </c>
      <c r="E129" s="28">
        <f t="shared" si="17"/>
        <v>9891.0965234088326</v>
      </c>
      <c r="F129" s="1">
        <f t="shared" si="19"/>
        <v>9891</v>
      </c>
      <c r="G129" s="2">
        <f t="shared" si="21"/>
        <v>6.182999999873573E-2</v>
      </c>
      <c r="K129" s="1">
        <f t="shared" si="22"/>
        <v>6.182999999873573E-2</v>
      </c>
      <c r="O129" s="1">
        <f t="shared" ca="1" si="20"/>
        <v>6.2469139376925553E-2</v>
      </c>
      <c r="Q129" s="76">
        <f t="shared" si="18"/>
        <v>37388.123699999996</v>
      </c>
    </row>
    <row r="130" spans="1:17" x14ac:dyDescent="0.2">
      <c r="A130" s="25" t="s">
        <v>97</v>
      </c>
      <c r="B130" s="26" t="s">
        <v>46</v>
      </c>
      <c r="C130" s="27">
        <v>52726.272199999999</v>
      </c>
      <c r="D130" s="2"/>
      <c r="E130" s="28">
        <f t="shared" si="17"/>
        <v>10390.102877125059</v>
      </c>
      <c r="F130" s="1">
        <f t="shared" si="19"/>
        <v>10390</v>
      </c>
      <c r="G130" s="2">
        <f t="shared" si="21"/>
        <v>6.5900000001420267E-2</v>
      </c>
      <c r="K130" s="1">
        <f t="shared" si="22"/>
        <v>6.5900000001420267E-2</v>
      </c>
      <c r="O130" s="1">
        <f t="shared" ca="1" si="20"/>
        <v>6.5888438029836349E-2</v>
      </c>
      <c r="Q130" s="76">
        <f t="shared" si="18"/>
        <v>37707.772199999999</v>
      </c>
    </row>
    <row r="131" spans="1:17" x14ac:dyDescent="0.2">
      <c r="A131" s="36" t="s">
        <v>95</v>
      </c>
      <c r="B131" s="33" t="s">
        <v>46</v>
      </c>
      <c r="C131" s="32">
        <v>53097.806700000001</v>
      </c>
      <c r="D131" s="32">
        <v>1E-4</v>
      </c>
      <c r="E131" s="28">
        <f t="shared" si="17"/>
        <v>10970.108965452644</v>
      </c>
      <c r="F131" s="1">
        <f t="shared" si="19"/>
        <v>10970</v>
      </c>
      <c r="G131" s="2">
        <f t="shared" si="21"/>
        <v>6.9799999997485429E-2</v>
      </c>
      <c r="K131" s="1">
        <f t="shared" si="22"/>
        <v>6.9799999997485429E-2</v>
      </c>
      <c r="O131" s="1">
        <f t="shared" ca="1" si="20"/>
        <v>6.9862773137428058E-2</v>
      </c>
      <c r="Q131" s="76">
        <f t="shared" si="18"/>
        <v>38079.306700000001</v>
      </c>
    </row>
    <row r="132" spans="1:17" x14ac:dyDescent="0.2">
      <c r="A132" s="37" t="s">
        <v>96</v>
      </c>
      <c r="B132" s="38" t="s">
        <v>46</v>
      </c>
      <c r="C132" s="39">
        <v>53097.806700000001</v>
      </c>
      <c r="D132" s="39">
        <v>1E-4</v>
      </c>
      <c r="E132" s="28">
        <f t="shared" si="17"/>
        <v>10970.108965452644</v>
      </c>
      <c r="F132" s="1">
        <f t="shared" si="19"/>
        <v>10970</v>
      </c>
      <c r="G132" s="2">
        <f t="shared" si="21"/>
        <v>6.9799999997485429E-2</v>
      </c>
      <c r="K132" s="1">
        <f t="shared" si="22"/>
        <v>6.9799999997485429E-2</v>
      </c>
      <c r="O132" s="1">
        <f t="shared" ca="1" si="20"/>
        <v>6.9862773137428058E-2</v>
      </c>
      <c r="Q132" s="76">
        <f t="shared" si="18"/>
        <v>38079.306700000001</v>
      </c>
    </row>
    <row r="133" spans="1:17" x14ac:dyDescent="0.2">
      <c r="A133" s="25" t="s">
        <v>98</v>
      </c>
      <c r="B133" s="26" t="s">
        <v>46</v>
      </c>
      <c r="C133" s="27">
        <v>53106.134599999998</v>
      </c>
      <c r="D133" s="2"/>
      <c r="E133" s="28">
        <f t="shared" si="17"/>
        <v>10983.109730396362</v>
      </c>
      <c r="F133" s="1">
        <f t="shared" si="19"/>
        <v>10983</v>
      </c>
      <c r="G133" s="2">
        <f t="shared" si="21"/>
        <v>7.0289999996020924E-2</v>
      </c>
      <c r="K133" s="1">
        <f t="shared" si="22"/>
        <v>7.0289999996020924E-2</v>
      </c>
      <c r="O133" s="1">
        <f t="shared" ca="1" si="20"/>
        <v>6.9951853062253391E-2</v>
      </c>
      <c r="Q133" s="76">
        <f t="shared" si="18"/>
        <v>38087.634599999998</v>
      </c>
    </row>
    <row r="134" spans="1:17" x14ac:dyDescent="0.2">
      <c r="A134" s="36" t="s">
        <v>99</v>
      </c>
      <c r="B134" s="33" t="s">
        <v>46</v>
      </c>
      <c r="C134" s="32">
        <v>53470.633000000002</v>
      </c>
      <c r="D134" s="32">
        <v>1.1999999999999999E-3</v>
      </c>
      <c r="E134" s="28">
        <f t="shared" si="17"/>
        <v>11552.131695208956</v>
      </c>
      <c r="F134" s="1">
        <f t="shared" si="19"/>
        <v>11552</v>
      </c>
      <c r="G134" s="2">
        <f t="shared" si="21"/>
        <v>8.436000000074273E-2</v>
      </c>
      <c r="K134" s="1">
        <f t="shared" si="22"/>
        <v>8.436000000074273E-2</v>
      </c>
      <c r="O134" s="1">
        <f t="shared" ca="1" si="20"/>
        <v>7.3850812848839056E-2</v>
      </c>
      <c r="Q134" s="76">
        <f t="shared" si="18"/>
        <v>38452.133000000002</v>
      </c>
    </row>
    <row r="135" spans="1:17" x14ac:dyDescent="0.2">
      <c r="A135" s="36" t="s">
        <v>99</v>
      </c>
      <c r="B135" s="33" t="s">
        <v>46</v>
      </c>
      <c r="C135" s="32">
        <v>53475.744700000003</v>
      </c>
      <c r="D135" s="32">
        <v>5.0000000000000001E-4</v>
      </c>
      <c r="E135" s="28">
        <f t="shared" si="17"/>
        <v>11560.11161933903</v>
      </c>
      <c r="F135" s="1">
        <f t="shared" si="19"/>
        <v>11560</v>
      </c>
      <c r="G135" s="2">
        <f t="shared" si="21"/>
        <v>7.1499999998195563E-2</v>
      </c>
      <c r="K135" s="1">
        <f t="shared" si="22"/>
        <v>7.1499999998195563E-2</v>
      </c>
      <c r="O135" s="1">
        <f t="shared" ca="1" si="20"/>
        <v>7.3905631264116173E-2</v>
      </c>
      <c r="Q135" s="76">
        <f t="shared" si="18"/>
        <v>38457.244700000003</v>
      </c>
    </row>
    <row r="136" spans="1:17" x14ac:dyDescent="0.2">
      <c r="A136" s="36" t="s">
        <v>99</v>
      </c>
      <c r="B136" s="33" t="s">
        <v>46</v>
      </c>
      <c r="C136" s="32">
        <v>53477.670299999998</v>
      </c>
      <c r="D136" s="32">
        <v>8.9999999999999998E-4</v>
      </c>
      <c r="E136" s="28">
        <f t="shared" si="17"/>
        <v>11563.117692055508</v>
      </c>
      <c r="F136" s="1">
        <f t="shared" si="19"/>
        <v>11563</v>
      </c>
      <c r="G136" s="2">
        <f t="shared" si="21"/>
        <v>7.5389999998151325E-2</v>
      </c>
      <c r="K136" s="1">
        <f t="shared" si="22"/>
        <v>7.5389999998151325E-2</v>
      </c>
      <c r="O136" s="1">
        <f t="shared" ca="1" si="20"/>
        <v>7.39261881698451E-2</v>
      </c>
      <c r="Q136" s="76">
        <f t="shared" si="18"/>
        <v>38459.170299999998</v>
      </c>
    </row>
    <row r="137" spans="1:17" x14ac:dyDescent="0.2">
      <c r="A137" s="36" t="s">
        <v>99</v>
      </c>
      <c r="B137" s="33" t="s">
        <v>46</v>
      </c>
      <c r="C137" s="32">
        <v>53495.603300000002</v>
      </c>
      <c r="D137" s="32">
        <v>4.0000000000000002E-4</v>
      </c>
      <c r="E137" s="28">
        <f t="shared" si="17"/>
        <v>11591.11307117099</v>
      </c>
      <c r="F137" s="1">
        <f t="shared" si="19"/>
        <v>11591</v>
      </c>
      <c r="G137" s="2">
        <f t="shared" si="21"/>
        <v>7.2430000000167638E-2</v>
      </c>
      <c r="K137" s="1">
        <f t="shared" si="22"/>
        <v>7.2430000000167638E-2</v>
      </c>
      <c r="O137" s="1">
        <f t="shared" ca="1" si="20"/>
        <v>7.4118052623315042E-2</v>
      </c>
      <c r="Q137" s="76">
        <f t="shared" si="18"/>
        <v>38477.103300000002</v>
      </c>
    </row>
    <row r="138" spans="1:17" x14ac:dyDescent="0.2">
      <c r="A138" s="25" t="s">
        <v>100</v>
      </c>
      <c r="B138" s="26" t="s">
        <v>46</v>
      </c>
      <c r="C138" s="27">
        <v>53799.237699999998</v>
      </c>
      <c r="D138" s="2"/>
      <c r="E138" s="28">
        <f t="shared" si="17"/>
        <v>12065.119659053651</v>
      </c>
      <c r="F138" s="1">
        <f t="shared" si="19"/>
        <v>12065</v>
      </c>
      <c r="G138" s="2">
        <f t="shared" si="21"/>
        <v>7.6649999995424878E-2</v>
      </c>
      <c r="K138" s="1">
        <f t="shared" si="22"/>
        <v>7.6649999995424878E-2</v>
      </c>
      <c r="O138" s="1">
        <f t="shared" ca="1" si="20"/>
        <v>7.7366043728484823E-2</v>
      </c>
      <c r="Q138" s="76">
        <f t="shared" si="18"/>
        <v>38780.737699999998</v>
      </c>
    </row>
    <row r="139" spans="1:17" x14ac:dyDescent="0.2">
      <c r="A139" s="32" t="s">
        <v>101</v>
      </c>
      <c r="B139" s="40" t="s">
        <v>46</v>
      </c>
      <c r="C139" s="41">
        <v>53852.402499999997</v>
      </c>
      <c r="D139" s="41">
        <v>5.9999999999999995E-4</v>
      </c>
      <c r="E139" s="28">
        <f t="shared" si="17"/>
        <v>12148.11574066846</v>
      </c>
      <c r="F139" s="1">
        <f t="shared" si="19"/>
        <v>12148</v>
      </c>
      <c r="G139" s="2">
        <f t="shared" si="21"/>
        <v>7.4139999996987171E-2</v>
      </c>
      <c r="K139" s="1">
        <f t="shared" si="22"/>
        <v>7.4139999996987171E-2</v>
      </c>
      <c r="O139" s="1">
        <f t="shared" ca="1" si="20"/>
        <v>7.7934784786985012E-2</v>
      </c>
      <c r="Q139" s="76">
        <f t="shared" si="18"/>
        <v>38833.902499999997</v>
      </c>
    </row>
    <row r="140" spans="1:17" x14ac:dyDescent="0.2">
      <c r="A140" s="32" t="s">
        <v>102</v>
      </c>
      <c r="B140" s="40" t="s">
        <v>46</v>
      </c>
      <c r="C140" s="41">
        <v>53852.402499999997</v>
      </c>
      <c r="D140" s="41">
        <v>5.9999999999999995E-4</v>
      </c>
      <c r="E140" s="28">
        <f t="shared" si="17"/>
        <v>12148.11574066846</v>
      </c>
      <c r="F140" s="1">
        <f t="shared" si="19"/>
        <v>12148</v>
      </c>
      <c r="G140" s="2">
        <f t="shared" si="21"/>
        <v>7.4139999996987171E-2</v>
      </c>
      <c r="J140" s="1">
        <f>+G140</f>
        <v>7.4139999996987171E-2</v>
      </c>
      <c r="O140" s="1">
        <f t="shared" ca="1" si="20"/>
        <v>7.7934784786985012E-2</v>
      </c>
      <c r="Q140" s="76">
        <f t="shared" si="18"/>
        <v>38833.902499999997</v>
      </c>
    </row>
    <row r="141" spans="1:17" x14ac:dyDescent="0.2">
      <c r="A141" s="32" t="s">
        <v>103</v>
      </c>
      <c r="B141" s="33" t="s">
        <v>44</v>
      </c>
      <c r="C141" s="32">
        <v>54948.769099999998</v>
      </c>
      <c r="D141" s="32">
        <v>1E-3</v>
      </c>
      <c r="E141" s="28">
        <f t="shared" si="17"/>
        <v>13859.664205317134</v>
      </c>
      <c r="F141" s="1">
        <f t="shared" si="19"/>
        <v>13859.5</v>
      </c>
      <c r="G141" s="2">
        <f t="shared" si="21"/>
        <v>0.10518500000034692</v>
      </c>
      <c r="K141" s="1">
        <f t="shared" ref="K141:K147" si="23">+G141</f>
        <v>0.10518500000034692</v>
      </c>
      <c r="O141" s="1">
        <f t="shared" ca="1" si="20"/>
        <v>8.9662499505335377E-2</v>
      </c>
      <c r="Q141" s="76">
        <f t="shared" si="18"/>
        <v>39930.269099999998</v>
      </c>
    </row>
    <row r="142" spans="1:17" x14ac:dyDescent="0.2">
      <c r="A142" s="36" t="s">
        <v>104</v>
      </c>
      <c r="B142" s="33" t="s">
        <v>46</v>
      </c>
      <c r="C142" s="32">
        <v>55249.504659999999</v>
      </c>
      <c r="D142" s="32">
        <v>2.9999999999999997E-4</v>
      </c>
      <c r="E142" s="28">
        <f t="shared" si="17"/>
        <v>14329.145386140466</v>
      </c>
      <c r="F142" s="1">
        <f t="shared" si="19"/>
        <v>14329</v>
      </c>
      <c r="G142" s="2">
        <f t="shared" si="21"/>
        <v>9.3130000001110602E-2</v>
      </c>
      <c r="K142" s="1">
        <f t="shared" si="23"/>
        <v>9.3130000001110602E-2</v>
      </c>
      <c r="O142" s="1">
        <f t="shared" ca="1" si="20"/>
        <v>9.2879655251911775E-2</v>
      </c>
      <c r="Q142" s="76">
        <f t="shared" si="18"/>
        <v>40231.004659999999</v>
      </c>
    </row>
    <row r="143" spans="1:17" x14ac:dyDescent="0.2">
      <c r="A143" s="36" t="s">
        <v>104</v>
      </c>
      <c r="B143" s="33" t="s">
        <v>46</v>
      </c>
      <c r="C143" s="32">
        <v>55249.505160000001</v>
      </c>
      <c r="D143" s="32">
        <v>2.9999999999999997E-4</v>
      </c>
      <c r="E143" s="28">
        <f t="shared" si="17"/>
        <v>14329.146166695287</v>
      </c>
      <c r="F143" s="1">
        <f t="shared" si="19"/>
        <v>14329</v>
      </c>
      <c r="G143" s="2">
        <f t="shared" si="21"/>
        <v>9.3630000003031455E-2</v>
      </c>
      <c r="K143" s="1">
        <f t="shared" si="23"/>
        <v>9.3630000003031455E-2</v>
      </c>
      <c r="O143" s="1">
        <f t="shared" ca="1" si="20"/>
        <v>9.2879655251911775E-2</v>
      </c>
      <c r="Q143" s="76">
        <f t="shared" si="18"/>
        <v>40231.005160000001</v>
      </c>
    </row>
    <row r="144" spans="1:17" x14ac:dyDescent="0.2">
      <c r="A144" s="25" t="s">
        <v>105</v>
      </c>
      <c r="B144" s="26" t="s">
        <v>46</v>
      </c>
      <c r="C144" s="27">
        <v>55334.065399999999</v>
      </c>
      <c r="D144" s="2"/>
      <c r="E144" s="28">
        <f t="shared" si="17"/>
        <v>14461.153972243468</v>
      </c>
      <c r="F144" s="1">
        <f t="shared" si="19"/>
        <v>14461</v>
      </c>
      <c r="G144" s="2">
        <f t="shared" si="21"/>
        <v>9.863000000041211E-2</v>
      </c>
      <c r="K144" s="1">
        <f t="shared" si="23"/>
        <v>9.863000000041211E-2</v>
      </c>
      <c r="O144" s="1">
        <f t="shared" ca="1" si="20"/>
        <v>9.3784159103984369E-2</v>
      </c>
      <c r="Q144" s="76">
        <f t="shared" si="18"/>
        <v>40315.565399999999</v>
      </c>
    </row>
    <row r="145" spans="1:17" x14ac:dyDescent="0.2">
      <c r="A145" s="42" t="s">
        <v>106</v>
      </c>
      <c r="B145" s="43" t="s">
        <v>46</v>
      </c>
      <c r="C145" s="42">
        <v>55631.928500000002</v>
      </c>
      <c r="D145" s="42">
        <v>2.0000000000000001E-4</v>
      </c>
      <c r="E145" s="28">
        <f t="shared" si="17"/>
        <v>14926.15092807968</v>
      </c>
      <c r="F145" s="1">
        <f t="shared" si="19"/>
        <v>14926</v>
      </c>
      <c r="G145" s="2">
        <f t="shared" si="21"/>
        <v>9.6680000002379529E-2</v>
      </c>
      <c r="K145" s="1">
        <f t="shared" si="23"/>
        <v>9.6680000002379529E-2</v>
      </c>
      <c r="O145" s="1">
        <f t="shared" ca="1" si="20"/>
        <v>9.6970479491967382E-2</v>
      </c>
      <c r="Q145" s="76">
        <f t="shared" si="18"/>
        <v>40613.428500000002</v>
      </c>
    </row>
    <row r="146" spans="1:17" x14ac:dyDescent="0.2">
      <c r="A146" s="25" t="s">
        <v>107</v>
      </c>
      <c r="B146" s="26" t="s">
        <v>44</v>
      </c>
      <c r="C146" s="27">
        <v>55677.088100000001</v>
      </c>
      <c r="D146" s="2"/>
      <c r="E146" s="28">
        <f t="shared" si="17"/>
        <v>14996.650014830542</v>
      </c>
      <c r="F146" s="1">
        <f t="shared" si="19"/>
        <v>14996.5</v>
      </c>
      <c r="G146" s="2">
        <f t="shared" si="21"/>
        <v>9.6095000000786968E-2</v>
      </c>
      <c r="K146" s="1">
        <f t="shared" si="23"/>
        <v>9.6095000000786968E-2</v>
      </c>
      <c r="O146" s="1">
        <f t="shared" ca="1" si="20"/>
        <v>9.745356677659707E-2</v>
      </c>
      <c r="Q146" s="76">
        <f t="shared" si="18"/>
        <v>40658.588100000001</v>
      </c>
    </row>
    <row r="147" spans="1:17" x14ac:dyDescent="0.2">
      <c r="A147" s="32" t="s">
        <v>108</v>
      </c>
      <c r="B147" s="33" t="s">
        <v>46</v>
      </c>
      <c r="C147" s="32">
        <v>56000.902999999998</v>
      </c>
      <c r="D147" s="32">
        <v>4.0000000000000002E-4</v>
      </c>
      <c r="E147" s="28">
        <f t="shared" si="17"/>
        <v>15502.160575737231</v>
      </c>
      <c r="F147" s="1">
        <f t="shared" si="19"/>
        <v>15502</v>
      </c>
      <c r="G147" s="2">
        <f t="shared" si="21"/>
        <v>0.10285999999905471</v>
      </c>
      <c r="K147" s="1">
        <f t="shared" si="23"/>
        <v>0.10285999999905471</v>
      </c>
      <c r="O147" s="1">
        <f t="shared" ca="1" si="20"/>
        <v>0.10091740539192053</v>
      </c>
      <c r="Q147" s="76">
        <f t="shared" si="18"/>
        <v>40982.402999999998</v>
      </c>
    </row>
    <row r="148" spans="1:17" x14ac:dyDescent="0.2">
      <c r="A148" s="32" t="s">
        <v>109</v>
      </c>
      <c r="B148" s="33" t="s">
        <v>46</v>
      </c>
      <c r="C148" s="32">
        <v>56046.382299999997</v>
      </c>
      <c r="D148" s="32">
        <v>1E-4</v>
      </c>
      <c r="E148" s="28">
        <f t="shared" si="17"/>
        <v>15573.158749238954</v>
      </c>
      <c r="F148" s="1">
        <f t="shared" si="19"/>
        <v>15573</v>
      </c>
      <c r="G148" s="2">
        <f t="shared" si="21"/>
        <v>0.10168999999586958</v>
      </c>
      <c r="J148" s="1">
        <f>+G148</f>
        <v>0.10168999999586958</v>
      </c>
      <c r="O148" s="1">
        <f t="shared" ca="1" si="20"/>
        <v>0.10140391882750503</v>
      </c>
      <c r="Q148" s="76">
        <f t="shared" si="18"/>
        <v>41027.882299999997</v>
      </c>
    </row>
    <row r="149" spans="1:17" x14ac:dyDescent="0.2">
      <c r="A149" s="25" t="s">
        <v>110</v>
      </c>
      <c r="B149" s="26" t="s">
        <v>46</v>
      </c>
      <c r="C149" s="27">
        <v>56054.070800000001</v>
      </c>
      <c r="D149" s="2"/>
      <c r="E149" s="28">
        <f t="shared" si="17"/>
        <v>15585.161340680957</v>
      </c>
      <c r="F149" s="1">
        <f t="shared" si="19"/>
        <v>15585</v>
      </c>
      <c r="G149" s="2">
        <f t="shared" si="21"/>
        <v>0.10335000000486616</v>
      </c>
      <c r="K149" s="1">
        <f t="shared" ref="K149:K158" si="24">+G149</f>
        <v>0.10335000000486616</v>
      </c>
      <c r="O149" s="1">
        <f t="shared" ca="1" si="20"/>
        <v>0.10148614645042073</v>
      </c>
      <c r="Q149" s="76">
        <f t="shared" si="18"/>
        <v>41035.570800000001</v>
      </c>
    </row>
    <row r="150" spans="1:17" x14ac:dyDescent="0.2">
      <c r="A150" s="44" t="s">
        <v>111</v>
      </c>
      <c r="B150" s="45" t="s">
        <v>46</v>
      </c>
      <c r="C150" s="46">
        <v>57132.485800000002</v>
      </c>
      <c r="D150" s="46">
        <v>1.84E-2</v>
      </c>
      <c r="E150" s="28">
        <f t="shared" si="17"/>
        <v>17268.685389574912</v>
      </c>
      <c r="F150" s="1">
        <f t="shared" si="19"/>
        <v>17268.5</v>
      </c>
      <c r="G150" s="2">
        <f t="shared" si="21"/>
        <v>0.11875500000314787</v>
      </c>
      <c r="K150" s="1">
        <f t="shared" si="24"/>
        <v>0.11875500000314787</v>
      </c>
      <c r="O150" s="1">
        <f t="shared" ca="1" si="20"/>
        <v>0.11302199671530114</v>
      </c>
      <c r="Q150" s="76">
        <f t="shared" si="18"/>
        <v>42113.985800000002</v>
      </c>
    </row>
    <row r="151" spans="1:17" x14ac:dyDescent="0.2">
      <c r="A151" s="47" t="s">
        <v>112</v>
      </c>
      <c r="B151" s="48" t="s">
        <v>46</v>
      </c>
      <c r="C151" s="47">
        <v>57159.706299999998</v>
      </c>
      <c r="D151" s="47">
        <v>1E-4</v>
      </c>
      <c r="E151" s="28">
        <f t="shared" si="17"/>
        <v>17311.17957444151</v>
      </c>
      <c r="F151" s="1">
        <f t="shared" si="19"/>
        <v>17311</v>
      </c>
      <c r="G151" s="2">
        <f t="shared" si="21"/>
        <v>0.11502999999356689</v>
      </c>
      <c r="K151" s="1">
        <f t="shared" si="24"/>
        <v>0.11502999999356689</v>
      </c>
      <c r="O151" s="1">
        <f t="shared" ca="1" si="20"/>
        <v>0.11331321954646088</v>
      </c>
      <c r="Q151" s="76">
        <f t="shared" si="18"/>
        <v>42141.206299999998</v>
      </c>
    </row>
    <row r="152" spans="1:17" x14ac:dyDescent="0.2">
      <c r="A152" s="44" t="s">
        <v>111</v>
      </c>
      <c r="B152" s="45" t="s">
        <v>46</v>
      </c>
      <c r="C152" s="46">
        <v>57516.508199999997</v>
      </c>
      <c r="D152" s="46">
        <v>2.2000000000000001E-3</v>
      </c>
      <c r="E152" s="28">
        <f t="shared" si="17"/>
        <v>17868.186458935004</v>
      </c>
      <c r="F152" s="1">
        <f t="shared" si="19"/>
        <v>17868</v>
      </c>
      <c r="G152" s="2">
        <f t="shared" si="21"/>
        <v>0.11943999999493826</v>
      </c>
      <c r="K152" s="1">
        <f t="shared" si="24"/>
        <v>0.11943999999493826</v>
      </c>
      <c r="O152" s="1">
        <f t="shared" ca="1" si="20"/>
        <v>0.11712995171013085</v>
      </c>
      <c r="Q152" s="76">
        <f t="shared" si="18"/>
        <v>42498.008199999997</v>
      </c>
    </row>
    <row r="153" spans="1:17" x14ac:dyDescent="0.2">
      <c r="A153" s="47" t="s">
        <v>113</v>
      </c>
      <c r="B153" s="48" t="s">
        <v>46</v>
      </c>
      <c r="C153" s="47">
        <v>57535.724800000004</v>
      </c>
      <c r="D153" s="47">
        <v>1E-4</v>
      </c>
      <c r="E153" s="28">
        <f t="shared" si="17"/>
        <v>17898.185678380196</v>
      </c>
      <c r="F153" s="1">
        <f t="shared" si="19"/>
        <v>17898</v>
      </c>
      <c r="G153" s="2">
        <f t="shared" si="21"/>
        <v>0.11894000000029337</v>
      </c>
      <c r="K153" s="1">
        <f t="shared" si="24"/>
        <v>0.11894000000029337</v>
      </c>
      <c r="O153" s="1">
        <f t="shared" ca="1" si="20"/>
        <v>0.11733552076742007</v>
      </c>
      <c r="Q153" s="76">
        <f t="shared" si="18"/>
        <v>42517.224800000004</v>
      </c>
    </row>
    <row r="154" spans="1:17" x14ac:dyDescent="0.2">
      <c r="A154" s="49" t="s">
        <v>114</v>
      </c>
      <c r="B154" s="50" t="s">
        <v>46</v>
      </c>
      <c r="C154" s="51">
        <v>57863.057999999997</v>
      </c>
      <c r="D154" s="52" t="s">
        <v>115</v>
      </c>
      <c r="E154" s="28">
        <f t="shared" si="17"/>
        <v>18409.188691321786</v>
      </c>
      <c r="F154" s="1">
        <f t="shared" si="19"/>
        <v>18409</v>
      </c>
      <c r="G154" s="2">
        <f t="shared" si="21"/>
        <v>0.12086999999883119</v>
      </c>
      <c r="K154" s="1">
        <f t="shared" si="24"/>
        <v>0.12086999999883119</v>
      </c>
      <c r="O154" s="1">
        <f t="shared" ca="1" si="20"/>
        <v>0.12083704704324656</v>
      </c>
      <c r="Q154" s="76">
        <f t="shared" si="18"/>
        <v>42844.557999999997</v>
      </c>
    </row>
    <row r="155" spans="1:17" x14ac:dyDescent="0.2">
      <c r="A155" s="49" t="s">
        <v>114</v>
      </c>
      <c r="B155" s="50" t="s">
        <v>46</v>
      </c>
      <c r="C155" s="51">
        <v>57863.058100000002</v>
      </c>
      <c r="D155" s="52" t="s">
        <v>116</v>
      </c>
      <c r="E155" s="28">
        <f t="shared" si="17"/>
        <v>18409.188847432757</v>
      </c>
      <c r="F155" s="1">
        <f t="shared" si="19"/>
        <v>18409</v>
      </c>
      <c r="G155" s="2">
        <f t="shared" si="21"/>
        <v>0.12097000000358094</v>
      </c>
      <c r="K155" s="1">
        <f t="shared" si="24"/>
        <v>0.12097000000358094</v>
      </c>
      <c r="O155" s="1">
        <f t="shared" ca="1" si="20"/>
        <v>0.12083704704324656</v>
      </c>
      <c r="Q155" s="76">
        <f t="shared" si="18"/>
        <v>42844.558100000002</v>
      </c>
    </row>
    <row r="156" spans="1:17" x14ac:dyDescent="0.2">
      <c r="A156" s="49" t="s">
        <v>114</v>
      </c>
      <c r="B156" s="50" t="s">
        <v>46</v>
      </c>
      <c r="C156" s="51">
        <v>57863.058599999997</v>
      </c>
      <c r="D156" s="52" t="s">
        <v>117</v>
      </c>
      <c r="E156" s="28">
        <f t="shared" si="17"/>
        <v>18409.189627987569</v>
      </c>
      <c r="F156" s="1">
        <f t="shared" si="19"/>
        <v>18409</v>
      </c>
      <c r="G156" s="2">
        <f t="shared" si="21"/>
        <v>0.12146999999822583</v>
      </c>
      <c r="K156" s="1">
        <f t="shared" si="24"/>
        <v>0.12146999999822583</v>
      </c>
      <c r="O156" s="1">
        <f t="shared" ca="1" si="20"/>
        <v>0.12083704704324656</v>
      </c>
      <c r="Q156" s="76">
        <f t="shared" si="18"/>
        <v>42844.558599999997</v>
      </c>
    </row>
    <row r="157" spans="1:17" x14ac:dyDescent="0.2">
      <c r="A157" s="53" t="s">
        <v>118</v>
      </c>
      <c r="B157" s="54" t="s">
        <v>46</v>
      </c>
      <c r="C157" s="55">
        <v>57902.456599999998</v>
      </c>
      <c r="D157" s="55">
        <v>2.3999999999999998E-3</v>
      </c>
      <c r="E157" s="28">
        <f t="shared" si="17"/>
        <v>18470.694225455449</v>
      </c>
      <c r="F157" s="1">
        <f t="shared" si="19"/>
        <v>18470.5</v>
      </c>
      <c r="G157" s="2">
        <f t="shared" si="21"/>
        <v>0.12441499999840744</v>
      </c>
      <c r="K157" s="1">
        <f t="shared" si="24"/>
        <v>0.12441499999840744</v>
      </c>
      <c r="O157" s="1">
        <f t="shared" ca="1" si="20"/>
        <v>0.12125846361068947</v>
      </c>
      <c r="Q157" s="76">
        <f t="shared" si="18"/>
        <v>42883.956599999998</v>
      </c>
    </row>
    <row r="158" spans="1:17" x14ac:dyDescent="0.2">
      <c r="A158" s="53" t="s">
        <v>119</v>
      </c>
      <c r="B158" s="56" t="s">
        <v>46</v>
      </c>
      <c r="C158" s="53">
        <v>58255.728600000002</v>
      </c>
      <c r="D158" s="53">
        <v>1E-4</v>
      </c>
      <c r="E158" s="28">
        <f t="shared" si="17"/>
        <v>19022.190549042261</v>
      </c>
      <c r="F158" s="1">
        <f t="shared" si="19"/>
        <v>19022</v>
      </c>
      <c r="G158" s="2">
        <f t="shared" si="21"/>
        <v>0.12206000000151107</v>
      </c>
      <c r="K158" s="1">
        <f t="shared" si="24"/>
        <v>0.12206000000151107</v>
      </c>
      <c r="O158" s="1">
        <f t="shared" ca="1" si="20"/>
        <v>0.12503750811385644</v>
      </c>
      <c r="Q158" s="76">
        <f t="shared" si="18"/>
        <v>43237.228600000002</v>
      </c>
    </row>
    <row r="159" spans="1:17" x14ac:dyDescent="0.2">
      <c r="A159" s="57" t="s">
        <v>120</v>
      </c>
      <c r="B159" s="57" t="s">
        <v>15</v>
      </c>
      <c r="C159" s="58">
        <v>53097.80672</v>
      </c>
      <c r="D159" s="58">
        <v>9.0000000000000006E-5</v>
      </c>
      <c r="E159" s="28">
        <f>+(C159-C$7)/C$8</f>
        <v>10970.108996674837</v>
      </c>
      <c r="F159" s="1">
        <f t="shared" si="19"/>
        <v>10970</v>
      </c>
      <c r="G159" s="2">
        <f>+C159-(C$7+F159*C$8)</f>
        <v>6.9819999996980187E-2</v>
      </c>
      <c r="K159" s="1">
        <f>+G159</f>
        <v>6.9819999996980187E-2</v>
      </c>
      <c r="O159" s="1">
        <f ca="1">+C$11+C$12*F159</f>
        <v>6.9862773137428058E-2</v>
      </c>
      <c r="Q159" s="76">
        <f>+C159-15018.5</f>
        <v>38079.30672</v>
      </c>
    </row>
    <row r="160" spans="1:17" x14ac:dyDescent="0.2">
      <c r="A160" s="59" t="s">
        <v>121</v>
      </c>
      <c r="B160" s="38" t="s">
        <v>46</v>
      </c>
      <c r="C160" s="39">
        <v>57895.726499999997</v>
      </c>
      <c r="D160" s="39">
        <v>1E-4</v>
      </c>
      <c r="E160" s="28">
        <f>+(C160-C$7)/C$8</f>
        <v>18460.187801489294</v>
      </c>
      <c r="F160" s="1">
        <f t="shared" si="19"/>
        <v>18460</v>
      </c>
      <c r="G160" s="2">
        <f>+C160-(C$7+F160*C$8)</f>
        <v>0.12029999999504071</v>
      </c>
      <c r="K160" s="1">
        <f>+G160</f>
        <v>0.12029999999504071</v>
      </c>
      <c r="O160" s="1">
        <f ca="1">+C$11+C$12*F160</f>
        <v>0.12118651444063826</v>
      </c>
      <c r="Q160" s="76">
        <f>+C160-15018.5</f>
        <v>42877.226499999997</v>
      </c>
    </row>
    <row r="161" spans="1:17" x14ac:dyDescent="0.2">
      <c r="A161" s="60" t="s">
        <v>122</v>
      </c>
      <c r="B161" s="61" t="s">
        <v>44</v>
      </c>
      <c r="C161" s="62">
        <v>58176.617829999886</v>
      </c>
      <c r="D161" s="62">
        <v>5.9999999999999995E-4</v>
      </c>
      <c r="E161" s="28">
        <f>+(C161-C$7)/C$8</f>
        <v>18898.689963625966</v>
      </c>
      <c r="F161" s="1">
        <f t="shared" si="19"/>
        <v>18898.5</v>
      </c>
      <c r="G161" s="2">
        <f>+C161-(C$7+F161*C$8)</f>
        <v>0.12168499988911208</v>
      </c>
      <c r="K161" s="1">
        <f>+G161</f>
        <v>0.12168499988911208</v>
      </c>
      <c r="O161" s="1">
        <f ca="1">+C$11+C$12*F161</f>
        <v>0.12419124882801579</v>
      </c>
      <c r="Q161" s="76">
        <f>+C161-15018.5</f>
        <v>43158.117829999886</v>
      </c>
    </row>
    <row r="162" spans="1:17" x14ac:dyDescent="0.2">
      <c r="A162" s="77" t="s">
        <v>550</v>
      </c>
      <c r="B162" s="78" t="s">
        <v>46</v>
      </c>
      <c r="C162" s="79">
        <v>59625.270000000019</v>
      </c>
      <c r="E162" s="28">
        <f>+(C162-C$7)/C$8</f>
        <v>21160.194826482693</v>
      </c>
      <c r="F162" s="1">
        <f t="shared" ref="F162" si="25">ROUND(2*E162,0)/2</f>
        <v>21160</v>
      </c>
      <c r="G162" s="2">
        <f>+C162-(C$7+F162*C$8)</f>
        <v>0.12480000001960434</v>
      </c>
      <c r="K162" s="1">
        <f>+G162</f>
        <v>0.12480000001960434</v>
      </c>
      <c r="O162" s="1">
        <f ca="1">+C$11+C$12*F162</f>
        <v>0.13968772959666864</v>
      </c>
      <c r="Q162" s="76">
        <f>+C162-15018.5</f>
        <v>44606.770000000019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62"/>
  <sheetViews>
    <sheetView workbookViewId="0">
      <pane xSplit="14" ySplit="22" topLeftCell="O145" activePane="bottomRight" state="frozen"/>
      <selection pane="topRight" activeCell="O1" sqref="O1"/>
      <selection pane="bottomLeft" activeCell="A23" sqref="A23"/>
      <selection pane="bottomRight" activeCell="V162" sqref="V16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710937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3" t="s">
        <v>0</v>
      </c>
    </row>
    <row r="2" spans="1:7" x14ac:dyDescent="0.2">
      <c r="A2" s="1" t="s">
        <v>1</v>
      </c>
      <c r="B2" s="1" t="s">
        <v>2</v>
      </c>
    </row>
    <row r="4" spans="1:7" x14ac:dyDescent="0.2">
      <c r="A4" s="4" t="s">
        <v>3</v>
      </c>
      <c r="C4" s="5">
        <v>46070.684000000001</v>
      </c>
      <c r="D4" s="6">
        <v>0.64056999999999997</v>
      </c>
    </row>
    <row r="6" spans="1:7" x14ac:dyDescent="0.2">
      <c r="A6" s="4" t="s">
        <v>6</v>
      </c>
      <c r="C6" s="1">
        <v>61</v>
      </c>
    </row>
    <row r="7" spans="1:7" x14ac:dyDescent="0.2">
      <c r="A7" s="1" t="s">
        <v>7</v>
      </c>
      <c r="C7" s="1">
        <f>+C4</f>
        <v>46070.684000000001</v>
      </c>
    </row>
    <row r="8" spans="1:7" x14ac:dyDescent="0.2">
      <c r="A8" s="1" t="s">
        <v>8</v>
      </c>
      <c r="C8" s="1">
        <f>+D4</f>
        <v>0.64056999999999997</v>
      </c>
    </row>
    <row r="9" spans="1:7" x14ac:dyDescent="0.2">
      <c r="A9" s="7" t="s">
        <v>4</v>
      </c>
      <c r="B9"/>
      <c r="C9" s="8">
        <v>-9.5</v>
      </c>
      <c r="D9" t="s">
        <v>5</v>
      </c>
      <c r="E9"/>
    </row>
    <row r="10" spans="1:7" x14ac:dyDescent="0.2">
      <c r="A10"/>
      <c r="B10"/>
      <c r="C10" s="13" t="s">
        <v>10</v>
      </c>
      <c r="D10" s="13" t="s">
        <v>11</v>
      </c>
      <c r="E10"/>
    </row>
    <row r="11" spans="1:7" x14ac:dyDescent="0.2">
      <c r="A11" t="s">
        <v>12</v>
      </c>
      <c r="B11"/>
      <c r="C11" s="14">
        <f ca="1">INTERCEPT(INDIRECT($G$11):G989,INDIRECT($F$11):F989)</f>
        <v>2.1659025466407383E-2</v>
      </c>
      <c r="D11" s="15"/>
      <c r="E11"/>
      <c r="F11" s="11" t="str">
        <f>"F"&amp;E19</f>
        <v>F61</v>
      </c>
      <c r="G11" s="12" t="str">
        <f>"G"&amp;E19</f>
        <v>G61</v>
      </c>
    </row>
    <row r="12" spans="1:7" x14ac:dyDescent="0.2">
      <c r="A12" t="s">
        <v>13</v>
      </c>
      <c r="B12"/>
      <c r="C12" s="14">
        <f ca="1">SLOPE(INDIRECT($G$11):G989,INDIRECT($F$11):F989)</f>
        <v>4.6426395382039489E-6</v>
      </c>
      <c r="D12" s="15"/>
      <c r="E12"/>
    </row>
    <row r="13" spans="1:7" x14ac:dyDescent="0.2">
      <c r="A13" t="s">
        <v>14</v>
      </c>
      <c r="B13"/>
      <c r="C13" s="15" t="s">
        <v>15</v>
      </c>
      <c r="D13" s="9" t="s">
        <v>17</v>
      </c>
      <c r="E13" s="8">
        <v>1</v>
      </c>
    </row>
    <row r="14" spans="1:7" x14ac:dyDescent="0.2">
      <c r="A14"/>
      <c r="B14"/>
      <c r="C14"/>
      <c r="D14" s="9" t="s">
        <v>19</v>
      </c>
      <c r="E14" s="80">
        <f ca="1">NOW()+15018.5+$C$9/24</f>
        <v>60378.776896180556</v>
      </c>
    </row>
    <row r="15" spans="1:7" x14ac:dyDescent="0.2">
      <c r="A15" s="16" t="s">
        <v>16</v>
      </c>
      <c r="B15"/>
      <c r="C15" s="17">
        <f ca="1">(C7+C11)+(C8+C12)*INT(MAX(F21:F3530))</f>
        <v>59625.265097278098</v>
      </c>
      <c r="D15" s="9" t="s">
        <v>21</v>
      </c>
      <c r="E15" s="14">
        <f ca="1">ROUND(2*(E14-$C$7)/$C$8,0)/2+E13</f>
        <v>22337.5</v>
      </c>
    </row>
    <row r="16" spans="1:7" x14ac:dyDescent="0.2">
      <c r="A16" s="16" t="s">
        <v>18</v>
      </c>
      <c r="B16"/>
      <c r="C16" s="17">
        <f ca="1">+C8+C12</f>
        <v>0.64057464263953823</v>
      </c>
      <c r="D16" s="9" t="s">
        <v>23</v>
      </c>
      <c r="E16" s="20">
        <f ca="1">ROUND(2*(E14-$C$15)/$C$16,0)/2+E13</f>
        <v>1177.5</v>
      </c>
    </row>
    <row r="17" spans="1:17" x14ac:dyDescent="0.2">
      <c r="A17" s="9" t="s">
        <v>20</v>
      </c>
      <c r="B17"/>
      <c r="C17">
        <f>COUNT(C21:C2188)</f>
        <v>142</v>
      </c>
      <c r="D17" s="9" t="s">
        <v>24</v>
      </c>
      <c r="E17" s="21">
        <f ca="1">+$C$15+$C$16*E16-15018.5-$C$9/24</f>
        <v>45361.43757231949</v>
      </c>
    </row>
    <row r="18" spans="1:17" x14ac:dyDescent="0.2">
      <c r="A18" s="16" t="s">
        <v>22</v>
      </c>
      <c r="B18"/>
      <c r="C18" s="18">
        <f ca="1">+C15</f>
        <v>59625.265097278098</v>
      </c>
      <c r="D18" s="19">
        <f ca="1">+C16</f>
        <v>0.64057464263953823</v>
      </c>
      <c r="E18" s="63" t="s">
        <v>123</v>
      </c>
    </row>
    <row r="19" spans="1:17" x14ac:dyDescent="0.2">
      <c r="A19" s="9" t="s">
        <v>9</v>
      </c>
      <c r="E19" s="10">
        <v>61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22" t="s">
        <v>31</v>
      </c>
      <c r="H20" s="23" t="s">
        <v>80</v>
      </c>
      <c r="I20" s="23" t="s">
        <v>124</v>
      </c>
      <c r="J20" s="23" t="s">
        <v>125</v>
      </c>
      <c r="K20" s="23" t="s">
        <v>126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3" t="s">
        <v>41</v>
      </c>
    </row>
    <row r="21" spans="1:17" x14ac:dyDescent="0.2">
      <c r="A21" s="25" t="s">
        <v>43</v>
      </c>
      <c r="B21" s="26" t="s">
        <v>44</v>
      </c>
      <c r="C21" s="27">
        <v>14512.59</v>
      </c>
      <c r="D21" s="2"/>
      <c r="E21" s="28">
        <f t="shared" ref="E21:E52" si="0">+(C21-C$7)/C$8</f>
        <v>-49265.644660224491</v>
      </c>
      <c r="F21" s="1">
        <f>ROUND(2*E21,0)/2</f>
        <v>-49265.5</v>
      </c>
      <c r="G21" s="2">
        <f t="shared" ref="G21:G52" si="1">+C21-(C$7+F21*C$8)</f>
        <v>-9.2665000003762543E-2</v>
      </c>
      <c r="N21" s="1">
        <f t="shared" ref="N21:N58" si="2">+G21</f>
        <v>-9.2665000003762543E-2</v>
      </c>
      <c r="O21" s="1">
        <f t="shared" ref="O21:O58" ca="1" si="3">+C$11+C$12*F21</f>
        <v>-0.20706293270297926</v>
      </c>
      <c r="Q21" s="76" t="s">
        <v>551</v>
      </c>
    </row>
    <row r="22" spans="1:17" x14ac:dyDescent="0.2">
      <c r="A22" s="25" t="s">
        <v>43</v>
      </c>
      <c r="B22" s="26" t="s">
        <v>44</v>
      </c>
      <c r="C22" s="27">
        <v>15902.59</v>
      </c>
      <c r="D22" s="2"/>
      <c r="E22" s="28">
        <f t="shared" si="0"/>
        <v>-47095.70226517009</v>
      </c>
      <c r="F22" s="1">
        <f>ROUND(2*E22,0)/2</f>
        <v>-47095.5</v>
      </c>
      <c r="G22" s="2">
        <f t="shared" si="1"/>
        <v>-0.12956500000291271</v>
      </c>
      <c r="N22" s="1">
        <f t="shared" si="2"/>
        <v>-0.12956500000291271</v>
      </c>
      <c r="O22" s="1">
        <f t="shared" ca="1" si="3"/>
        <v>-0.19698840490507669</v>
      </c>
      <c r="Q22" s="76">
        <f t="shared" ref="Q22:Q52" si="4">+C22-15018.5</f>
        <v>884.09000000000015</v>
      </c>
    </row>
    <row r="23" spans="1:17" x14ac:dyDescent="0.2">
      <c r="A23" s="25" t="s">
        <v>43</v>
      </c>
      <c r="B23" s="26" t="s">
        <v>44</v>
      </c>
      <c r="C23" s="27">
        <v>16242.68</v>
      </c>
      <c r="D23" s="2"/>
      <c r="E23" s="28">
        <f t="shared" si="0"/>
        <v>-46564.78448881465</v>
      </c>
      <c r="F23" s="29">
        <f>ROUND(2*E23,0)/2+0.5</f>
        <v>-46564.5</v>
      </c>
      <c r="G23" s="2">
        <f t="shared" si="1"/>
        <v>-0.18223500000385684</v>
      </c>
      <c r="N23" s="1">
        <f t="shared" si="2"/>
        <v>-0.18223500000385684</v>
      </c>
      <c r="O23" s="1">
        <f t="shared" ca="1" si="3"/>
        <v>-0.1945231633102904</v>
      </c>
      <c r="Q23" s="76">
        <f t="shared" si="4"/>
        <v>1224.1800000000003</v>
      </c>
    </row>
    <row r="24" spans="1:17" x14ac:dyDescent="0.2">
      <c r="A24" s="25" t="s">
        <v>43</v>
      </c>
      <c r="B24" s="26" t="s">
        <v>44</v>
      </c>
      <c r="C24" s="27">
        <v>16595.669999999998</v>
      </c>
      <c r="D24" s="2"/>
      <c r="E24" s="28">
        <f t="shared" si="0"/>
        <v>-46013.728398145409</v>
      </c>
      <c r="F24" s="1">
        <f>ROUND(2*E24,0)/2</f>
        <v>-46013.5</v>
      </c>
      <c r="G24" s="2">
        <f t="shared" si="1"/>
        <v>-0.14630500000566826</v>
      </c>
      <c r="N24" s="1">
        <f t="shared" si="2"/>
        <v>-0.14630500000566826</v>
      </c>
      <c r="O24" s="1">
        <f t="shared" ca="1" si="3"/>
        <v>-0.19196506892474002</v>
      </c>
      <c r="Q24" s="76">
        <f t="shared" si="4"/>
        <v>1577.1699999999983</v>
      </c>
    </row>
    <row r="25" spans="1:17" x14ac:dyDescent="0.2">
      <c r="A25" s="25" t="s">
        <v>43</v>
      </c>
      <c r="B25" s="26" t="s">
        <v>44</v>
      </c>
      <c r="C25" s="27">
        <v>18524.45</v>
      </c>
      <c r="D25" s="2"/>
      <c r="E25" s="28">
        <f t="shared" si="0"/>
        <v>-43002.691353013724</v>
      </c>
      <c r="F25" s="1">
        <f>ROUND(2*E25,0)/2</f>
        <v>-43002.5</v>
      </c>
      <c r="G25" s="2">
        <f t="shared" si="1"/>
        <v>-0.122575000001234</v>
      </c>
      <c r="N25" s="1">
        <f t="shared" si="2"/>
        <v>-0.122575000001234</v>
      </c>
      <c r="O25" s="1">
        <f t="shared" ca="1" si="3"/>
        <v>-0.17798608127520793</v>
      </c>
      <c r="Q25" s="76">
        <f t="shared" si="4"/>
        <v>3505.9500000000007</v>
      </c>
    </row>
    <row r="26" spans="1:17" x14ac:dyDescent="0.2">
      <c r="A26" s="25" t="s">
        <v>45</v>
      </c>
      <c r="B26" s="26" t="s">
        <v>46</v>
      </c>
      <c r="C26" s="27">
        <v>19926.34</v>
      </c>
      <c r="D26" s="2"/>
      <c r="E26" s="28">
        <f t="shared" si="0"/>
        <v>-40814.187364378602</v>
      </c>
      <c r="F26" s="1">
        <f>ROUND(2*E26,0)/2</f>
        <v>-40814</v>
      </c>
      <c r="G26" s="2">
        <f t="shared" si="1"/>
        <v>-0.1200200000021141</v>
      </c>
      <c r="N26" s="1">
        <f t="shared" si="2"/>
        <v>-0.1200200000021141</v>
      </c>
      <c r="O26" s="1">
        <f t="shared" ca="1" si="3"/>
        <v>-0.16782566464584858</v>
      </c>
      <c r="Q26" s="76">
        <f t="shared" si="4"/>
        <v>4907.84</v>
      </c>
    </row>
    <row r="27" spans="1:17" x14ac:dyDescent="0.2">
      <c r="A27" s="25" t="s">
        <v>47</v>
      </c>
      <c r="B27" s="26" t="s">
        <v>46</v>
      </c>
      <c r="C27" s="27">
        <v>25999.56</v>
      </c>
      <c r="D27" s="2"/>
      <c r="E27" s="28">
        <f t="shared" si="0"/>
        <v>-31333.225096398521</v>
      </c>
      <c r="F27" s="1">
        <f>ROUND(2*E27,0)/2</f>
        <v>-31333</v>
      </c>
      <c r="G27" s="2">
        <f t="shared" si="1"/>
        <v>-0.14418999999907101</v>
      </c>
      <c r="N27" s="1">
        <f t="shared" si="2"/>
        <v>-0.14418999999907101</v>
      </c>
      <c r="O27" s="1">
        <f t="shared" ca="1" si="3"/>
        <v>-0.12380879918413695</v>
      </c>
      <c r="Q27" s="76">
        <f t="shared" si="4"/>
        <v>10981.060000000001</v>
      </c>
    </row>
    <row r="28" spans="1:17" x14ac:dyDescent="0.2">
      <c r="A28" s="25" t="s">
        <v>47</v>
      </c>
      <c r="B28" s="26" t="s">
        <v>46</v>
      </c>
      <c r="C28" s="27">
        <v>26094.36</v>
      </c>
      <c r="D28" s="2"/>
      <c r="E28" s="28">
        <f t="shared" si="0"/>
        <v>-31185.231902836538</v>
      </c>
      <c r="F28" s="1">
        <f>ROUND(2*E28,0)/2</f>
        <v>-31185</v>
      </c>
      <c r="G28" s="2">
        <f t="shared" si="1"/>
        <v>-0.14855000000170548</v>
      </c>
      <c r="N28" s="1">
        <f t="shared" si="2"/>
        <v>-0.14855000000170548</v>
      </c>
      <c r="O28" s="1">
        <f t="shared" ca="1" si="3"/>
        <v>-0.12312168853248276</v>
      </c>
      <c r="Q28" s="76">
        <f t="shared" si="4"/>
        <v>11075.86</v>
      </c>
    </row>
    <row r="29" spans="1:17" x14ac:dyDescent="0.2">
      <c r="A29" s="25" t="s">
        <v>47</v>
      </c>
      <c r="B29" s="26" t="s">
        <v>46</v>
      </c>
      <c r="C29" s="27">
        <v>26384.51</v>
      </c>
      <c r="D29" s="2"/>
      <c r="E29" s="28">
        <f t="shared" si="0"/>
        <v>-30732.275941739394</v>
      </c>
      <c r="F29" s="29">
        <f>ROUND(2*E29,0)/2+0.5</f>
        <v>-30732</v>
      </c>
      <c r="G29" s="2">
        <f t="shared" si="1"/>
        <v>-0.17676000000210479</v>
      </c>
      <c r="N29" s="1">
        <f t="shared" si="2"/>
        <v>-0.17676000000210479</v>
      </c>
      <c r="O29" s="1">
        <f t="shared" ca="1" si="3"/>
        <v>-0.12101857282167638</v>
      </c>
      <c r="Q29" s="76">
        <f t="shared" si="4"/>
        <v>11366.009999999998</v>
      </c>
    </row>
    <row r="30" spans="1:17" x14ac:dyDescent="0.2">
      <c r="A30" s="25" t="s">
        <v>45</v>
      </c>
      <c r="B30" s="26" t="s">
        <v>46</v>
      </c>
      <c r="C30" s="27">
        <v>26454.32</v>
      </c>
      <c r="D30" s="2"/>
      <c r="E30" s="28">
        <f t="shared" si="0"/>
        <v>-30623.294877999284</v>
      </c>
      <c r="F30" s="29">
        <f>ROUND(2*E30,0)/2+0.5</f>
        <v>-30623</v>
      </c>
      <c r="G30" s="2">
        <f t="shared" si="1"/>
        <v>-0.18889000000126543</v>
      </c>
      <c r="N30" s="1">
        <f t="shared" si="2"/>
        <v>-0.18889000000126543</v>
      </c>
      <c r="O30" s="1">
        <f t="shared" ca="1" si="3"/>
        <v>-0.12051252511201213</v>
      </c>
      <c r="Q30" s="76">
        <f t="shared" si="4"/>
        <v>11435.82</v>
      </c>
    </row>
    <row r="31" spans="1:17" x14ac:dyDescent="0.2">
      <c r="A31" s="25" t="s">
        <v>47</v>
      </c>
      <c r="B31" s="26" t="s">
        <v>46</v>
      </c>
      <c r="C31" s="27">
        <v>26771.46</v>
      </c>
      <c r="D31" s="2"/>
      <c r="E31" s="28">
        <f t="shared" si="0"/>
        <v>-30128.204567806803</v>
      </c>
      <c r="F31" s="1">
        <f>ROUND(2*E31,0)/2</f>
        <v>-30128</v>
      </c>
      <c r="G31" s="2">
        <f t="shared" si="1"/>
        <v>-0.13104000000384985</v>
      </c>
      <c r="N31" s="1">
        <f t="shared" si="2"/>
        <v>-0.13104000000384985</v>
      </c>
      <c r="O31" s="1">
        <f t="shared" ca="1" si="3"/>
        <v>-0.11821441854060119</v>
      </c>
      <c r="Q31" s="76">
        <f t="shared" si="4"/>
        <v>11752.96</v>
      </c>
    </row>
    <row r="32" spans="1:17" x14ac:dyDescent="0.2">
      <c r="A32" s="25" t="s">
        <v>47</v>
      </c>
      <c r="B32" s="26" t="s">
        <v>46</v>
      </c>
      <c r="C32" s="27">
        <v>27188.43</v>
      </c>
      <c r="D32" s="2"/>
      <c r="E32" s="28">
        <f t="shared" si="0"/>
        <v>-29477.268682579579</v>
      </c>
      <c r="F32" s="29">
        <f>ROUND(2*E32,0)/2+0.5</f>
        <v>-29477</v>
      </c>
      <c r="G32" s="2">
        <f t="shared" si="1"/>
        <v>-0.17211000000315835</v>
      </c>
      <c r="N32" s="1">
        <f t="shared" si="2"/>
        <v>-0.17211000000315835</v>
      </c>
      <c r="O32" s="1">
        <f t="shared" ca="1" si="3"/>
        <v>-0.11519206020123041</v>
      </c>
      <c r="Q32" s="76">
        <f t="shared" si="4"/>
        <v>12169.93</v>
      </c>
    </row>
    <row r="33" spans="1:17" x14ac:dyDescent="0.2">
      <c r="A33" s="25" t="s">
        <v>47</v>
      </c>
      <c r="B33" s="26" t="s">
        <v>46</v>
      </c>
      <c r="C33" s="27">
        <v>27505.53</v>
      </c>
      <c r="D33" s="2"/>
      <c r="E33" s="28">
        <f t="shared" si="0"/>
        <v>-28982.240816772566</v>
      </c>
      <c r="F33" s="1">
        <f>ROUND(2*E33,0)/2</f>
        <v>-28982</v>
      </c>
      <c r="G33" s="2">
        <f t="shared" si="1"/>
        <v>-0.1542600000029779</v>
      </c>
      <c r="N33" s="1">
        <f t="shared" si="2"/>
        <v>-0.1542600000029779</v>
      </c>
      <c r="O33" s="1">
        <f t="shared" ca="1" si="3"/>
        <v>-0.11289395362981947</v>
      </c>
      <c r="Q33" s="76">
        <f t="shared" si="4"/>
        <v>12487.029999999999</v>
      </c>
    </row>
    <row r="34" spans="1:17" x14ac:dyDescent="0.2">
      <c r="A34" s="25" t="s">
        <v>47</v>
      </c>
      <c r="B34" s="26" t="s">
        <v>46</v>
      </c>
      <c r="C34" s="27">
        <v>27539.47</v>
      </c>
      <c r="D34" s="2"/>
      <c r="E34" s="28">
        <f t="shared" si="0"/>
        <v>-28929.256755701954</v>
      </c>
      <c r="F34" s="29">
        <f>ROUND(2*E34,0)/2+0.5</f>
        <v>-28929</v>
      </c>
      <c r="G34" s="2">
        <f t="shared" si="1"/>
        <v>-0.16446999999971013</v>
      </c>
      <c r="N34" s="1">
        <f t="shared" si="2"/>
        <v>-0.16446999999971013</v>
      </c>
      <c r="O34" s="1">
        <f t="shared" ca="1" si="3"/>
        <v>-0.11264789373429465</v>
      </c>
      <c r="Q34" s="76">
        <f t="shared" si="4"/>
        <v>12520.970000000001</v>
      </c>
    </row>
    <row r="35" spans="1:17" x14ac:dyDescent="0.2">
      <c r="A35" s="25" t="s">
        <v>47</v>
      </c>
      <c r="B35" s="26" t="s">
        <v>46</v>
      </c>
      <c r="C35" s="27">
        <v>27546.55</v>
      </c>
      <c r="D35" s="2"/>
      <c r="E35" s="28">
        <f t="shared" si="0"/>
        <v>-28918.204099473911</v>
      </c>
      <c r="F35" s="1">
        <f t="shared" ref="F35:F66" si="5">ROUND(2*E35,0)/2</f>
        <v>-28918</v>
      </c>
      <c r="G35" s="2">
        <f t="shared" si="1"/>
        <v>-0.13074000000415253</v>
      </c>
      <c r="N35" s="1">
        <f t="shared" si="2"/>
        <v>-0.13074000000415253</v>
      </c>
      <c r="O35" s="1">
        <f t="shared" ca="1" si="3"/>
        <v>-0.1125968246993744</v>
      </c>
      <c r="Q35" s="76">
        <f t="shared" si="4"/>
        <v>12528.05</v>
      </c>
    </row>
    <row r="36" spans="1:17" x14ac:dyDescent="0.2">
      <c r="A36" s="25" t="s">
        <v>48</v>
      </c>
      <c r="B36" s="26" t="s">
        <v>46</v>
      </c>
      <c r="C36" s="27">
        <v>27965.474999999999</v>
      </c>
      <c r="D36" s="2"/>
      <c r="E36" s="28">
        <f t="shared" si="0"/>
        <v>-28264.216244906886</v>
      </c>
      <c r="F36" s="1">
        <f t="shared" si="5"/>
        <v>-28264</v>
      </c>
      <c r="G36" s="2">
        <f t="shared" si="1"/>
        <v>-0.13852000000406406</v>
      </c>
      <c r="N36" s="1">
        <f t="shared" si="2"/>
        <v>-0.13852000000406406</v>
      </c>
      <c r="O36" s="1">
        <f t="shared" ca="1" si="3"/>
        <v>-0.10956053844138902</v>
      </c>
      <c r="Q36" s="76">
        <f t="shared" si="4"/>
        <v>12946.974999999999</v>
      </c>
    </row>
    <row r="37" spans="1:17" x14ac:dyDescent="0.2">
      <c r="A37" s="25" t="s">
        <v>45</v>
      </c>
      <c r="B37" s="26" t="s">
        <v>46</v>
      </c>
      <c r="C37" s="27">
        <v>28311.4</v>
      </c>
      <c r="D37" s="2"/>
      <c r="E37" s="28">
        <f t="shared" si="0"/>
        <v>-27724.189393821129</v>
      </c>
      <c r="F37" s="1">
        <f t="shared" si="5"/>
        <v>-27724</v>
      </c>
      <c r="G37" s="2">
        <f t="shared" si="1"/>
        <v>-0.12132000000201515</v>
      </c>
      <c r="N37" s="1">
        <f t="shared" si="2"/>
        <v>-0.12132000000201515</v>
      </c>
      <c r="O37" s="1">
        <f t="shared" ca="1" si="3"/>
        <v>-0.10705351309075889</v>
      </c>
      <c r="Q37" s="76">
        <f t="shared" si="4"/>
        <v>13292.900000000001</v>
      </c>
    </row>
    <row r="38" spans="1:17" x14ac:dyDescent="0.2">
      <c r="A38" s="25" t="s">
        <v>45</v>
      </c>
      <c r="B38" s="26" t="s">
        <v>46</v>
      </c>
      <c r="C38" s="27">
        <v>28313.319</v>
      </c>
      <c r="D38" s="2"/>
      <c r="E38" s="28">
        <f t="shared" si="0"/>
        <v>-27721.193624428248</v>
      </c>
      <c r="F38" s="1">
        <f t="shared" si="5"/>
        <v>-27721</v>
      </c>
      <c r="G38" s="2">
        <f t="shared" si="1"/>
        <v>-0.12403000000267639</v>
      </c>
      <c r="N38" s="1">
        <f t="shared" si="2"/>
        <v>-0.12403000000267639</v>
      </c>
      <c r="O38" s="1">
        <f t="shared" ca="1" si="3"/>
        <v>-0.10703958517214429</v>
      </c>
      <c r="Q38" s="76">
        <f t="shared" si="4"/>
        <v>13294.819</v>
      </c>
    </row>
    <row r="39" spans="1:17" x14ac:dyDescent="0.2">
      <c r="A39" s="25" t="s">
        <v>45</v>
      </c>
      <c r="B39" s="26" t="s">
        <v>46</v>
      </c>
      <c r="C39" s="27">
        <v>28315.237000000001</v>
      </c>
      <c r="D39" s="2"/>
      <c r="E39" s="28">
        <f t="shared" si="0"/>
        <v>-27718.199416144998</v>
      </c>
      <c r="F39" s="1">
        <f t="shared" si="5"/>
        <v>-27718</v>
      </c>
      <c r="G39" s="2">
        <f t="shared" si="1"/>
        <v>-0.12773999999990338</v>
      </c>
      <c r="N39" s="1">
        <f t="shared" si="2"/>
        <v>-0.12773999999990338</v>
      </c>
      <c r="O39" s="1">
        <f t="shared" ca="1" si="3"/>
        <v>-0.10702565725352967</v>
      </c>
      <c r="Q39" s="76">
        <f t="shared" si="4"/>
        <v>13296.737000000001</v>
      </c>
    </row>
    <row r="40" spans="1:17" x14ac:dyDescent="0.2">
      <c r="A40" s="25" t="s">
        <v>49</v>
      </c>
      <c r="B40" s="26" t="s">
        <v>46</v>
      </c>
      <c r="C40" s="27">
        <v>28318.428</v>
      </c>
      <c r="D40" s="2"/>
      <c r="E40" s="28">
        <f t="shared" si="0"/>
        <v>-27713.217915294194</v>
      </c>
      <c r="F40" s="1">
        <f t="shared" si="5"/>
        <v>-27713</v>
      </c>
      <c r="G40" s="2">
        <f t="shared" si="1"/>
        <v>-0.13959000000249944</v>
      </c>
      <c r="N40" s="1">
        <f t="shared" si="2"/>
        <v>-0.13959000000249944</v>
      </c>
      <c r="O40" s="1">
        <f t="shared" ca="1" si="3"/>
        <v>-0.10700244405583864</v>
      </c>
      <c r="Q40" s="76">
        <f t="shared" si="4"/>
        <v>13299.928</v>
      </c>
    </row>
    <row r="41" spans="1:17" x14ac:dyDescent="0.2">
      <c r="A41" s="25" t="s">
        <v>45</v>
      </c>
      <c r="B41" s="26" t="s">
        <v>46</v>
      </c>
      <c r="C41" s="27">
        <v>28322.264999999999</v>
      </c>
      <c r="D41" s="2"/>
      <c r="E41" s="28">
        <f t="shared" si="0"/>
        <v>-27707.227937618063</v>
      </c>
      <c r="F41" s="1">
        <f t="shared" si="5"/>
        <v>-27707</v>
      </c>
      <c r="G41" s="2">
        <f t="shared" si="1"/>
        <v>-0.14601000000402564</v>
      </c>
      <c r="N41" s="1">
        <f t="shared" si="2"/>
        <v>-0.14601000000402564</v>
      </c>
      <c r="O41" s="1">
        <f t="shared" ca="1" si="3"/>
        <v>-0.10697458821860942</v>
      </c>
      <c r="Q41" s="76">
        <f t="shared" si="4"/>
        <v>13303.764999999999</v>
      </c>
    </row>
    <row r="42" spans="1:17" x14ac:dyDescent="0.2">
      <c r="A42" s="25" t="s">
        <v>50</v>
      </c>
      <c r="B42" s="26" t="s">
        <v>46</v>
      </c>
      <c r="C42" s="27">
        <v>28671.4</v>
      </c>
      <c r="D42" s="2"/>
      <c r="E42" s="28">
        <f t="shared" si="0"/>
        <v>-27162.189924598406</v>
      </c>
      <c r="F42" s="1">
        <f t="shared" si="5"/>
        <v>-27162</v>
      </c>
      <c r="G42" s="2">
        <f t="shared" si="1"/>
        <v>-0.12166000000070198</v>
      </c>
      <c r="N42" s="1">
        <f t="shared" si="2"/>
        <v>-0.12166000000070198</v>
      </c>
      <c r="O42" s="1">
        <f t="shared" ca="1" si="3"/>
        <v>-0.10444434967028829</v>
      </c>
      <c r="Q42" s="76">
        <f t="shared" si="4"/>
        <v>13652.900000000001</v>
      </c>
    </row>
    <row r="43" spans="1:17" x14ac:dyDescent="0.2">
      <c r="A43" s="25" t="s">
        <v>50</v>
      </c>
      <c r="B43" s="26" t="s">
        <v>46</v>
      </c>
      <c r="C43" s="27">
        <v>28687.399000000001</v>
      </c>
      <c r="D43" s="2"/>
      <c r="E43" s="28">
        <f t="shared" si="0"/>
        <v>-27137.213731520365</v>
      </c>
      <c r="F43" s="1">
        <f t="shared" si="5"/>
        <v>-27137</v>
      </c>
      <c r="G43" s="2">
        <f t="shared" si="1"/>
        <v>-0.13691000000108033</v>
      </c>
      <c r="N43" s="1">
        <f t="shared" si="2"/>
        <v>-0.13691000000108033</v>
      </c>
      <c r="O43" s="1">
        <f t="shared" ca="1" si="3"/>
        <v>-0.10432828368183317</v>
      </c>
      <c r="Q43" s="76">
        <f t="shared" si="4"/>
        <v>13668.899000000001</v>
      </c>
    </row>
    <row r="44" spans="1:17" x14ac:dyDescent="0.2">
      <c r="A44" s="25" t="s">
        <v>50</v>
      </c>
      <c r="B44" s="26" t="s">
        <v>46</v>
      </c>
      <c r="C44" s="27">
        <v>28694.449000000001</v>
      </c>
      <c r="D44" s="2"/>
      <c r="E44" s="28">
        <f t="shared" si="0"/>
        <v>-27126.207908581422</v>
      </c>
      <c r="F44" s="1">
        <f t="shared" si="5"/>
        <v>-27126</v>
      </c>
      <c r="G44" s="2">
        <f t="shared" si="1"/>
        <v>-0.13318000000072061</v>
      </c>
      <c r="N44" s="1">
        <f t="shared" si="2"/>
        <v>-0.13318000000072061</v>
      </c>
      <c r="O44" s="1">
        <f t="shared" ca="1" si="3"/>
        <v>-0.10427721464691295</v>
      </c>
      <c r="Q44" s="76">
        <f t="shared" si="4"/>
        <v>13675.949000000001</v>
      </c>
    </row>
    <row r="45" spans="1:17" x14ac:dyDescent="0.2">
      <c r="A45" s="25" t="s">
        <v>51</v>
      </c>
      <c r="B45" s="26" t="s">
        <v>46</v>
      </c>
      <c r="C45" s="27">
        <v>30520.728999999999</v>
      </c>
      <c r="D45" s="2"/>
      <c r="E45" s="28">
        <f t="shared" si="0"/>
        <v>-24275.184601214547</v>
      </c>
      <c r="F45" s="1">
        <f t="shared" si="5"/>
        <v>-24275</v>
      </c>
      <c r="G45" s="2">
        <f t="shared" si="1"/>
        <v>-0.11825000000317232</v>
      </c>
      <c r="N45" s="1">
        <f t="shared" si="2"/>
        <v>-0.11825000000317232</v>
      </c>
      <c r="O45" s="1">
        <f t="shared" ca="1" si="3"/>
        <v>-9.1041049323493481E-2</v>
      </c>
      <c r="Q45" s="76">
        <f t="shared" si="4"/>
        <v>15502.228999999999</v>
      </c>
    </row>
    <row r="46" spans="1:17" x14ac:dyDescent="0.2">
      <c r="A46" s="25" t="s">
        <v>51</v>
      </c>
      <c r="B46" s="26" t="s">
        <v>46</v>
      </c>
      <c r="C46" s="27">
        <v>31217.046999999999</v>
      </c>
      <c r="D46" s="2"/>
      <c r="E46" s="28">
        <f t="shared" si="0"/>
        <v>-23188.155861186136</v>
      </c>
      <c r="F46" s="1">
        <f t="shared" si="5"/>
        <v>-23188</v>
      </c>
      <c r="G46" s="2">
        <f t="shared" si="1"/>
        <v>-9.9840000002586748E-2</v>
      </c>
      <c r="N46" s="1">
        <f t="shared" si="2"/>
        <v>-9.9840000002586748E-2</v>
      </c>
      <c r="O46" s="1">
        <f t="shared" ca="1" si="3"/>
        <v>-8.599450014546578E-2</v>
      </c>
      <c r="Q46" s="76">
        <f t="shared" si="4"/>
        <v>16198.546999999999</v>
      </c>
    </row>
    <row r="47" spans="1:17" x14ac:dyDescent="0.2">
      <c r="A47" s="25" t="s">
        <v>52</v>
      </c>
      <c r="B47" s="26" t="s">
        <v>46</v>
      </c>
      <c r="C47" s="27">
        <v>31232.43</v>
      </c>
      <c r="D47" s="2"/>
      <c r="E47" s="28">
        <f t="shared" si="0"/>
        <v>-23164.141311644318</v>
      </c>
      <c r="F47" s="1">
        <f t="shared" si="5"/>
        <v>-23164</v>
      </c>
      <c r="G47" s="2">
        <f t="shared" si="1"/>
        <v>-9.0520000001561129E-2</v>
      </c>
      <c r="N47" s="1">
        <f t="shared" si="2"/>
        <v>-9.0520000001561129E-2</v>
      </c>
      <c r="O47" s="1">
        <f t="shared" ca="1" si="3"/>
        <v>-8.5883076796548885E-2</v>
      </c>
      <c r="Q47" s="76">
        <f t="shared" si="4"/>
        <v>16213.93</v>
      </c>
    </row>
    <row r="48" spans="1:17" x14ac:dyDescent="0.2">
      <c r="A48" s="25" t="s">
        <v>52</v>
      </c>
      <c r="B48" s="26" t="s">
        <v>46</v>
      </c>
      <c r="C48" s="27">
        <v>31241.383999999998</v>
      </c>
      <c r="D48" s="2"/>
      <c r="E48" s="28">
        <f t="shared" si="0"/>
        <v>-23150.163135957046</v>
      </c>
      <c r="F48" s="1">
        <f t="shared" si="5"/>
        <v>-23150</v>
      </c>
      <c r="G48" s="2">
        <f t="shared" si="1"/>
        <v>-0.10450000000128057</v>
      </c>
      <c r="N48" s="1">
        <f t="shared" si="2"/>
        <v>-0.10450000000128057</v>
      </c>
      <c r="O48" s="1">
        <f t="shared" ca="1" si="3"/>
        <v>-8.5818079843014039E-2</v>
      </c>
      <c r="Q48" s="76">
        <f t="shared" si="4"/>
        <v>16222.883999999998</v>
      </c>
    </row>
    <row r="49" spans="1:17" x14ac:dyDescent="0.2">
      <c r="A49" s="25" t="s">
        <v>52</v>
      </c>
      <c r="B49" s="26" t="s">
        <v>46</v>
      </c>
      <c r="C49" s="27">
        <v>31252.27</v>
      </c>
      <c r="D49" s="2"/>
      <c r="E49" s="28">
        <f t="shared" si="0"/>
        <v>-23133.1688964516</v>
      </c>
      <c r="F49" s="1">
        <f t="shared" si="5"/>
        <v>-23133</v>
      </c>
      <c r="G49" s="2">
        <f t="shared" si="1"/>
        <v>-0.10819000000265078</v>
      </c>
      <c r="N49" s="1">
        <f t="shared" si="2"/>
        <v>-0.10819000000265078</v>
      </c>
      <c r="O49" s="1">
        <f t="shared" ca="1" si="3"/>
        <v>-8.5739154970864567E-2</v>
      </c>
      <c r="Q49" s="76">
        <f t="shared" si="4"/>
        <v>16233.77</v>
      </c>
    </row>
    <row r="50" spans="1:17" x14ac:dyDescent="0.2">
      <c r="A50" s="25" t="s">
        <v>52</v>
      </c>
      <c r="B50" s="26" t="s">
        <v>46</v>
      </c>
      <c r="C50" s="27">
        <v>31259.34</v>
      </c>
      <c r="D50" s="2"/>
      <c r="E50" s="28">
        <f t="shared" si="0"/>
        <v>-23122.131851319922</v>
      </c>
      <c r="F50" s="1">
        <f t="shared" si="5"/>
        <v>-23122</v>
      </c>
      <c r="G50" s="2">
        <f t="shared" si="1"/>
        <v>-8.4460000001854496E-2</v>
      </c>
      <c r="N50" s="1">
        <f t="shared" si="2"/>
        <v>-8.4460000001854496E-2</v>
      </c>
      <c r="O50" s="1">
        <f t="shared" ca="1" si="3"/>
        <v>-8.5688085935944319E-2</v>
      </c>
      <c r="Q50" s="76">
        <f t="shared" si="4"/>
        <v>16240.84</v>
      </c>
    </row>
    <row r="51" spans="1:17" x14ac:dyDescent="0.2">
      <c r="A51" s="25" t="s">
        <v>52</v>
      </c>
      <c r="B51" s="26" t="s">
        <v>46</v>
      </c>
      <c r="C51" s="27">
        <v>31268.27</v>
      </c>
      <c r="D51" s="2"/>
      <c r="E51" s="28">
        <f t="shared" si="0"/>
        <v>-23108.191142263924</v>
      </c>
      <c r="F51" s="1">
        <f t="shared" si="5"/>
        <v>-23108</v>
      </c>
      <c r="G51" s="2">
        <f t="shared" si="1"/>
        <v>-0.1224400000028254</v>
      </c>
      <c r="N51" s="1">
        <f t="shared" si="2"/>
        <v>-0.1224400000028254</v>
      </c>
      <c r="O51" s="1">
        <f t="shared" ca="1" si="3"/>
        <v>-8.5623088982409473E-2</v>
      </c>
      <c r="Q51" s="76">
        <f t="shared" si="4"/>
        <v>16249.77</v>
      </c>
    </row>
    <row r="52" spans="1:17" x14ac:dyDescent="0.2">
      <c r="A52" s="25" t="s">
        <v>51</v>
      </c>
      <c r="B52" s="26" t="s">
        <v>46</v>
      </c>
      <c r="C52" s="27">
        <v>31603.949000000001</v>
      </c>
      <c r="D52" s="2"/>
      <c r="E52" s="28">
        <f t="shared" si="0"/>
        <v>-22584.159420516105</v>
      </c>
      <c r="F52" s="1">
        <f t="shared" si="5"/>
        <v>-22584</v>
      </c>
      <c r="G52" s="2">
        <f t="shared" si="1"/>
        <v>-0.10212000000319676</v>
      </c>
      <c r="N52" s="1">
        <f t="shared" si="2"/>
        <v>-0.10212000000319676</v>
      </c>
      <c r="O52" s="1">
        <f t="shared" ca="1" si="3"/>
        <v>-8.31903458643906E-2</v>
      </c>
      <c r="Q52" s="76">
        <f t="shared" si="4"/>
        <v>16585.449000000001</v>
      </c>
    </row>
    <row r="53" spans="1:17" x14ac:dyDescent="0.2">
      <c r="A53" s="25" t="s">
        <v>51</v>
      </c>
      <c r="B53" s="26" t="s">
        <v>46</v>
      </c>
      <c r="C53" s="27">
        <v>31947.947</v>
      </c>
      <c r="D53" s="2"/>
      <c r="E53" s="28">
        <f t="shared" ref="E53:E84" si="6">+(C53-C$7)/C$8</f>
        <v>-22047.140827700332</v>
      </c>
      <c r="F53" s="1">
        <f t="shared" si="5"/>
        <v>-22047</v>
      </c>
      <c r="G53" s="2">
        <f t="shared" ref="G53:G84" si="7">+C53-(C$7+F53*C$8)</f>
        <v>-9.0210000002116431E-2</v>
      </c>
      <c r="N53" s="1">
        <f t="shared" si="2"/>
        <v>-9.0210000002116431E-2</v>
      </c>
      <c r="O53" s="1">
        <f t="shared" ca="1" si="3"/>
        <v>-8.0697248432375079E-2</v>
      </c>
      <c r="Q53" s="76">
        <f t="shared" ref="Q53:Q84" si="8">+C53-15018.5</f>
        <v>16929.447</v>
      </c>
    </row>
    <row r="54" spans="1:17" x14ac:dyDescent="0.2">
      <c r="A54" s="25" t="s">
        <v>51</v>
      </c>
      <c r="B54" s="26" t="s">
        <v>46</v>
      </c>
      <c r="C54" s="27">
        <v>32671.152999999998</v>
      </c>
      <c r="D54" s="2"/>
      <c r="E54" s="28">
        <f t="shared" si="6"/>
        <v>-20918.136971759533</v>
      </c>
      <c r="F54" s="1">
        <f t="shared" si="5"/>
        <v>-20918</v>
      </c>
      <c r="G54" s="2">
        <f t="shared" si="7"/>
        <v>-8.7740000002668239E-2</v>
      </c>
      <c r="N54" s="1">
        <f t="shared" si="2"/>
        <v>-8.7740000002668239E-2</v>
      </c>
      <c r="O54" s="1">
        <f t="shared" ca="1" si="3"/>
        <v>-7.5455708393742826E-2</v>
      </c>
      <c r="Q54" s="76">
        <f t="shared" si="8"/>
        <v>17652.652999999998</v>
      </c>
    </row>
    <row r="55" spans="1:17" x14ac:dyDescent="0.2">
      <c r="A55" s="25" t="s">
        <v>53</v>
      </c>
      <c r="B55" s="26" t="s">
        <v>46</v>
      </c>
      <c r="C55" s="27">
        <v>32689.734</v>
      </c>
      <c r="D55" s="2"/>
      <c r="E55" s="28">
        <f t="shared" si="6"/>
        <v>-20889.129993599454</v>
      </c>
      <c r="F55" s="1">
        <f t="shared" si="5"/>
        <v>-20889</v>
      </c>
      <c r="G55" s="2">
        <f t="shared" si="7"/>
        <v>-8.3269999999174615E-2</v>
      </c>
      <c r="N55" s="1">
        <f t="shared" si="2"/>
        <v>-8.3269999999174615E-2</v>
      </c>
      <c r="O55" s="1">
        <f t="shared" ca="1" si="3"/>
        <v>-7.5321071847134907E-2</v>
      </c>
      <c r="Q55" s="76">
        <f t="shared" si="8"/>
        <v>17671.234</v>
      </c>
    </row>
    <row r="56" spans="1:17" x14ac:dyDescent="0.2">
      <c r="A56" s="25" t="s">
        <v>51</v>
      </c>
      <c r="B56" s="26" t="s">
        <v>46</v>
      </c>
      <c r="C56" s="27">
        <v>33024.745999999999</v>
      </c>
      <c r="D56" s="2"/>
      <c r="E56" s="28">
        <f t="shared" si="6"/>
        <v>-20366.139531979334</v>
      </c>
      <c r="F56" s="1">
        <f t="shared" si="5"/>
        <v>-20366</v>
      </c>
      <c r="G56" s="2">
        <f t="shared" si="7"/>
        <v>-8.93800000048941E-2</v>
      </c>
      <c r="N56" s="1">
        <f t="shared" si="2"/>
        <v>-8.93800000048941E-2</v>
      </c>
      <c r="O56" s="1">
        <f t="shared" ca="1" si="3"/>
        <v>-7.2892971368654233E-2</v>
      </c>
      <c r="Q56" s="76">
        <f t="shared" si="8"/>
        <v>18006.245999999999</v>
      </c>
    </row>
    <row r="57" spans="1:17" x14ac:dyDescent="0.2">
      <c r="A57" s="25" t="s">
        <v>54</v>
      </c>
      <c r="B57" s="26" t="s">
        <v>46</v>
      </c>
      <c r="C57" s="27">
        <v>34094.51</v>
      </c>
      <c r="D57" s="2"/>
      <c r="E57" s="28">
        <f t="shared" si="6"/>
        <v>-18696.120642552727</v>
      </c>
      <c r="F57" s="1">
        <f t="shared" si="5"/>
        <v>-18696</v>
      </c>
      <c r="G57" s="2">
        <f t="shared" si="7"/>
        <v>-7.7279999997699633E-2</v>
      </c>
      <c r="N57" s="1">
        <f t="shared" si="2"/>
        <v>-7.7279999997699633E-2</v>
      </c>
      <c r="O57" s="1">
        <f t="shared" ca="1" si="3"/>
        <v>-6.5139763339853649E-2</v>
      </c>
      <c r="Q57" s="76">
        <f t="shared" si="8"/>
        <v>19076.010000000002</v>
      </c>
    </row>
    <row r="58" spans="1:17" x14ac:dyDescent="0.2">
      <c r="A58" s="25" t="s">
        <v>55</v>
      </c>
      <c r="B58" s="26" t="s">
        <v>46</v>
      </c>
      <c r="C58" s="27">
        <v>34119.493399999999</v>
      </c>
      <c r="D58" s="2"/>
      <c r="E58" s="28">
        <f t="shared" si="6"/>
        <v>-18657.118816054455</v>
      </c>
      <c r="F58" s="1">
        <f t="shared" si="5"/>
        <v>-18657</v>
      </c>
      <c r="G58" s="2">
        <f t="shared" si="7"/>
        <v>-7.6110000001790468E-2</v>
      </c>
      <c r="N58" s="1">
        <f t="shared" si="2"/>
        <v>-7.6110000001790468E-2</v>
      </c>
      <c r="O58" s="1">
        <f t="shared" ca="1" si="3"/>
        <v>-6.4958700397863695E-2</v>
      </c>
      <c r="Q58" s="76">
        <f t="shared" si="8"/>
        <v>19100.993399999999</v>
      </c>
    </row>
    <row r="59" spans="1:17" x14ac:dyDescent="0.2">
      <c r="A59" s="1" t="s">
        <v>56</v>
      </c>
      <c r="C59" s="2">
        <v>34119.493999999999</v>
      </c>
      <c r="D59" s="2" t="s">
        <v>15</v>
      </c>
      <c r="E59" s="1">
        <f t="shared" si="6"/>
        <v>-18657.117879388676</v>
      </c>
      <c r="F59" s="1">
        <f t="shared" si="5"/>
        <v>-18657</v>
      </c>
      <c r="G59" s="2">
        <f t="shared" si="7"/>
        <v>-7.5510000002395827E-2</v>
      </c>
      <c r="H59" s="1">
        <f>+G59</f>
        <v>-7.5510000002395827E-2</v>
      </c>
      <c r="Q59" s="76">
        <f t="shared" si="8"/>
        <v>19100.993999999999</v>
      </c>
    </row>
    <row r="60" spans="1:17" x14ac:dyDescent="0.2">
      <c r="A60" s="25" t="s">
        <v>51</v>
      </c>
      <c r="B60" s="26" t="s">
        <v>46</v>
      </c>
      <c r="C60" s="27">
        <v>34529.464</v>
      </c>
      <c r="D60" s="2"/>
      <c r="E60" s="28">
        <f t="shared" si="6"/>
        <v>-18017.109761618562</v>
      </c>
      <c r="F60" s="1">
        <f t="shared" si="5"/>
        <v>-18017</v>
      </c>
      <c r="G60" s="2">
        <f t="shared" si="7"/>
        <v>-7.0310000002791639E-2</v>
      </c>
      <c r="N60" s="1">
        <f t="shared" ref="N60:N68" si="9">+G60</f>
        <v>-7.0310000002791639E-2</v>
      </c>
      <c r="O60" s="1">
        <f t="shared" ref="O60:O68" ca="1" si="10">+C$11+C$12*F60</f>
        <v>-6.1987411093413158E-2</v>
      </c>
      <c r="Q60" s="76">
        <f t="shared" si="8"/>
        <v>19510.964</v>
      </c>
    </row>
    <row r="61" spans="1:17" x14ac:dyDescent="0.2">
      <c r="A61" s="25" t="s">
        <v>55</v>
      </c>
      <c r="B61" s="26" t="s">
        <v>46</v>
      </c>
      <c r="C61" s="27">
        <v>34871.531199999998</v>
      </c>
      <c r="D61" s="2"/>
      <c r="E61" s="28">
        <f t="shared" si="6"/>
        <v>-17483.105359289388</v>
      </c>
      <c r="F61" s="1">
        <f t="shared" si="5"/>
        <v>-17483</v>
      </c>
      <c r="G61" s="2">
        <f t="shared" si="7"/>
        <v>-6.7490000001271255E-2</v>
      </c>
      <c r="N61" s="1">
        <f t="shared" si="9"/>
        <v>-6.7490000001271255E-2</v>
      </c>
      <c r="O61" s="1">
        <f t="shared" ca="1" si="10"/>
        <v>-5.950824158001225E-2</v>
      </c>
      <c r="Q61" s="76">
        <f t="shared" si="8"/>
        <v>19853.031199999998</v>
      </c>
    </row>
    <row r="62" spans="1:17" x14ac:dyDescent="0.2">
      <c r="A62" s="25" t="s">
        <v>51</v>
      </c>
      <c r="B62" s="26" t="s">
        <v>46</v>
      </c>
      <c r="C62" s="27">
        <v>34903.571000000004</v>
      </c>
      <c r="D62" s="2"/>
      <c r="E62" s="28">
        <f t="shared" si="6"/>
        <v>-17433.087718750485</v>
      </c>
      <c r="F62" s="1">
        <f t="shared" si="5"/>
        <v>-17433</v>
      </c>
      <c r="G62" s="2">
        <f t="shared" si="7"/>
        <v>-5.6189999995694961E-2</v>
      </c>
      <c r="N62" s="1">
        <f t="shared" si="9"/>
        <v>-5.6189999995694961E-2</v>
      </c>
      <c r="O62" s="1">
        <f t="shared" ca="1" si="10"/>
        <v>-5.9276109603102062E-2</v>
      </c>
      <c r="Q62" s="76">
        <f t="shared" si="8"/>
        <v>19885.071000000004</v>
      </c>
    </row>
    <row r="63" spans="1:17" x14ac:dyDescent="0.2">
      <c r="A63" s="25" t="s">
        <v>48</v>
      </c>
      <c r="B63" s="26" t="s">
        <v>46</v>
      </c>
      <c r="C63" s="27">
        <v>38481.825100000002</v>
      </c>
      <c r="D63" s="2"/>
      <c r="E63" s="28">
        <f t="shared" si="6"/>
        <v>-11847.040760572614</v>
      </c>
      <c r="F63" s="1">
        <f t="shared" si="5"/>
        <v>-11847</v>
      </c>
      <c r="G63" s="2">
        <f t="shared" si="7"/>
        <v>-2.6109999998880085E-2</v>
      </c>
      <c r="N63" s="1">
        <f t="shared" si="9"/>
        <v>-2.6109999998880085E-2</v>
      </c>
      <c r="O63" s="1">
        <f t="shared" ca="1" si="10"/>
        <v>-3.3342325142694799E-2</v>
      </c>
      <c r="Q63" s="76">
        <f t="shared" si="8"/>
        <v>23463.325100000002</v>
      </c>
    </row>
    <row r="64" spans="1:17" x14ac:dyDescent="0.2">
      <c r="A64" s="25" t="s">
        <v>48</v>
      </c>
      <c r="B64" s="26" t="s">
        <v>46</v>
      </c>
      <c r="C64" s="27">
        <v>38535.635000000002</v>
      </c>
      <c r="D64" s="2"/>
      <c r="E64" s="28">
        <f t="shared" si="6"/>
        <v>-11763.037607131148</v>
      </c>
      <c r="F64" s="1">
        <f t="shared" si="5"/>
        <v>-11763</v>
      </c>
      <c r="G64" s="2">
        <f t="shared" si="7"/>
        <v>-2.4089999998977873E-2</v>
      </c>
      <c r="N64" s="1">
        <f t="shared" si="9"/>
        <v>-2.4089999998977873E-2</v>
      </c>
      <c r="O64" s="1">
        <f t="shared" ca="1" si="10"/>
        <v>-3.2952343421485668E-2</v>
      </c>
      <c r="Q64" s="76">
        <f t="shared" si="8"/>
        <v>23517.135000000002</v>
      </c>
    </row>
    <row r="65" spans="1:17" x14ac:dyDescent="0.2">
      <c r="A65" s="25" t="s">
        <v>48</v>
      </c>
      <c r="B65" s="26" t="s">
        <v>46</v>
      </c>
      <c r="C65" s="27">
        <v>38540.759899999997</v>
      </c>
      <c r="D65" s="2"/>
      <c r="E65" s="28">
        <f t="shared" si="6"/>
        <v>-11755.037076353879</v>
      </c>
      <c r="F65" s="1">
        <f t="shared" si="5"/>
        <v>-11755</v>
      </c>
      <c r="G65" s="2">
        <f t="shared" si="7"/>
        <v>-2.3750000000291038E-2</v>
      </c>
      <c r="N65" s="1">
        <f t="shared" si="9"/>
        <v>-2.3750000000291038E-2</v>
      </c>
      <c r="O65" s="1">
        <f t="shared" ca="1" si="10"/>
        <v>-3.2915202305180039E-2</v>
      </c>
      <c r="Q65" s="76">
        <f t="shared" si="8"/>
        <v>23522.259899999997</v>
      </c>
    </row>
    <row r="66" spans="1:17" x14ac:dyDescent="0.2">
      <c r="A66" s="25" t="s">
        <v>57</v>
      </c>
      <c r="B66" s="26" t="s">
        <v>46</v>
      </c>
      <c r="C66" s="27">
        <v>40331.808700000001</v>
      </c>
      <c r="D66" s="2"/>
      <c r="E66" s="28">
        <f t="shared" si="6"/>
        <v>-8959.0135348205495</v>
      </c>
      <c r="F66" s="1">
        <f t="shared" si="5"/>
        <v>-8959</v>
      </c>
      <c r="G66" s="2">
        <f t="shared" si="7"/>
        <v>-8.6700000028940849E-3</v>
      </c>
      <c r="N66" s="1">
        <f t="shared" si="9"/>
        <v>-8.6700000028940849E-3</v>
      </c>
      <c r="O66" s="1">
        <f t="shared" ca="1" si="10"/>
        <v>-1.9934382156361792E-2</v>
      </c>
      <c r="Q66" s="76">
        <f t="shared" si="8"/>
        <v>25313.308700000001</v>
      </c>
    </row>
    <row r="67" spans="1:17" x14ac:dyDescent="0.2">
      <c r="A67" s="25" t="s">
        <v>57</v>
      </c>
      <c r="B67" s="26" t="s">
        <v>46</v>
      </c>
      <c r="C67" s="27">
        <v>40333.730799999998</v>
      </c>
      <c r="D67" s="2"/>
      <c r="E67" s="28">
        <f t="shared" si="6"/>
        <v>-8956.0129259877976</v>
      </c>
      <c r="F67" s="1">
        <f t="shared" ref="F67:F98" si="11">ROUND(2*E67,0)/2</f>
        <v>-8956</v>
      </c>
      <c r="G67" s="2">
        <f t="shared" si="7"/>
        <v>-8.2800000018323772E-3</v>
      </c>
      <c r="N67" s="1">
        <f t="shared" si="9"/>
        <v>-8.2800000018323772E-3</v>
      </c>
      <c r="O67" s="1">
        <f t="shared" ca="1" si="10"/>
        <v>-1.992045423774718E-2</v>
      </c>
      <c r="Q67" s="76">
        <f t="shared" si="8"/>
        <v>25315.230799999998</v>
      </c>
    </row>
    <row r="68" spans="1:17" x14ac:dyDescent="0.2">
      <c r="A68" s="25" t="s">
        <v>57</v>
      </c>
      <c r="B68" s="26" t="s">
        <v>46</v>
      </c>
      <c r="C68" s="27">
        <v>40336.933499999999</v>
      </c>
      <c r="D68" s="2"/>
      <c r="E68" s="28">
        <f t="shared" si="6"/>
        <v>-8951.0131601542416</v>
      </c>
      <c r="F68" s="1">
        <f t="shared" si="11"/>
        <v>-8951</v>
      </c>
      <c r="G68" s="2">
        <f t="shared" si="7"/>
        <v>-8.4300000016810372E-3</v>
      </c>
      <c r="N68" s="1">
        <f t="shared" si="9"/>
        <v>-8.4300000016810372E-3</v>
      </c>
      <c r="O68" s="1">
        <f t="shared" ca="1" si="10"/>
        <v>-1.9897241040056163E-2</v>
      </c>
      <c r="Q68" s="76">
        <f t="shared" si="8"/>
        <v>25318.433499999999</v>
      </c>
    </row>
    <row r="69" spans="1:17" x14ac:dyDescent="0.2">
      <c r="A69" s="1" t="s">
        <v>58</v>
      </c>
      <c r="C69" s="2">
        <v>40733.449999999997</v>
      </c>
      <c r="D69" s="2"/>
      <c r="E69" s="1">
        <f t="shared" si="6"/>
        <v>-8332.0074308818766</v>
      </c>
      <c r="F69" s="1">
        <f t="shared" si="11"/>
        <v>-8332</v>
      </c>
      <c r="G69" s="2">
        <f t="shared" si="7"/>
        <v>-4.7600000034435652E-3</v>
      </c>
      <c r="I69" s="1">
        <f t="shared" ref="I69:I77" si="12">+G69</f>
        <v>-4.7600000034435652E-3</v>
      </c>
      <c r="Q69" s="76">
        <f t="shared" si="8"/>
        <v>25714.949999999997</v>
      </c>
    </row>
    <row r="70" spans="1:17" x14ac:dyDescent="0.2">
      <c r="A70" s="1" t="s">
        <v>59</v>
      </c>
      <c r="C70" s="2">
        <v>41059.508999999998</v>
      </c>
      <c r="D70" s="2"/>
      <c r="E70" s="1">
        <f t="shared" si="6"/>
        <v>-7822.9935838393976</v>
      </c>
      <c r="F70" s="1">
        <f t="shared" si="11"/>
        <v>-7823</v>
      </c>
      <c r="G70" s="2">
        <f t="shared" si="7"/>
        <v>4.1099999943980947E-3</v>
      </c>
      <c r="I70" s="1">
        <f t="shared" si="12"/>
        <v>4.1099999943980947E-3</v>
      </c>
      <c r="Q70" s="76">
        <f t="shared" si="8"/>
        <v>26041.008999999998</v>
      </c>
    </row>
    <row r="71" spans="1:17" x14ac:dyDescent="0.2">
      <c r="A71" s="1" t="s">
        <v>59</v>
      </c>
      <c r="C71" s="2">
        <v>41061.43</v>
      </c>
      <c r="D71" s="2"/>
      <c r="E71" s="1">
        <f t="shared" si="6"/>
        <v>-7819.9946922272366</v>
      </c>
      <c r="F71" s="1">
        <f t="shared" si="11"/>
        <v>-7820</v>
      </c>
      <c r="G71" s="2">
        <f t="shared" si="7"/>
        <v>3.4000000014202669E-3</v>
      </c>
      <c r="I71" s="1">
        <f t="shared" si="12"/>
        <v>3.4000000014202669E-3</v>
      </c>
      <c r="Q71" s="76">
        <f t="shared" si="8"/>
        <v>26042.93</v>
      </c>
    </row>
    <row r="72" spans="1:17" x14ac:dyDescent="0.2">
      <c r="A72" s="1" t="s">
        <v>59</v>
      </c>
      <c r="C72" s="31">
        <v>41070.46</v>
      </c>
      <c r="D72" s="2"/>
      <c r="E72" s="1">
        <f t="shared" si="6"/>
        <v>-7805.897872207569</v>
      </c>
      <c r="F72" s="1">
        <f t="shared" si="11"/>
        <v>-7806</v>
      </c>
      <c r="G72" s="2">
        <f t="shared" si="7"/>
        <v>6.5419999998994172E-2</v>
      </c>
      <c r="I72" s="1">
        <f t="shared" si="12"/>
        <v>6.5419999998994172E-2</v>
      </c>
      <c r="Q72" s="76">
        <f t="shared" si="8"/>
        <v>26051.96</v>
      </c>
    </row>
    <row r="73" spans="1:17" x14ac:dyDescent="0.2">
      <c r="A73" s="1" t="s">
        <v>59</v>
      </c>
      <c r="C73" s="2">
        <v>41091.531999999999</v>
      </c>
      <c r="D73" s="2"/>
      <c r="E73" s="1">
        <f t="shared" si="6"/>
        <v>-7773.0021699423987</v>
      </c>
      <c r="F73" s="1">
        <f t="shared" si="11"/>
        <v>-7773</v>
      </c>
      <c r="G73" s="2">
        <f t="shared" si="7"/>
        <v>-1.3900000049034134E-3</v>
      </c>
      <c r="I73" s="1">
        <f t="shared" si="12"/>
        <v>-1.3900000049034134E-3</v>
      </c>
      <c r="Q73" s="76">
        <f t="shared" si="8"/>
        <v>26073.031999999999</v>
      </c>
    </row>
    <row r="74" spans="1:17" x14ac:dyDescent="0.2">
      <c r="A74" s="1" t="s">
        <v>60</v>
      </c>
      <c r="C74" s="2">
        <v>41439.368000000002</v>
      </c>
      <c r="D74" s="2"/>
      <c r="E74" s="1">
        <f t="shared" si="6"/>
        <v>-7229.9920383408516</v>
      </c>
      <c r="F74" s="1">
        <f t="shared" si="11"/>
        <v>-7230</v>
      </c>
      <c r="G74" s="2">
        <f t="shared" si="7"/>
        <v>5.1000000021304004E-3</v>
      </c>
      <c r="I74" s="1">
        <f t="shared" si="12"/>
        <v>5.1000000021304004E-3</v>
      </c>
      <c r="Q74" s="76">
        <f t="shared" si="8"/>
        <v>26420.868000000002</v>
      </c>
    </row>
    <row r="75" spans="1:17" x14ac:dyDescent="0.2">
      <c r="A75" s="1" t="s">
        <v>60</v>
      </c>
      <c r="C75" s="2">
        <v>41446.404999999999</v>
      </c>
      <c r="D75" s="2"/>
      <c r="E75" s="1">
        <f t="shared" si="6"/>
        <v>-7219.0065098271889</v>
      </c>
      <c r="F75" s="1">
        <f t="shared" si="11"/>
        <v>-7219</v>
      </c>
      <c r="G75" s="2">
        <f t="shared" si="7"/>
        <v>-4.1700000001583248E-3</v>
      </c>
      <c r="I75" s="1">
        <f t="shared" si="12"/>
        <v>-4.1700000001583248E-3</v>
      </c>
      <c r="Q75" s="76">
        <f t="shared" si="8"/>
        <v>26427.904999999999</v>
      </c>
    </row>
    <row r="76" spans="1:17" x14ac:dyDescent="0.2">
      <c r="A76" s="1" t="s">
        <v>60</v>
      </c>
      <c r="C76" s="2">
        <v>41471.39</v>
      </c>
      <c r="D76" s="2"/>
      <c r="E76" s="1">
        <f t="shared" si="6"/>
        <v>-7180.0021855534942</v>
      </c>
      <c r="F76" s="1">
        <f t="shared" si="11"/>
        <v>-7180</v>
      </c>
      <c r="G76" s="2">
        <f t="shared" si="7"/>
        <v>-1.4000000010128133E-3</v>
      </c>
      <c r="I76" s="1">
        <f t="shared" si="12"/>
        <v>-1.4000000010128133E-3</v>
      </c>
      <c r="Q76" s="76">
        <f t="shared" si="8"/>
        <v>26452.89</v>
      </c>
    </row>
    <row r="77" spans="1:17" x14ac:dyDescent="0.2">
      <c r="A77" s="1" t="s">
        <v>60</v>
      </c>
      <c r="C77" s="2">
        <v>41471.392</v>
      </c>
      <c r="D77" s="2"/>
      <c r="E77" s="1">
        <f t="shared" si="6"/>
        <v>-7179.9990633342204</v>
      </c>
      <c r="F77" s="1">
        <f t="shared" si="11"/>
        <v>-7180</v>
      </c>
      <c r="G77" s="2">
        <f t="shared" si="7"/>
        <v>5.9999999939464033E-4</v>
      </c>
      <c r="I77" s="1">
        <f t="shared" si="12"/>
        <v>5.9999999939464033E-4</v>
      </c>
      <c r="Q77" s="76">
        <f t="shared" si="8"/>
        <v>26452.892</v>
      </c>
    </row>
    <row r="78" spans="1:17" x14ac:dyDescent="0.2">
      <c r="A78" s="1" t="s">
        <v>61</v>
      </c>
      <c r="C78" s="2">
        <v>41498.936199999996</v>
      </c>
      <c r="D78" s="2">
        <v>8.0000000000000002E-3</v>
      </c>
      <c r="E78" s="1">
        <f t="shared" si="6"/>
        <v>-7136.999547278213</v>
      </c>
      <c r="F78" s="1">
        <f t="shared" si="11"/>
        <v>-7137</v>
      </c>
      <c r="G78" s="2">
        <f t="shared" si="7"/>
        <v>2.899999963119626E-4</v>
      </c>
      <c r="J78" s="1">
        <f>+G78</f>
        <v>2.899999963119626E-4</v>
      </c>
      <c r="Q78" s="76">
        <f t="shared" si="8"/>
        <v>26480.436199999996</v>
      </c>
    </row>
    <row r="79" spans="1:17" x14ac:dyDescent="0.2">
      <c r="A79" s="1" t="s">
        <v>62</v>
      </c>
      <c r="C79" s="2">
        <v>41503.42</v>
      </c>
      <c r="D79" s="2"/>
      <c r="E79" s="1">
        <f t="shared" si="6"/>
        <v>-7129.9998438890407</v>
      </c>
      <c r="F79" s="1">
        <f t="shared" si="11"/>
        <v>-7130</v>
      </c>
      <c r="G79" s="2">
        <f t="shared" si="7"/>
        <v>9.9999997473787516E-5</v>
      </c>
      <c r="I79" s="1">
        <f>+G79</f>
        <v>9.9999997473787516E-5</v>
      </c>
      <c r="Q79" s="76">
        <f t="shared" si="8"/>
        <v>26484.92</v>
      </c>
    </row>
    <row r="80" spans="1:17" x14ac:dyDescent="0.2">
      <c r="A80" s="1" t="s">
        <v>63</v>
      </c>
      <c r="C80" s="2">
        <v>42105.565000000002</v>
      </c>
      <c r="D80" s="2"/>
      <c r="E80" s="1">
        <f t="shared" si="6"/>
        <v>-6189.9854816803763</v>
      </c>
      <c r="F80" s="1">
        <f t="shared" si="11"/>
        <v>-6190</v>
      </c>
      <c r="G80" s="2">
        <f t="shared" si="7"/>
        <v>9.2999999978928827E-3</v>
      </c>
      <c r="I80" s="1">
        <f>+G80</f>
        <v>9.2999999978928827E-3</v>
      </c>
      <c r="Q80" s="76">
        <f t="shared" si="8"/>
        <v>27087.065000000002</v>
      </c>
    </row>
    <row r="81" spans="1:19" x14ac:dyDescent="0.2">
      <c r="A81" s="1" t="s">
        <v>64</v>
      </c>
      <c r="C81" s="2">
        <v>42150.400000000001</v>
      </c>
      <c r="D81" s="2"/>
      <c r="E81" s="1">
        <f t="shared" si="6"/>
        <v>-6119.9931311175978</v>
      </c>
      <c r="F81" s="1">
        <f t="shared" si="11"/>
        <v>-6120</v>
      </c>
      <c r="G81" s="2">
        <f t="shared" si="7"/>
        <v>4.3999999979860149E-3</v>
      </c>
      <c r="I81" s="1">
        <f>+G81</f>
        <v>4.3999999979860149E-3</v>
      </c>
      <c r="Q81" s="76">
        <f t="shared" si="8"/>
        <v>27131.9</v>
      </c>
    </row>
    <row r="82" spans="1:19" x14ac:dyDescent="0.2">
      <c r="A82" s="1" t="s">
        <v>65</v>
      </c>
      <c r="C82" s="2">
        <v>42223.417000000001</v>
      </c>
      <c r="D82" s="2"/>
      <c r="E82" s="1">
        <f t="shared" si="6"/>
        <v>-6006.0055887724993</v>
      </c>
      <c r="F82" s="1">
        <f t="shared" si="11"/>
        <v>-6006</v>
      </c>
      <c r="G82" s="2">
        <f t="shared" si="7"/>
        <v>-3.5799999968730845E-3</v>
      </c>
      <c r="I82" s="1">
        <f>+G82</f>
        <v>-3.5799999968730845E-3</v>
      </c>
      <c r="Q82" s="76">
        <f t="shared" si="8"/>
        <v>27204.917000000001</v>
      </c>
    </row>
    <row r="83" spans="1:19" x14ac:dyDescent="0.2">
      <c r="A83" s="1" t="s">
        <v>65</v>
      </c>
      <c r="C83" s="2">
        <v>42223.442000000003</v>
      </c>
      <c r="D83" s="2"/>
      <c r="E83" s="1">
        <f t="shared" si="6"/>
        <v>-6005.9665610315787</v>
      </c>
      <c r="F83" s="1">
        <f t="shared" si="11"/>
        <v>-6006</v>
      </c>
      <c r="G83" s="2">
        <f t="shared" si="7"/>
        <v>2.1420000004582107E-2</v>
      </c>
      <c r="I83" s="1">
        <f>+G83</f>
        <v>2.1420000004582107E-2</v>
      </c>
      <c r="Q83" s="76">
        <f t="shared" si="8"/>
        <v>27204.942000000003</v>
      </c>
    </row>
    <row r="84" spans="1:19" x14ac:dyDescent="0.2">
      <c r="A84" s="1" t="s">
        <v>61</v>
      </c>
      <c r="C84" s="2">
        <v>42229.193899999998</v>
      </c>
      <c r="D84" s="2">
        <v>8.0000000000000002E-3</v>
      </c>
      <c r="E84" s="1">
        <f t="shared" si="6"/>
        <v>-5996.9872145120798</v>
      </c>
      <c r="F84" s="1">
        <f t="shared" si="11"/>
        <v>-5997</v>
      </c>
      <c r="G84" s="2">
        <f t="shared" si="7"/>
        <v>8.1900000004679896E-3</v>
      </c>
      <c r="J84" s="1">
        <f>+G84</f>
        <v>8.1900000004679896E-3</v>
      </c>
      <c r="Q84" s="76">
        <f t="shared" si="8"/>
        <v>27210.693899999998</v>
      </c>
    </row>
    <row r="85" spans="1:19" x14ac:dyDescent="0.2">
      <c r="A85" s="1" t="s">
        <v>66</v>
      </c>
      <c r="C85" s="2">
        <v>42404.709000000003</v>
      </c>
      <c r="D85" s="2"/>
      <c r="E85" s="1">
        <f t="shared" ref="E85:E116" si="13">+(C85-C$7)/C$8</f>
        <v>-5722.9889005104806</v>
      </c>
      <c r="F85" s="1">
        <f t="shared" si="11"/>
        <v>-5723</v>
      </c>
      <c r="G85" s="2">
        <f t="shared" ref="G85:G116" si="14">+C85-(C$7+F85*C$8)</f>
        <v>7.109999998647254E-3</v>
      </c>
      <c r="I85" s="1">
        <f>+G85</f>
        <v>7.109999998647254E-3</v>
      </c>
      <c r="Q85" s="76">
        <f t="shared" ref="Q85:Q116" si="15">+C85-15018.5</f>
        <v>27386.209000000003</v>
      </c>
    </row>
    <row r="86" spans="1:19" x14ac:dyDescent="0.2">
      <c r="A86" s="1" t="s">
        <v>66</v>
      </c>
      <c r="C86" s="2">
        <v>42404.716999999997</v>
      </c>
      <c r="D86" s="2"/>
      <c r="E86" s="1">
        <f t="shared" si="13"/>
        <v>-5722.9764116333954</v>
      </c>
      <c r="F86" s="1">
        <f t="shared" si="11"/>
        <v>-5723</v>
      </c>
      <c r="G86" s="2">
        <f t="shared" si="14"/>
        <v>1.5109999993001111E-2</v>
      </c>
      <c r="I86" s="1">
        <f>+G86</f>
        <v>1.5109999993001111E-2</v>
      </c>
      <c r="Q86" s="76">
        <f t="shared" si="15"/>
        <v>27386.216999999997</v>
      </c>
    </row>
    <row r="87" spans="1:19" x14ac:dyDescent="0.2">
      <c r="A87" s="1" t="s">
        <v>67</v>
      </c>
      <c r="C87" s="2">
        <v>42461.714</v>
      </c>
      <c r="D87" s="2"/>
      <c r="E87" s="1">
        <f t="shared" si="13"/>
        <v>-5633.9978456687031</v>
      </c>
      <c r="F87" s="1">
        <f t="shared" si="11"/>
        <v>-5634</v>
      </c>
      <c r="G87" s="2">
        <f t="shared" si="14"/>
        <v>1.3800000015180558E-3</v>
      </c>
      <c r="I87" s="1">
        <f>+G87</f>
        <v>1.3800000015180558E-3</v>
      </c>
      <c r="Q87" s="76">
        <f t="shared" si="15"/>
        <v>27443.214</v>
      </c>
    </row>
    <row r="88" spans="1:19" x14ac:dyDescent="0.2">
      <c r="A88" s="1" t="s">
        <v>68</v>
      </c>
      <c r="C88" s="2">
        <v>42551.385999999999</v>
      </c>
      <c r="D88" s="2"/>
      <c r="E88" s="1">
        <f t="shared" si="13"/>
        <v>-5494.0100223238724</v>
      </c>
      <c r="F88" s="1">
        <f t="shared" si="11"/>
        <v>-5494</v>
      </c>
      <c r="G88" s="2">
        <f t="shared" si="14"/>
        <v>-6.4200000051641837E-3</v>
      </c>
      <c r="I88" s="1">
        <f>+G88</f>
        <v>-6.4200000051641837E-3</v>
      </c>
      <c r="Q88" s="76">
        <f t="shared" si="15"/>
        <v>27532.885999999999</v>
      </c>
    </row>
    <row r="89" spans="1:19" x14ac:dyDescent="0.2">
      <c r="A89" s="1" t="s">
        <v>61</v>
      </c>
      <c r="C89" s="2">
        <v>42594.316299999999</v>
      </c>
      <c r="D89" s="2">
        <v>8.0000000000000002E-3</v>
      </c>
      <c r="E89" s="1">
        <f t="shared" si="13"/>
        <v>-5426.9911172861712</v>
      </c>
      <c r="F89" s="1">
        <f t="shared" si="11"/>
        <v>-5427</v>
      </c>
      <c r="G89" s="2">
        <f t="shared" si="14"/>
        <v>5.6899999981396832E-3</v>
      </c>
      <c r="J89" s="1">
        <f>+G89</f>
        <v>5.6899999981396832E-3</v>
      </c>
      <c r="Q89" s="76">
        <f t="shared" si="15"/>
        <v>27575.816299999999</v>
      </c>
    </row>
    <row r="90" spans="1:19" x14ac:dyDescent="0.2">
      <c r="A90" s="1" t="s">
        <v>69</v>
      </c>
      <c r="C90" s="2">
        <v>42791.601999999999</v>
      </c>
      <c r="D90" s="2"/>
      <c r="E90" s="1">
        <f t="shared" si="13"/>
        <v>-5119.0065098271889</v>
      </c>
      <c r="F90" s="1">
        <f t="shared" si="11"/>
        <v>-5119</v>
      </c>
      <c r="G90" s="2">
        <f t="shared" si="14"/>
        <v>-4.1700000001583248E-3</v>
      </c>
      <c r="I90" s="1">
        <f>+G90</f>
        <v>-4.1700000001583248E-3</v>
      </c>
      <c r="Q90" s="76">
        <f t="shared" si="15"/>
        <v>27773.101999999999</v>
      </c>
    </row>
    <row r="91" spans="1:19" x14ac:dyDescent="0.2">
      <c r="A91" s="1" t="s">
        <v>70</v>
      </c>
      <c r="C91" s="2">
        <v>42884.483999999997</v>
      </c>
      <c r="D91" s="2"/>
      <c r="E91" s="1">
        <f t="shared" si="13"/>
        <v>-4974.0075245484559</v>
      </c>
      <c r="F91" s="1">
        <f t="shared" si="11"/>
        <v>-4974</v>
      </c>
      <c r="G91" s="2">
        <f t="shared" si="14"/>
        <v>-4.8200000019278377E-3</v>
      </c>
      <c r="I91" s="1">
        <f>+G91</f>
        <v>-4.8200000019278377E-3</v>
      </c>
      <c r="Q91" s="76">
        <f t="shared" si="15"/>
        <v>27865.983999999997</v>
      </c>
    </row>
    <row r="92" spans="1:19" x14ac:dyDescent="0.2">
      <c r="A92" s="1" t="s">
        <v>70</v>
      </c>
      <c r="C92" s="2">
        <v>42886.404999999999</v>
      </c>
      <c r="D92" s="2"/>
      <c r="E92" s="1">
        <f t="shared" si="13"/>
        <v>-4971.0086329362948</v>
      </c>
      <c r="F92" s="1">
        <f t="shared" si="11"/>
        <v>-4971</v>
      </c>
      <c r="G92" s="2">
        <f t="shared" si="14"/>
        <v>-5.5300000021816231E-3</v>
      </c>
      <c r="I92" s="1">
        <f>+G92</f>
        <v>-5.5300000021816231E-3</v>
      </c>
      <c r="Q92" s="76">
        <f t="shared" si="15"/>
        <v>27867.904999999999</v>
      </c>
    </row>
    <row r="93" spans="1:19" x14ac:dyDescent="0.2">
      <c r="A93" s="1" t="s">
        <v>70</v>
      </c>
      <c r="C93" s="2">
        <v>42900.51</v>
      </c>
      <c r="D93" s="2"/>
      <c r="E93" s="1">
        <f t="shared" si="13"/>
        <v>-4948.9891815102164</v>
      </c>
      <c r="F93" s="1">
        <f t="shared" si="11"/>
        <v>-4949</v>
      </c>
      <c r="G93" s="2">
        <f t="shared" si="14"/>
        <v>6.9300000031944364E-3</v>
      </c>
      <c r="I93" s="1">
        <f>+G93</f>
        <v>6.9300000031944364E-3</v>
      </c>
      <c r="Q93" s="76">
        <f t="shared" si="15"/>
        <v>27882.010000000002</v>
      </c>
      <c r="S93" s="20"/>
    </row>
    <row r="94" spans="1:19" x14ac:dyDescent="0.2">
      <c r="A94" s="1" t="s">
        <v>61</v>
      </c>
      <c r="C94" s="2">
        <v>42959.434399999998</v>
      </c>
      <c r="D94" s="2">
        <v>8.0000000000000002E-3</v>
      </c>
      <c r="E94" s="1">
        <f t="shared" si="13"/>
        <v>-4857.0017328317017</v>
      </c>
      <c r="F94" s="1">
        <f t="shared" si="11"/>
        <v>-4857</v>
      </c>
      <c r="G94" s="2">
        <f t="shared" si="14"/>
        <v>-1.1100000047008507E-3</v>
      </c>
      <c r="J94" s="1">
        <f>+G94</f>
        <v>-1.1100000047008507E-3</v>
      </c>
      <c r="Q94" s="76">
        <f t="shared" si="15"/>
        <v>27940.934399999998</v>
      </c>
    </row>
    <row r="95" spans="1:19" x14ac:dyDescent="0.2">
      <c r="A95" s="1" t="s">
        <v>71</v>
      </c>
      <c r="C95" s="2">
        <v>43566.7</v>
      </c>
      <c r="D95" s="2"/>
      <c r="E95" s="1">
        <f t="shared" si="13"/>
        <v>-3908.9935526172067</v>
      </c>
      <c r="F95" s="1">
        <f t="shared" si="11"/>
        <v>-3909</v>
      </c>
      <c r="G95" s="2">
        <f t="shared" si="14"/>
        <v>4.1299999938928522E-3</v>
      </c>
      <c r="I95" s="1">
        <f>+G95</f>
        <v>4.1299999938928522E-3</v>
      </c>
      <c r="Q95" s="76">
        <f t="shared" si="15"/>
        <v>28548.199999999997</v>
      </c>
    </row>
    <row r="96" spans="1:19" x14ac:dyDescent="0.2">
      <c r="A96" s="1" t="s">
        <v>72</v>
      </c>
      <c r="C96" s="2">
        <v>43663.425000000003</v>
      </c>
      <c r="D96" s="2"/>
      <c r="E96" s="1">
        <f t="shared" si="13"/>
        <v>-3757.9952230045092</v>
      </c>
      <c r="F96" s="1">
        <f t="shared" si="11"/>
        <v>-3758</v>
      </c>
      <c r="G96" s="2">
        <f t="shared" si="14"/>
        <v>3.0600000027334318E-3</v>
      </c>
      <c r="I96" s="1">
        <f>+G96</f>
        <v>3.0600000027334318E-3</v>
      </c>
      <c r="Q96" s="76">
        <f t="shared" si="15"/>
        <v>28644.925000000003</v>
      </c>
    </row>
    <row r="97" spans="1:17" x14ac:dyDescent="0.2">
      <c r="A97" s="1" t="s">
        <v>73</v>
      </c>
      <c r="C97" s="2">
        <v>43663.425999999999</v>
      </c>
      <c r="D97" s="2"/>
      <c r="E97" s="1">
        <f t="shared" si="13"/>
        <v>-3757.9936618948777</v>
      </c>
      <c r="F97" s="1">
        <f t="shared" si="11"/>
        <v>-3758</v>
      </c>
      <c r="G97" s="2">
        <f t="shared" si="14"/>
        <v>4.0599999992991798E-3</v>
      </c>
      <c r="I97" s="1">
        <f>+G97</f>
        <v>4.0599999992991798E-3</v>
      </c>
      <c r="Q97" s="76">
        <f t="shared" si="15"/>
        <v>28644.925999999999</v>
      </c>
    </row>
    <row r="98" spans="1:17" x14ac:dyDescent="0.2">
      <c r="A98" s="1" t="s">
        <v>61</v>
      </c>
      <c r="C98" s="2">
        <v>43690.33</v>
      </c>
      <c r="D98" s="2">
        <v>8.0000000000000002E-3</v>
      </c>
      <c r="E98" s="1">
        <f t="shared" si="13"/>
        <v>-3715.9935682282958</v>
      </c>
      <c r="F98" s="1">
        <f t="shared" si="11"/>
        <v>-3716</v>
      </c>
      <c r="G98" s="2">
        <f t="shared" si="14"/>
        <v>4.1199999977834523E-3</v>
      </c>
      <c r="J98" s="1">
        <f>+G98</f>
        <v>4.1199999977834523E-3</v>
      </c>
      <c r="Q98" s="76">
        <f t="shared" si="15"/>
        <v>28671.83</v>
      </c>
    </row>
    <row r="99" spans="1:17" x14ac:dyDescent="0.2">
      <c r="A99" s="1" t="s">
        <v>74</v>
      </c>
      <c r="C99" s="2">
        <v>44342.42</v>
      </c>
      <c r="D99" s="2"/>
      <c r="E99" s="1">
        <f t="shared" si="13"/>
        <v>-2698.009585213174</v>
      </c>
      <c r="F99" s="1">
        <f t="shared" ref="F99:F130" si="16">ROUND(2*E99,0)/2</f>
        <v>-2698</v>
      </c>
      <c r="G99" s="2">
        <f t="shared" si="14"/>
        <v>-6.140000004961621E-3</v>
      </c>
      <c r="I99" s="1">
        <f t="shared" ref="I99:I107" si="17">+G99</f>
        <v>-6.140000004961621E-3</v>
      </c>
      <c r="Q99" s="76">
        <f t="shared" si="15"/>
        <v>29323.919999999998</v>
      </c>
    </row>
    <row r="100" spans="1:17" x14ac:dyDescent="0.2">
      <c r="A100" s="1" t="s">
        <v>75</v>
      </c>
      <c r="C100" s="2">
        <v>44607.635999999999</v>
      </c>
      <c r="D100" s="2"/>
      <c r="E100" s="1">
        <f t="shared" si="13"/>
        <v>-2283.978331798246</v>
      </c>
      <c r="F100" s="1">
        <f t="shared" si="16"/>
        <v>-2284</v>
      </c>
      <c r="G100" s="2">
        <f t="shared" si="14"/>
        <v>1.3879999998607673E-2</v>
      </c>
      <c r="I100" s="1">
        <f t="shared" si="17"/>
        <v>1.3879999998607673E-2</v>
      </c>
      <c r="Q100" s="76">
        <f t="shared" si="15"/>
        <v>29589.135999999999</v>
      </c>
    </row>
    <row r="101" spans="1:17" x14ac:dyDescent="0.2">
      <c r="A101" s="1" t="s">
        <v>76</v>
      </c>
      <c r="C101" s="2">
        <v>44736.385999999999</v>
      </c>
      <c r="D101" s="2"/>
      <c r="E101" s="1">
        <f t="shared" si="13"/>
        <v>-2082.9854660692858</v>
      </c>
      <c r="F101" s="1">
        <f t="shared" si="16"/>
        <v>-2083</v>
      </c>
      <c r="G101" s="2">
        <f t="shared" si="14"/>
        <v>9.3099999940022826E-3</v>
      </c>
      <c r="I101" s="1">
        <f t="shared" si="17"/>
        <v>9.3099999940022826E-3</v>
      </c>
      <c r="Q101" s="76">
        <f t="shared" si="15"/>
        <v>29717.885999999999</v>
      </c>
    </row>
    <row r="102" spans="1:17" x14ac:dyDescent="0.2">
      <c r="A102" s="1" t="s">
        <v>77</v>
      </c>
      <c r="C102" s="2">
        <v>45024.616000000002</v>
      </c>
      <c r="D102" s="2"/>
      <c r="E102" s="1">
        <f t="shared" si="13"/>
        <v>-1633.0268354746543</v>
      </c>
      <c r="F102" s="1">
        <f t="shared" si="16"/>
        <v>-1633</v>
      </c>
      <c r="G102" s="2">
        <f t="shared" si="14"/>
        <v>-1.7189999998663552E-2</v>
      </c>
      <c r="I102" s="1">
        <f t="shared" si="17"/>
        <v>-1.7189999998663552E-2</v>
      </c>
      <c r="Q102" s="76">
        <f t="shared" si="15"/>
        <v>30006.116000000002</v>
      </c>
    </row>
    <row r="103" spans="1:17" x14ac:dyDescent="0.2">
      <c r="A103" s="1" t="s">
        <v>78</v>
      </c>
      <c r="C103" s="2">
        <v>45078.423999999999</v>
      </c>
      <c r="D103" s="2"/>
      <c r="E103" s="1">
        <f t="shared" si="13"/>
        <v>-1549.0266481415022</v>
      </c>
      <c r="F103" s="1">
        <f t="shared" si="16"/>
        <v>-1549</v>
      </c>
      <c r="G103" s="2">
        <f t="shared" si="14"/>
        <v>-1.7070000001695007E-2</v>
      </c>
      <c r="I103" s="1">
        <f t="shared" si="17"/>
        <v>-1.7070000001695007E-2</v>
      </c>
      <c r="Q103" s="76">
        <f t="shared" si="15"/>
        <v>30059.923999999999</v>
      </c>
    </row>
    <row r="104" spans="1:17" x14ac:dyDescent="0.2">
      <c r="A104" s="1" t="s">
        <v>78</v>
      </c>
      <c r="C104" s="2">
        <v>45078.425000000003</v>
      </c>
      <c r="D104" s="2"/>
      <c r="E104" s="1">
        <f t="shared" si="13"/>
        <v>-1549.0250870318596</v>
      </c>
      <c r="F104" s="1">
        <f t="shared" si="16"/>
        <v>-1549</v>
      </c>
      <c r="G104" s="2">
        <f t="shared" si="14"/>
        <v>-1.6069999997853301E-2</v>
      </c>
      <c r="I104" s="1">
        <f t="shared" si="17"/>
        <v>-1.6069999997853301E-2</v>
      </c>
      <c r="Q104" s="76">
        <f t="shared" si="15"/>
        <v>30059.925000000003</v>
      </c>
    </row>
    <row r="105" spans="1:17" x14ac:dyDescent="0.2">
      <c r="A105" s="1" t="s">
        <v>78</v>
      </c>
      <c r="C105" s="2">
        <v>45092.519</v>
      </c>
      <c r="D105" s="2"/>
      <c r="E105" s="1">
        <f t="shared" si="13"/>
        <v>-1527.0228078117941</v>
      </c>
      <c r="F105" s="1">
        <f t="shared" si="16"/>
        <v>-1527</v>
      </c>
      <c r="G105" s="2">
        <f t="shared" si="14"/>
        <v>-1.4609999998356216E-2</v>
      </c>
      <c r="I105" s="1">
        <f t="shared" si="17"/>
        <v>-1.4609999998356216E-2</v>
      </c>
      <c r="Q105" s="76">
        <f t="shared" si="15"/>
        <v>30074.019</v>
      </c>
    </row>
    <row r="106" spans="1:17" x14ac:dyDescent="0.2">
      <c r="A106" s="1" t="s">
        <v>78</v>
      </c>
      <c r="C106" s="2">
        <v>45103.411</v>
      </c>
      <c r="D106" s="2"/>
      <c r="E106" s="1">
        <f t="shared" si="13"/>
        <v>-1510.0192016485335</v>
      </c>
      <c r="F106" s="1">
        <f t="shared" si="16"/>
        <v>-1510</v>
      </c>
      <c r="G106" s="2">
        <f t="shared" si="14"/>
        <v>-1.2300000002142042E-2</v>
      </c>
      <c r="I106" s="1">
        <f t="shared" si="17"/>
        <v>-1.2300000002142042E-2</v>
      </c>
      <c r="Q106" s="76">
        <f t="shared" si="15"/>
        <v>30084.911</v>
      </c>
    </row>
    <row r="107" spans="1:17" x14ac:dyDescent="0.2">
      <c r="A107" s="1" t="s">
        <v>79</v>
      </c>
      <c r="C107" s="2">
        <v>45814.45</v>
      </c>
      <c r="D107" s="2"/>
      <c r="E107" s="1">
        <f t="shared" si="13"/>
        <v>-400.00936665782666</v>
      </c>
      <c r="F107" s="1">
        <f t="shared" si="16"/>
        <v>-400</v>
      </c>
      <c r="G107" s="2">
        <f t="shared" si="14"/>
        <v>-6.0000000012223609E-3</v>
      </c>
      <c r="I107" s="1">
        <f t="shared" si="17"/>
        <v>-6.0000000012223609E-3</v>
      </c>
      <c r="Q107" s="76">
        <f t="shared" si="15"/>
        <v>30795.949999999997</v>
      </c>
    </row>
    <row r="108" spans="1:17" x14ac:dyDescent="0.2">
      <c r="A108" s="1" t="s">
        <v>80</v>
      </c>
      <c r="C108" s="2">
        <v>46070.684000000001</v>
      </c>
      <c r="D108" s="2" t="s">
        <v>15</v>
      </c>
      <c r="E108" s="1">
        <f t="shared" si="13"/>
        <v>0</v>
      </c>
      <c r="F108" s="1">
        <f t="shared" si="16"/>
        <v>0</v>
      </c>
      <c r="G108" s="2">
        <f t="shared" si="14"/>
        <v>0</v>
      </c>
      <c r="H108" s="1">
        <f>+G108</f>
        <v>0</v>
      </c>
      <c r="O108" s="1">
        <f t="shared" ref="O108:O149" ca="1" si="18">+C$11+C$12*F108</f>
        <v>2.1659025466407383E-2</v>
      </c>
      <c r="Q108" s="76">
        <f t="shared" si="15"/>
        <v>31052.184000000001</v>
      </c>
    </row>
    <row r="109" spans="1:17" x14ac:dyDescent="0.2">
      <c r="A109" s="25" t="s">
        <v>81</v>
      </c>
      <c r="B109" s="26" t="s">
        <v>46</v>
      </c>
      <c r="C109" s="27">
        <v>46202.01</v>
      </c>
      <c r="D109" s="2"/>
      <c r="E109" s="28">
        <f t="shared" si="13"/>
        <v>205.01428415317753</v>
      </c>
      <c r="F109" s="1">
        <f t="shared" si="16"/>
        <v>205</v>
      </c>
      <c r="G109" s="2">
        <f t="shared" si="14"/>
        <v>9.1499999980442226E-3</v>
      </c>
      <c r="N109" s="1">
        <f>+G109</f>
        <v>9.1499999980442226E-3</v>
      </c>
      <c r="O109" s="1">
        <f t="shared" ca="1" si="18"/>
        <v>2.2610766571739192E-2</v>
      </c>
      <c r="Q109" s="76">
        <f t="shared" si="15"/>
        <v>31183.510000000002</v>
      </c>
    </row>
    <row r="110" spans="1:17" x14ac:dyDescent="0.2">
      <c r="A110" s="1" t="s">
        <v>82</v>
      </c>
      <c r="C110" s="2">
        <v>46552.383000000002</v>
      </c>
      <c r="D110" s="2"/>
      <c r="E110" s="1">
        <f t="shared" si="13"/>
        <v>751.9849509031028</v>
      </c>
      <c r="F110" s="1">
        <f t="shared" si="16"/>
        <v>752</v>
      </c>
      <c r="G110" s="2">
        <f t="shared" si="14"/>
        <v>-9.6399999965797178E-3</v>
      </c>
      <c r="I110" s="1">
        <f t="shared" ref="I110:I119" si="19">+G110</f>
        <v>-9.6399999965797178E-3</v>
      </c>
      <c r="O110" s="1">
        <f t="shared" ca="1" si="18"/>
        <v>2.5150290399136754E-2</v>
      </c>
      <c r="Q110" s="76">
        <f t="shared" si="15"/>
        <v>31533.883000000002</v>
      </c>
    </row>
    <row r="111" spans="1:17" x14ac:dyDescent="0.2">
      <c r="A111" s="1" t="s">
        <v>82</v>
      </c>
      <c r="C111" s="2">
        <v>46559.427000000003</v>
      </c>
      <c r="D111" s="2"/>
      <c r="E111" s="1">
        <f t="shared" si="13"/>
        <v>762.98140718423008</v>
      </c>
      <c r="F111" s="1">
        <f t="shared" si="16"/>
        <v>763</v>
      </c>
      <c r="G111" s="2">
        <f t="shared" si="14"/>
        <v>-1.1910000001080334E-2</v>
      </c>
      <c r="I111" s="1">
        <f t="shared" si="19"/>
        <v>-1.1910000001080334E-2</v>
      </c>
      <c r="O111" s="1">
        <f t="shared" ca="1" si="18"/>
        <v>2.5201359434056998E-2</v>
      </c>
      <c r="Q111" s="76">
        <f t="shared" si="15"/>
        <v>31540.927000000003</v>
      </c>
    </row>
    <row r="112" spans="1:17" x14ac:dyDescent="0.2">
      <c r="A112" s="1" t="s">
        <v>82</v>
      </c>
      <c r="C112" s="2">
        <v>46591.442999999999</v>
      </c>
      <c r="D112" s="2"/>
      <c r="E112" s="1">
        <f t="shared" si="13"/>
        <v>812.96189331376468</v>
      </c>
      <c r="F112" s="1">
        <f t="shared" si="16"/>
        <v>813</v>
      </c>
      <c r="G112" s="2">
        <f t="shared" si="14"/>
        <v>-2.4409999998169951E-2</v>
      </c>
      <c r="I112" s="1">
        <f t="shared" si="19"/>
        <v>-2.4409999998169951E-2</v>
      </c>
      <c r="O112" s="1">
        <f t="shared" ca="1" si="18"/>
        <v>2.5433491410967193E-2</v>
      </c>
      <c r="Q112" s="76">
        <f t="shared" si="15"/>
        <v>31572.942999999999</v>
      </c>
    </row>
    <row r="113" spans="1:17" x14ac:dyDescent="0.2">
      <c r="A113" s="1" t="s">
        <v>83</v>
      </c>
      <c r="C113" s="2">
        <v>46910.47</v>
      </c>
      <c r="D113" s="2"/>
      <c r="E113" s="1">
        <f t="shared" si="13"/>
        <v>1310.9980173907616</v>
      </c>
      <c r="F113" s="1">
        <f t="shared" si="16"/>
        <v>1311</v>
      </c>
      <c r="G113" s="2">
        <f t="shared" si="14"/>
        <v>-1.2700000006589107E-3</v>
      </c>
      <c r="I113" s="1">
        <f t="shared" si="19"/>
        <v>-1.2700000006589107E-3</v>
      </c>
      <c r="O113" s="1">
        <f t="shared" ca="1" si="18"/>
        <v>2.774552590099276E-2</v>
      </c>
      <c r="Q113" s="76">
        <f t="shared" si="15"/>
        <v>31891.97</v>
      </c>
    </row>
    <row r="114" spans="1:17" x14ac:dyDescent="0.2">
      <c r="A114" s="1" t="s">
        <v>84</v>
      </c>
      <c r="C114" s="2">
        <v>48015.466999999997</v>
      </c>
      <c r="D114" s="2"/>
      <c r="E114" s="1">
        <f t="shared" si="13"/>
        <v>3036.0194826482598</v>
      </c>
      <c r="F114" s="1">
        <f t="shared" si="16"/>
        <v>3036</v>
      </c>
      <c r="G114" s="2">
        <f t="shared" si="14"/>
        <v>1.2479999997594859E-2</v>
      </c>
      <c r="I114" s="1">
        <f t="shared" si="19"/>
        <v>1.2479999997594859E-2</v>
      </c>
      <c r="O114" s="1">
        <f t="shared" ca="1" si="18"/>
        <v>3.575407910439457E-2</v>
      </c>
      <c r="Q114" s="76">
        <f t="shared" si="15"/>
        <v>32996.966999999997</v>
      </c>
    </row>
    <row r="115" spans="1:17" x14ac:dyDescent="0.2">
      <c r="A115" s="1" t="s">
        <v>84</v>
      </c>
      <c r="C115" s="2">
        <v>48024.427000000003</v>
      </c>
      <c r="D115" s="2"/>
      <c r="E115" s="1">
        <f t="shared" si="13"/>
        <v>3050.0070249933688</v>
      </c>
      <c r="F115" s="1">
        <f t="shared" si="16"/>
        <v>3050</v>
      </c>
      <c r="G115" s="2">
        <f t="shared" si="14"/>
        <v>4.5000000027357601E-3</v>
      </c>
      <c r="I115" s="1">
        <f t="shared" si="19"/>
        <v>4.5000000027357601E-3</v>
      </c>
      <c r="O115" s="1">
        <f t="shared" ca="1" si="18"/>
        <v>3.581907605792943E-2</v>
      </c>
      <c r="Q115" s="76">
        <f t="shared" si="15"/>
        <v>33005.927000000003</v>
      </c>
    </row>
    <row r="116" spans="1:17" x14ac:dyDescent="0.2">
      <c r="A116" s="1" t="s">
        <v>85</v>
      </c>
      <c r="C116" s="2">
        <v>48359.442999999999</v>
      </c>
      <c r="D116" s="2"/>
      <c r="E116" s="1">
        <f t="shared" si="13"/>
        <v>3573.0037310520293</v>
      </c>
      <c r="F116" s="1">
        <f t="shared" si="16"/>
        <v>3573</v>
      </c>
      <c r="G116" s="2">
        <f t="shared" si="14"/>
        <v>2.3900000014691614E-3</v>
      </c>
      <c r="I116" s="1">
        <f t="shared" si="19"/>
        <v>2.3900000014691614E-3</v>
      </c>
      <c r="O116" s="1">
        <f t="shared" ca="1" si="18"/>
        <v>3.8247176536410091E-2</v>
      </c>
      <c r="Q116" s="76">
        <f t="shared" si="15"/>
        <v>33340.942999999999</v>
      </c>
    </row>
    <row r="117" spans="1:17" x14ac:dyDescent="0.2">
      <c r="A117" s="1" t="s">
        <v>86</v>
      </c>
      <c r="C117" s="2">
        <v>48737.400999999998</v>
      </c>
      <c r="D117" s="2">
        <v>5.0000000000000001E-3</v>
      </c>
      <c r="E117" s="1">
        <f t="shared" ref="E117:E149" si="20">+(C117-C$7)/C$8</f>
        <v>4163.0376071311439</v>
      </c>
      <c r="F117" s="1">
        <f t="shared" si="16"/>
        <v>4163</v>
      </c>
      <c r="G117" s="2">
        <f>+C117-(C$7+F117*C$8)</f>
        <v>2.4089999998977873E-2</v>
      </c>
      <c r="I117" s="1">
        <f t="shared" si="19"/>
        <v>2.4089999998977873E-2</v>
      </c>
      <c r="O117" s="1">
        <f t="shared" ca="1" si="18"/>
        <v>4.0986333863950425E-2</v>
      </c>
      <c r="Q117" s="76">
        <f t="shared" ref="Q117:Q149" si="21">+C117-15018.5</f>
        <v>33718.900999999998</v>
      </c>
    </row>
    <row r="118" spans="1:17" x14ac:dyDescent="0.2">
      <c r="A118" s="1" t="s">
        <v>86</v>
      </c>
      <c r="C118" s="2">
        <v>48753.411</v>
      </c>
      <c r="D118" s="2">
        <v>4.0000000000000001E-3</v>
      </c>
      <c r="E118" s="1">
        <f t="shared" si="20"/>
        <v>4188.0309724151912</v>
      </c>
      <c r="F118" s="1">
        <f t="shared" si="16"/>
        <v>4188</v>
      </c>
      <c r="G118" s="2">
        <f>+C118-(C$7+F118*C$8)</f>
        <v>1.9840000000840519E-2</v>
      </c>
      <c r="I118" s="1">
        <f t="shared" si="19"/>
        <v>1.9840000000840519E-2</v>
      </c>
      <c r="O118" s="1">
        <f t="shared" ca="1" si="18"/>
        <v>4.1102399852405519E-2</v>
      </c>
      <c r="Q118" s="76">
        <f t="shared" si="21"/>
        <v>33734.911</v>
      </c>
    </row>
    <row r="119" spans="1:17" x14ac:dyDescent="0.2">
      <c r="A119" s="1" t="s">
        <v>87</v>
      </c>
      <c r="C119" s="2">
        <v>49097.383999999998</v>
      </c>
      <c r="D119" s="2">
        <v>6.0000000000000001E-3</v>
      </c>
      <c r="E119" s="1">
        <f t="shared" si="20"/>
        <v>4725.0105374900431</v>
      </c>
      <c r="F119" s="1">
        <f t="shared" si="16"/>
        <v>4725</v>
      </c>
      <c r="G119" s="2">
        <f>+C119-(C$7+F119*C$8)</f>
        <v>6.7500000004656613E-3</v>
      </c>
      <c r="I119" s="1">
        <f t="shared" si="19"/>
        <v>6.7500000004656613E-3</v>
      </c>
      <c r="O119" s="1">
        <f t="shared" ca="1" si="18"/>
        <v>4.3595497284421039E-2</v>
      </c>
      <c r="Q119" s="76">
        <f t="shared" si="21"/>
        <v>34078.883999999998</v>
      </c>
    </row>
    <row r="120" spans="1:17" x14ac:dyDescent="0.2">
      <c r="A120" s="1" t="s">
        <v>88</v>
      </c>
      <c r="C120" s="2">
        <v>49473.392999999996</v>
      </c>
      <c r="D120" s="2"/>
      <c r="E120" s="1">
        <f t="shared" si="20"/>
        <v>5312.0018108871718</v>
      </c>
      <c r="F120" s="1">
        <f t="shared" si="16"/>
        <v>5312</v>
      </c>
      <c r="I120" s="1">
        <v>1.159999992523808E-3</v>
      </c>
      <c r="O120" s="1">
        <f t="shared" ca="1" si="18"/>
        <v>4.6320726693346762E-2</v>
      </c>
      <c r="Q120" s="76">
        <f t="shared" si="21"/>
        <v>34454.892999999996</v>
      </c>
    </row>
    <row r="121" spans="1:17" x14ac:dyDescent="0.2">
      <c r="A121" s="28" t="s">
        <v>89</v>
      </c>
      <c r="B121" s="28"/>
      <c r="C121" s="32">
        <v>49840.44</v>
      </c>
      <c r="D121" s="32">
        <v>6.0000000000000001E-3</v>
      </c>
      <c r="E121" s="28">
        <f t="shared" si="20"/>
        <v>5885.0024197199391</v>
      </c>
      <c r="F121" s="1">
        <f t="shared" si="16"/>
        <v>5885</v>
      </c>
      <c r="I121" s="1">
        <v>1.5500000008614734E-3</v>
      </c>
      <c r="O121" s="1">
        <f t="shared" ca="1" si="18"/>
        <v>4.8980959148737624E-2</v>
      </c>
      <c r="Q121" s="76">
        <f t="shared" si="21"/>
        <v>34821.94</v>
      </c>
    </row>
    <row r="122" spans="1:17" x14ac:dyDescent="0.2">
      <c r="A122" s="28" t="s">
        <v>90</v>
      </c>
      <c r="B122" s="28"/>
      <c r="C122" s="32">
        <v>50209.409</v>
      </c>
      <c r="D122" s="32">
        <v>4.0000000000000001E-3</v>
      </c>
      <c r="E122" s="28">
        <f t="shared" si="20"/>
        <v>6461.003481274488</v>
      </c>
      <c r="F122" s="1">
        <f t="shared" si="16"/>
        <v>6461</v>
      </c>
      <c r="I122" s="1">
        <v>2.2299999982351437E-3</v>
      </c>
      <c r="O122" s="1">
        <f t="shared" ca="1" si="18"/>
        <v>5.1655119522743098E-2</v>
      </c>
      <c r="Q122" s="76">
        <f t="shared" si="21"/>
        <v>35190.909</v>
      </c>
    </row>
    <row r="123" spans="1:17" x14ac:dyDescent="0.2">
      <c r="A123" s="28" t="s">
        <v>91</v>
      </c>
      <c r="B123" s="28"/>
      <c r="C123" s="32">
        <v>50954.434000000001</v>
      </c>
      <c r="D123" s="32">
        <v>5.0000000000000001E-3</v>
      </c>
      <c r="E123" s="28">
        <f t="shared" si="20"/>
        <v>7624.0691883791005</v>
      </c>
      <c r="F123" s="1">
        <f t="shared" si="16"/>
        <v>7624</v>
      </c>
      <c r="G123" s="2">
        <f>+C123-(C$7+F123*C$8)</f>
        <v>4.43200000008801E-2</v>
      </c>
      <c r="I123" s="1">
        <f>+G123</f>
        <v>4.43200000008801E-2</v>
      </c>
      <c r="O123" s="1">
        <f t="shared" ca="1" si="18"/>
        <v>5.7054509305674288E-2</v>
      </c>
      <c r="Q123" s="76">
        <f t="shared" si="21"/>
        <v>35935.934000000001</v>
      </c>
    </row>
    <row r="124" spans="1:17" x14ac:dyDescent="0.2">
      <c r="A124" s="32" t="s">
        <v>92</v>
      </c>
      <c r="B124" s="33" t="s">
        <v>46</v>
      </c>
      <c r="C124" s="32">
        <v>51699.444100000001</v>
      </c>
      <c r="D124" s="32" t="s">
        <v>33</v>
      </c>
      <c r="E124" s="28">
        <f t="shared" si="20"/>
        <v>8787.1116349501226</v>
      </c>
      <c r="F124" s="1">
        <f t="shared" si="16"/>
        <v>8787</v>
      </c>
      <c r="L124" s="20">
        <v>7.151000000158092E-2</v>
      </c>
      <c r="O124" s="1">
        <f t="shared" ca="1" si="18"/>
        <v>6.2453899088605484E-2</v>
      </c>
      <c r="Q124" s="76">
        <f t="shared" si="21"/>
        <v>36680.944100000001</v>
      </c>
    </row>
    <row r="125" spans="1:17" x14ac:dyDescent="0.2">
      <c r="A125" s="34" t="s">
        <v>93</v>
      </c>
      <c r="B125" s="35" t="s">
        <v>46</v>
      </c>
      <c r="C125" s="32">
        <v>52002.419099999999</v>
      </c>
      <c r="D125" s="32">
        <v>1.6000000000000001E-3</v>
      </c>
      <c r="E125" s="28">
        <f t="shared" si="20"/>
        <v>9260.0888271383265</v>
      </c>
      <c r="F125" s="1">
        <f t="shared" si="16"/>
        <v>9260</v>
      </c>
      <c r="G125" s="2">
        <f t="shared" ref="G125:G149" si="22">+C125-(C$7+F125*C$8)</f>
        <v>5.6899999995948747E-2</v>
      </c>
      <c r="K125" s="1">
        <f>+G125</f>
        <v>5.6899999995948747E-2</v>
      </c>
      <c r="O125" s="1">
        <f t="shared" ca="1" si="18"/>
        <v>6.464986759017595E-2</v>
      </c>
      <c r="Q125" s="76">
        <f t="shared" si="21"/>
        <v>36983.919099999999</v>
      </c>
    </row>
    <row r="126" spans="1:17" x14ac:dyDescent="0.2">
      <c r="A126" s="25" t="s">
        <v>94</v>
      </c>
      <c r="B126" s="26" t="s">
        <v>44</v>
      </c>
      <c r="C126" s="27">
        <v>52367.216399999998</v>
      </c>
      <c r="D126" s="2"/>
      <c r="E126" s="28">
        <f t="shared" si="20"/>
        <v>9829.5774076213329</v>
      </c>
      <c r="F126" s="1">
        <f t="shared" si="16"/>
        <v>9829.5</v>
      </c>
      <c r="G126" s="2">
        <f t="shared" si="22"/>
        <v>4.9584999993385281E-2</v>
      </c>
      <c r="N126" s="1">
        <f t="shared" ref="N126:N133" si="23">+G126</f>
        <v>4.9584999993385281E-2</v>
      </c>
      <c r="O126" s="1">
        <f t="shared" ca="1" si="18"/>
        <v>6.72938508071831E-2</v>
      </c>
      <c r="Q126" s="76">
        <f t="shared" si="21"/>
        <v>37348.716399999998</v>
      </c>
    </row>
    <row r="127" spans="1:17" x14ac:dyDescent="0.2">
      <c r="A127" s="25" t="s">
        <v>94</v>
      </c>
      <c r="B127" s="26" t="s">
        <v>46</v>
      </c>
      <c r="C127" s="27">
        <v>52368.189700000003</v>
      </c>
      <c r="D127" s="2"/>
      <c r="E127" s="28">
        <f t="shared" si="20"/>
        <v>9831.0968356307694</v>
      </c>
      <c r="F127" s="1">
        <f t="shared" si="16"/>
        <v>9831</v>
      </c>
      <c r="G127" s="2">
        <f t="shared" si="22"/>
        <v>6.2030000000959262E-2</v>
      </c>
      <c r="N127" s="1">
        <f t="shared" si="23"/>
        <v>6.2030000000959262E-2</v>
      </c>
      <c r="O127" s="1">
        <f t="shared" ca="1" si="18"/>
        <v>6.7300814766490413E-2</v>
      </c>
      <c r="Q127" s="76">
        <f t="shared" si="21"/>
        <v>37349.689700000003</v>
      </c>
    </row>
    <row r="128" spans="1:17" x14ac:dyDescent="0.2">
      <c r="A128" s="36" t="s">
        <v>95</v>
      </c>
      <c r="B128" s="33" t="s">
        <v>46</v>
      </c>
      <c r="C128" s="32">
        <v>52406.623699999996</v>
      </c>
      <c r="D128" s="32">
        <v>5.0000000000000001E-4</v>
      </c>
      <c r="E128" s="28">
        <f t="shared" si="20"/>
        <v>9891.0965234088326</v>
      </c>
      <c r="F128" s="1">
        <f t="shared" si="16"/>
        <v>9891</v>
      </c>
      <c r="G128" s="2">
        <f t="shared" si="22"/>
        <v>6.182999999873573E-2</v>
      </c>
      <c r="N128" s="1">
        <f t="shared" si="23"/>
        <v>6.182999999873573E-2</v>
      </c>
      <c r="O128" s="1">
        <f t="shared" ca="1" si="18"/>
        <v>6.757937313878265E-2</v>
      </c>
      <c r="Q128" s="76">
        <f t="shared" si="21"/>
        <v>37388.123699999996</v>
      </c>
    </row>
    <row r="129" spans="1:17" x14ac:dyDescent="0.2">
      <c r="A129" s="37" t="s">
        <v>96</v>
      </c>
      <c r="B129" s="38" t="s">
        <v>46</v>
      </c>
      <c r="C129" s="39">
        <v>52406.623699999996</v>
      </c>
      <c r="D129" s="39">
        <v>5.0000000000000001E-4</v>
      </c>
      <c r="E129" s="28">
        <f t="shared" si="20"/>
        <v>9891.0965234088326</v>
      </c>
      <c r="F129" s="1">
        <f t="shared" si="16"/>
        <v>9891</v>
      </c>
      <c r="G129" s="2">
        <f t="shared" si="22"/>
        <v>6.182999999873573E-2</v>
      </c>
      <c r="N129" s="1">
        <f t="shared" si="23"/>
        <v>6.182999999873573E-2</v>
      </c>
      <c r="O129" s="1">
        <f t="shared" ca="1" si="18"/>
        <v>6.757937313878265E-2</v>
      </c>
      <c r="Q129" s="76">
        <f t="shared" si="21"/>
        <v>37388.123699999996</v>
      </c>
    </row>
    <row r="130" spans="1:17" x14ac:dyDescent="0.2">
      <c r="A130" s="25" t="s">
        <v>97</v>
      </c>
      <c r="B130" s="26" t="s">
        <v>46</v>
      </c>
      <c r="C130" s="27">
        <v>52726.272199999999</v>
      </c>
      <c r="D130" s="2"/>
      <c r="E130" s="28">
        <f t="shared" si="20"/>
        <v>10390.102877125059</v>
      </c>
      <c r="F130" s="1">
        <f t="shared" si="16"/>
        <v>10390</v>
      </c>
      <c r="G130" s="2">
        <f t="shared" si="22"/>
        <v>6.5900000001420267E-2</v>
      </c>
      <c r="N130" s="1">
        <f t="shared" si="23"/>
        <v>6.5900000001420267E-2</v>
      </c>
      <c r="O130" s="1">
        <f t="shared" ca="1" si="18"/>
        <v>6.9896050268346416E-2</v>
      </c>
      <c r="Q130" s="76">
        <f t="shared" si="21"/>
        <v>37707.772199999999</v>
      </c>
    </row>
    <row r="131" spans="1:17" x14ac:dyDescent="0.2">
      <c r="A131" s="36" t="s">
        <v>95</v>
      </c>
      <c r="B131" s="33" t="s">
        <v>46</v>
      </c>
      <c r="C131" s="32">
        <v>53097.806700000001</v>
      </c>
      <c r="D131" s="32">
        <v>1E-4</v>
      </c>
      <c r="E131" s="28">
        <f t="shared" si="20"/>
        <v>10970.108965452644</v>
      </c>
      <c r="F131" s="1">
        <f t="shared" ref="F131:F149" si="24">ROUND(2*E131,0)/2</f>
        <v>10970</v>
      </c>
      <c r="G131" s="2">
        <f t="shared" si="22"/>
        <v>6.9799999997485429E-2</v>
      </c>
      <c r="N131" s="1">
        <f t="shared" si="23"/>
        <v>6.9799999997485429E-2</v>
      </c>
      <c r="O131" s="1">
        <f t="shared" ca="1" si="18"/>
        <v>7.2588781200504701E-2</v>
      </c>
      <c r="Q131" s="76">
        <f t="shared" si="21"/>
        <v>38079.306700000001</v>
      </c>
    </row>
    <row r="132" spans="1:17" x14ac:dyDescent="0.2">
      <c r="A132" s="37" t="s">
        <v>96</v>
      </c>
      <c r="B132" s="38" t="s">
        <v>46</v>
      </c>
      <c r="C132" s="39">
        <v>53097.806700000001</v>
      </c>
      <c r="D132" s="39">
        <v>1E-4</v>
      </c>
      <c r="E132" s="28">
        <f t="shared" si="20"/>
        <v>10970.108965452644</v>
      </c>
      <c r="F132" s="1">
        <f t="shared" si="24"/>
        <v>10970</v>
      </c>
      <c r="G132" s="2">
        <f t="shared" si="22"/>
        <v>6.9799999997485429E-2</v>
      </c>
      <c r="N132" s="1">
        <f t="shared" si="23"/>
        <v>6.9799999997485429E-2</v>
      </c>
      <c r="O132" s="1">
        <f t="shared" ca="1" si="18"/>
        <v>7.2588781200504701E-2</v>
      </c>
      <c r="Q132" s="76">
        <f t="shared" si="21"/>
        <v>38079.306700000001</v>
      </c>
    </row>
    <row r="133" spans="1:17" x14ac:dyDescent="0.2">
      <c r="A133" s="25" t="s">
        <v>98</v>
      </c>
      <c r="B133" s="26" t="s">
        <v>46</v>
      </c>
      <c r="C133" s="27">
        <v>53106.134599999998</v>
      </c>
      <c r="D133" s="2"/>
      <c r="E133" s="28">
        <f t="shared" si="20"/>
        <v>10983.109730396362</v>
      </c>
      <c r="F133" s="1">
        <f t="shared" si="24"/>
        <v>10983</v>
      </c>
      <c r="G133" s="2">
        <f t="shared" si="22"/>
        <v>7.0289999996020924E-2</v>
      </c>
      <c r="N133" s="1">
        <f t="shared" si="23"/>
        <v>7.0289999996020924E-2</v>
      </c>
      <c r="O133" s="1">
        <f t="shared" ca="1" si="18"/>
        <v>7.2649135514501362E-2</v>
      </c>
      <c r="Q133" s="76">
        <f t="shared" si="21"/>
        <v>38087.634599999998</v>
      </c>
    </row>
    <row r="134" spans="1:17" x14ac:dyDescent="0.2">
      <c r="A134" s="36" t="s">
        <v>99</v>
      </c>
      <c r="B134" s="33" t="s">
        <v>46</v>
      </c>
      <c r="C134" s="32">
        <v>53470.633000000002</v>
      </c>
      <c r="D134" s="32">
        <v>1.1999999999999999E-3</v>
      </c>
      <c r="E134" s="28">
        <f t="shared" si="20"/>
        <v>11552.131695208956</v>
      </c>
      <c r="F134" s="1">
        <f t="shared" si="24"/>
        <v>11552</v>
      </c>
      <c r="G134" s="2">
        <f t="shared" si="22"/>
        <v>8.436000000074273E-2</v>
      </c>
      <c r="K134" s="1">
        <f>+G134</f>
        <v>8.436000000074273E-2</v>
      </c>
      <c r="O134" s="1">
        <f t="shared" ca="1" si="18"/>
        <v>7.5290797411739399E-2</v>
      </c>
      <c r="Q134" s="76">
        <f t="shared" si="21"/>
        <v>38452.133000000002</v>
      </c>
    </row>
    <row r="135" spans="1:17" x14ac:dyDescent="0.2">
      <c r="A135" s="36" t="s">
        <v>99</v>
      </c>
      <c r="B135" s="33" t="s">
        <v>46</v>
      </c>
      <c r="C135" s="32">
        <v>53475.744700000003</v>
      </c>
      <c r="D135" s="32">
        <v>5.0000000000000001E-4</v>
      </c>
      <c r="E135" s="28">
        <f t="shared" si="20"/>
        <v>11560.11161933903</v>
      </c>
      <c r="F135" s="1">
        <f t="shared" si="24"/>
        <v>11560</v>
      </c>
      <c r="G135" s="2">
        <f t="shared" si="22"/>
        <v>7.1499999998195563E-2</v>
      </c>
      <c r="K135" s="1">
        <f>+G135</f>
        <v>7.1499999998195563E-2</v>
      </c>
      <c r="O135" s="1">
        <f t="shared" ca="1" si="18"/>
        <v>7.5327938528045035E-2</v>
      </c>
      <c r="Q135" s="76">
        <f t="shared" si="21"/>
        <v>38457.244700000003</v>
      </c>
    </row>
    <row r="136" spans="1:17" x14ac:dyDescent="0.2">
      <c r="A136" s="36" t="s">
        <v>99</v>
      </c>
      <c r="B136" s="33" t="s">
        <v>46</v>
      </c>
      <c r="C136" s="32">
        <v>53477.670299999998</v>
      </c>
      <c r="D136" s="32">
        <v>8.9999999999999998E-4</v>
      </c>
      <c r="E136" s="28">
        <f t="shared" si="20"/>
        <v>11563.117692055508</v>
      </c>
      <c r="F136" s="1">
        <f t="shared" si="24"/>
        <v>11563</v>
      </c>
      <c r="G136" s="2">
        <f t="shared" si="22"/>
        <v>7.5389999998151325E-2</v>
      </c>
      <c r="K136" s="1">
        <f>+G136</f>
        <v>7.5389999998151325E-2</v>
      </c>
      <c r="O136" s="1">
        <f t="shared" ca="1" si="18"/>
        <v>7.5341866446659647E-2</v>
      </c>
      <c r="Q136" s="76">
        <f t="shared" si="21"/>
        <v>38459.170299999998</v>
      </c>
    </row>
    <row r="137" spans="1:17" x14ac:dyDescent="0.2">
      <c r="A137" s="36" t="s">
        <v>99</v>
      </c>
      <c r="B137" s="33" t="s">
        <v>46</v>
      </c>
      <c r="C137" s="32">
        <v>53495.603300000002</v>
      </c>
      <c r="D137" s="32">
        <v>4.0000000000000002E-4</v>
      </c>
      <c r="E137" s="28">
        <f t="shared" si="20"/>
        <v>11591.11307117099</v>
      </c>
      <c r="F137" s="1">
        <f t="shared" si="24"/>
        <v>11591</v>
      </c>
      <c r="G137" s="2">
        <f t="shared" si="22"/>
        <v>7.2430000000167638E-2</v>
      </c>
      <c r="K137" s="1">
        <f>+G137</f>
        <v>7.2430000000167638E-2</v>
      </c>
      <c r="O137" s="1">
        <f t="shared" ca="1" si="18"/>
        <v>7.5471860353729353E-2</v>
      </c>
      <c r="Q137" s="76">
        <f t="shared" si="21"/>
        <v>38477.103300000002</v>
      </c>
    </row>
    <row r="138" spans="1:17" x14ac:dyDescent="0.2">
      <c r="A138" s="25" t="s">
        <v>100</v>
      </c>
      <c r="B138" s="26" t="s">
        <v>46</v>
      </c>
      <c r="C138" s="27">
        <v>53799.237699999998</v>
      </c>
      <c r="D138" s="2"/>
      <c r="E138" s="28">
        <f t="shared" si="20"/>
        <v>12065.119659053651</v>
      </c>
      <c r="F138" s="1">
        <f t="shared" si="24"/>
        <v>12065</v>
      </c>
      <c r="G138" s="2">
        <f t="shared" si="22"/>
        <v>7.6649999995424878E-2</v>
      </c>
      <c r="N138" s="1">
        <f>+G138</f>
        <v>7.6649999995424878E-2</v>
      </c>
      <c r="O138" s="1">
        <f t="shared" ca="1" si="18"/>
        <v>7.7672471494838025E-2</v>
      </c>
      <c r="Q138" s="76">
        <f t="shared" si="21"/>
        <v>38780.737699999998</v>
      </c>
    </row>
    <row r="139" spans="1:17" x14ac:dyDescent="0.2">
      <c r="A139" s="32" t="s">
        <v>101</v>
      </c>
      <c r="B139" s="40" t="s">
        <v>46</v>
      </c>
      <c r="C139" s="41">
        <v>53852.402499999997</v>
      </c>
      <c r="D139" s="41">
        <v>5.9999999999999995E-4</v>
      </c>
      <c r="E139" s="28">
        <f t="shared" si="20"/>
        <v>12148.11574066846</v>
      </c>
      <c r="F139" s="1">
        <f t="shared" si="24"/>
        <v>12148</v>
      </c>
      <c r="G139" s="2">
        <f t="shared" si="22"/>
        <v>7.4139999996987171E-2</v>
      </c>
      <c r="K139" s="1">
        <f>+G139</f>
        <v>7.4139999996987171E-2</v>
      </c>
      <c r="O139" s="1">
        <f t="shared" ca="1" si="18"/>
        <v>7.8057810576508957E-2</v>
      </c>
      <c r="Q139" s="76">
        <f t="shared" si="21"/>
        <v>38833.902499999997</v>
      </c>
    </row>
    <row r="140" spans="1:17" x14ac:dyDescent="0.2">
      <c r="A140" s="32" t="s">
        <v>102</v>
      </c>
      <c r="B140" s="40" t="s">
        <v>46</v>
      </c>
      <c r="C140" s="41">
        <v>53852.402499999997</v>
      </c>
      <c r="D140" s="41">
        <v>5.9999999999999995E-4</v>
      </c>
      <c r="E140" s="28">
        <f t="shared" si="20"/>
        <v>12148.11574066846</v>
      </c>
      <c r="F140" s="1">
        <f t="shared" si="24"/>
        <v>12148</v>
      </c>
      <c r="G140" s="2">
        <f t="shared" si="22"/>
        <v>7.4139999996987171E-2</v>
      </c>
      <c r="K140" s="1">
        <f>+G140</f>
        <v>7.4139999996987171E-2</v>
      </c>
      <c r="O140" s="1">
        <f t="shared" ca="1" si="18"/>
        <v>7.8057810576508957E-2</v>
      </c>
      <c r="Q140" s="76">
        <f t="shared" si="21"/>
        <v>38833.902499999997</v>
      </c>
    </row>
    <row r="141" spans="1:17" x14ac:dyDescent="0.2">
      <c r="A141" s="32" t="s">
        <v>103</v>
      </c>
      <c r="B141" s="33" t="s">
        <v>44</v>
      </c>
      <c r="C141" s="32">
        <v>54948.769099999998</v>
      </c>
      <c r="D141" s="32">
        <v>1E-3</v>
      </c>
      <c r="E141" s="28">
        <f t="shared" si="20"/>
        <v>13859.664205317134</v>
      </c>
      <c r="F141" s="1">
        <f t="shared" si="24"/>
        <v>13859.5</v>
      </c>
      <c r="G141" s="2">
        <f t="shared" si="22"/>
        <v>0.10518500000034692</v>
      </c>
      <c r="K141" s="1">
        <f>+G141</f>
        <v>0.10518500000034692</v>
      </c>
      <c r="O141" s="1">
        <f t="shared" ca="1" si="18"/>
        <v>8.6003688146145008E-2</v>
      </c>
      <c r="Q141" s="76">
        <f t="shared" si="21"/>
        <v>39930.269099999998</v>
      </c>
    </row>
    <row r="142" spans="1:17" x14ac:dyDescent="0.2">
      <c r="A142" s="36" t="s">
        <v>104</v>
      </c>
      <c r="B142" s="33" t="s">
        <v>46</v>
      </c>
      <c r="C142" s="32">
        <v>55249.504659999999</v>
      </c>
      <c r="D142" s="32">
        <v>2.9999999999999997E-4</v>
      </c>
      <c r="E142" s="28">
        <f t="shared" si="20"/>
        <v>14329.145386140466</v>
      </c>
      <c r="F142" s="1">
        <f t="shared" si="24"/>
        <v>14329</v>
      </c>
      <c r="G142" s="2">
        <f t="shared" si="22"/>
        <v>9.3130000001110602E-2</v>
      </c>
      <c r="L142" s="1">
        <f>+G142</f>
        <v>9.3130000001110602E-2</v>
      </c>
      <c r="O142" s="1">
        <f t="shared" ca="1" si="18"/>
        <v>8.8183407409331768E-2</v>
      </c>
      <c r="Q142" s="76">
        <f t="shared" si="21"/>
        <v>40231.004659999999</v>
      </c>
    </row>
    <row r="143" spans="1:17" x14ac:dyDescent="0.2">
      <c r="A143" s="36" t="s">
        <v>104</v>
      </c>
      <c r="B143" s="33" t="s">
        <v>46</v>
      </c>
      <c r="C143" s="32">
        <v>55249.505160000001</v>
      </c>
      <c r="D143" s="32">
        <v>2.9999999999999997E-4</v>
      </c>
      <c r="E143" s="28">
        <f t="shared" si="20"/>
        <v>14329.146166695287</v>
      </c>
      <c r="F143" s="1">
        <f t="shared" si="24"/>
        <v>14329</v>
      </c>
      <c r="G143" s="2">
        <f t="shared" si="22"/>
        <v>9.3630000003031455E-2</v>
      </c>
      <c r="L143" s="1">
        <f>+G143</f>
        <v>9.3630000003031455E-2</v>
      </c>
      <c r="O143" s="1">
        <f t="shared" ca="1" si="18"/>
        <v>8.8183407409331768E-2</v>
      </c>
      <c r="Q143" s="76">
        <f t="shared" si="21"/>
        <v>40231.005160000001</v>
      </c>
    </row>
    <row r="144" spans="1:17" x14ac:dyDescent="0.2">
      <c r="A144" s="25" t="s">
        <v>105</v>
      </c>
      <c r="B144" s="26" t="s">
        <v>46</v>
      </c>
      <c r="C144" s="27">
        <v>55334.065399999999</v>
      </c>
      <c r="D144" s="2"/>
      <c r="E144" s="28">
        <f t="shared" si="20"/>
        <v>14461.153972243468</v>
      </c>
      <c r="F144" s="1">
        <f t="shared" si="24"/>
        <v>14461</v>
      </c>
      <c r="G144" s="2">
        <f t="shared" si="22"/>
        <v>9.863000000041211E-2</v>
      </c>
      <c r="N144" s="1">
        <f>+G144</f>
        <v>9.863000000041211E-2</v>
      </c>
      <c r="O144" s="1">
        <f t="shared" ca="1" si="18"/>
        <v>8.8796235828374689E-2</v>
      </c>
      <c r="Q144" s="76">
        <f t="shared" si="21"/>
        <v>40315.565399999999</v>
      </c>
    </row>
    <row r="145" spans="1:17" x14ac:dyDescent="0.2">
      <c r="A145" s="42" t="s">
        <v>106</v>
      </c>
      <c r="B145" s="43" t="s">
        <v>46</v>
      </c>
      <c r="C145" s="42">
        <v>55631.928500000002</v>
      </c>
      <c r="D145" s="42">
        <v>2.0000000000000001E-4</v>
      </c>
      <c r="E145" s="28">
        <f t="shared" si="20"/>
        <v>14926.15092807968</v>
      </c>
      <c r="F145" s="1">
        <f t="shared" si="24"/>
        <v>14926</v>
      </c>
      <c r="G145" s="2">
        <f t="shared" si="22"/>
        <v>9.6680000002379529E-2</v>
      </c>
      <c r="K145" s="1">
        <f>+G145</f>
        <v>9.6680000002379529E-2</v>
      </c>
      <c r="O145" s="1">
        <f t="shared" ca="1" si="18"/>
        <v>9.0955063213639525E-2</v>
      </c>
      <c r="Q145" s="76">
        <f t="shared" si="21"/>
        <v>40613.428500000002</v>
      </c>
    </row>
    <row r="146" spans="1:17" x14ac:dyDescent="0.2">
      <c r="A146" s="25" t="s">
        <v>107</v>
      </c>
      <c r="B146" s="26" t="s">
        <v>44</v>
      </c>
      <c r="C146" s="27">
        <v>55677.088100000001</v>
      </c>
      <c r="D146" s="2"/>
      <c r="E146" s="28">
        <f t="shared" si="20"/>
        <v>14996.650014830542</v>
      </c>
      <c r="F146" s="1">
        <f t="shared" si="24"/>
        <v>14996.5</v>
      </c>
      <c r="G146" s="2">
        <f t="shared" si="22"/>
        <v>9.6095000000786968E-2</v>
      </c>
      <c r="N146" s="1">
        <f>+G146</f>
        <v>9.6095000000786968E-2</v>
      </c>
      <c r="O146" s="1">
        <f t="shared" ca="1" si="18"/>
        <v>9.1282369301082897E-2</v>
      </c>
      <c r="Q146" s="76">
        <f t="shared" si="21"/>
        <v>40658.588100000001</v>
      </c>
    </row>
    <row r="147" spans="1:17" x14ac:dyDescent="0.2">
      <c r="A147" s="32" t="s">
        <v>108</v>
      </c>
      <c r="B147" s="33" t="s">
        <v>46</v>
      </c>
      <c r="C147" s="32">
        <v>56000.902999999998</v>
      </c>
      <c r="D147" s="32">
        <v>4.0000000000000002E-4</v>
      </c>
      <c r="E147" s="28">
        <f t="shared" si="20"/>
        <v>15502.160575737231</v>
      </c>
      <c r="F147" s="1">
        <f t="shared" si="24"/>
        <v>15502</v>
      </c>
      <c r="G147" s="2">
        <f t="shared" si="22"/>
        <v>0.10285999999905471</v>
      </c>
      <c r="K147" s="1">
        <f>+G147</f>
        <v>0.10285999999905471</v>
      </c>
      <c r="O147" s="1">
        <f t="shared" ca="1" si="18"/>
        <v>9.3629223587645E-2</v>
      </c>
      <c r="Q147" s="76">
        <f t="shared" si="21"/>
        <v>40982.402999999998</v>
      </c>
    </row>
    <row r="148" spans="1:17" x14ac:dyDescent="0.2">
      <c r="A148" s="39" t="s">
        <v>109</v>
      </c>
      <c r="B148" s="38" t="s">
        <v>46</v>
      </c>
      <c r="C148" s="39">
        <v>56046.382299999997</v>
      </c>
      <c r="D148" s="39">
        <v>1E-4</v>
      </c>
      <c r="E148" s="28">
        <f t="shared" si="20"/>
        <v>15573.158749238954</v>
      </c>
      <c r="F148" s="1">
        <f t="shared" si="24"/>
        <v>15573</v>
      </c>
      <c r="G148" s="2">
        <f t="shared" si="22"/>
        <v>0.10168999999586958</v>
      </c>
      <c r="K148" s="1">
        <f>+G148</f>
        <v>0.10168999999586958</v>
      </c>
      <c r="O148" s="1">
        <f t="shared" ca="1" si="18"/>
        <v>9.3958850994857485E-2</v>
      </c>
      <c r="Q148" s="76">
        <f t="shared" si="21"/>
        <v>41027.882299999997</v>
      </c>
    </row>
    <row r="149" spans="1:17" x14ac:dyDescent="0.2">
      <c r="A149" s="25" t="s">
        <v>110</v>
      </c>
      <c r="B149" s="26" t="s">
        <v>46</v>
      </c>
      <c r="C149" s="27">
        <v>56054.070800000001</v>
      </c>
      <c r="D149" s="2"/>
      <c r="E149" s="28">
        <f t="shared" si="20"/>
        <v>15585.161340680957</v>
      </c>
      <c r="F149" s="1">
        <f t="shared" si="24"/>
        <v>15585</v>
      </c>
      <c r="G149" s="2">
        <f t="shared" si="22"/>
        <v>0.10335000000486616</v>
      </c>
      <c r="N149" s="1">
        <f>+G149</f>
        <v>0.10335000000486616</v>
      </c>
      <c r="O149" s="1">
        <f t="shared" ca="1" si="18"/>
        <v>9.4014562669315932E-2</v>
      </c>
      <c r="Q149" s="76">
        <f t="shared" si="21"/>
        <v>41035.570800000001</v>
      </c>
    </row>
    <row r="150" spans="1:17" x14ac:dyDescent="0.2">
      <c r="A150" s="44" t="s">
        <v>111</v>
      </c>
      <c r="B150" s="45" t="s">
        <v>46</v>
      </c>
      <c r="C150" s="46">
        <v>57132.485800000002</v>
      </c>
      <c r="D150" s="46">
        <v>1.84E-2</v>
      </c>
      <c r="E150" s="28">
        <f t="shared" ref="E150:E161" si="25">+(C150-C$7)/C$8</f>
        <v>17268.685389574912</v>
      </c>
      <c r="F150" s="1">
        <f t="shared" ref="F150:F161" si="26">ROUND(2*E150,0)/2</f>
        <v>17268.5</v>
      </c>
      <c r="G150" s="2">
        <f t="shared" ref="G150:G161" si="27">+C150-(C$7+F150*C$8)</f>
        <v>0.11875500000314787</v>
      </c>
      <c r="N150" s="1">
        <f t="shared" ref="N150:N161" si="28">+G150</f>
        <v>0.11875500000314787</v>
      </c>
      <c r="O150" s="1">
        <f t="shared" ref="O150:O161" ca="1" si="29">+C$11+C$12*F150</f>
        <v>0.10183044633188228</v>
      </c>
      <c r="Q150" s="76">
        <f t="shared" ref="Q150:Q161" si="30">+C150-15018.5</f>
        <v>42113.985800000002</v>
      </c>
    </row>
    <row r="151" spans="1:17" x14ac:dyDescent="0.2">
      <c r="A151" s="47" t="s">
        <v>112</v>
      </c>
      <c r="B151" s="48" t="s">
        <v>46</v>
      </c>
      <c r="C151" s="47">
        <v>57159.706299999998</v>
      </c>
      <c r="D151" s="47">
        <v>1E-4</v>
      </c>
      <c r="E151" s="28">
        <f t="shared" si="25"/>
        <v>17311.17957444151</v>
      </c>
      <c r="F151" s="1">
        <f t="shared" si="26"/>
        <v>17311</v>
      </c>
      <c r="G151" s="2">
        <f t="shared" si="27"/>
        <v>0.11502999999356689</v>
      </c>
      <c r="N151" s="1">
        <f t="shared" si="28"/>
        <v>0.11502999999356689</v>
      </c>
      <c r="O151" s="1">
        <f t="shared" ca="1" si="29"/>
        <v>0.10202775851225594</v>
      </c>
      <c r="Q151" s="76">
        <f t="shared" si="30"/>
        <v>42141.206299999998</v>
      </c>
    </row>
    <row r="152" spans="1:17" x14ac:dyDescent="0.2">
      <c r="A152" s="44" t="s">
        <v>111</v>
      </c>
      <c r="B152" s="45" t="s">
        <v>46</v>
      </c>
      <c r="C152" s="46">
        <v>57516.508199999997</v>
      </c>
      <c r="D152" s="46">
        <v>2.2000000000000001E-3</v>
      </c>
      <c r="E152" s="28">
        <f t="shared" si="25"/>
        <v>17868.186458935004</v>
      </c>
      <c r="F152" s="1">
        <f t="shared" si="26"/>
        <v>17868</v>
      </c>
      <c r="G152" s="2">
        <f t="shared" si="27"/>
        <v>0.11943999999493826</v>
      </c>
      <c r="N152" s="1">
        <f t="shared" si="28"/>
        <v>0.11943999999493826</v>
      </c>
      <c r="O152" s="1">
        <f t="shared" ca="1" si="29"/>
        <v>0.10461370873503555</v>
      </c>
      <c r="Q152" s="76">
        <f t="shared" si="30"/>
        <v>42498.008199999997</v>
      </c>
    </row>
    <row r="153" spans="1:17" x14ac:dyDescent="0.2">
      <c r="A153" s="47" t="s">
        <v>113</v>
      </c>
      <c r="B153" s="48" t="s">
        <v>46</v>
      </c>
      <c r="C153" s="47">
        <v>57535.724800000004</v>
      </c>
      <c r="D153" s="47">
        <v>1E-4</v>
      </c>
      <c r="E153" s="28">
        <f t="shared" si="25"/>
        <v>17898.185678380196</v>
      </c>
      <c r="F153" s="1">
        <f t="shared" si="26"/>
        <v>17898</v>
      </c>
      <c r="G153" s="2">
        <f t="shared" si="27"/>
        <v>0.11894000000029337</v>
      </c>
      <c r="N153" s="1">
        <f t="shared" si="28"/>
        <v>0.11894000000029337</v>
      </c>
      <c r="O153" s="1">
        <f t="shared" ca="1" si="29"/>
        <v>0.10475298792118166</v>
      </c>
      <c r="Q153" s="76">
        <f t="shared" si="30"/>
        <v>42517.224800000004</v>
      </c>
    </row>
    <row r="154" spans="1:17" x14ac:dyDescent="0.2">
      <c r="A154" s="49" t="s">
        <v>114</v>
      </c>
      <c r="B154" s="50" t="s">
        <v>46</v>
      </c>
      <c r="C154" s="51">
        <v>57863.057999999997</v>
      </c>
      <c r="D154" s="52" t="s">
        <v>115</v>
      </c>
      <c r="E154" s="28">
        <f t="shared" si="25"/>
        <v>18409.188691321786</v>
      </c>
      <c r="F154" s="1">
        <f t="shared" si="26"/>
        <v>18409</v>
      </c>
      <c r="G154" s="2">
        <f t="shared" si="27"/>
        <v>0.12086999999883119</v>
      </c>
      <c r="N154" s="1">
        <f t="shared" si="28"/>
        <v>0.12086999999883119</v>
      </c>
      <c r="O154" s="1">
        <f t="shared" ca="1" si="29"/>
        <v>0.10712537672520388</v>
      </c>
      <c r="Q154" s="76">
        <f t="shared" si="30"/>
        <v>42844.557999999997</v>
      </c>
    </row>
    <row r="155" spans="1:17" x14ac:dyDescent="0.2">
      <c r="A155" s="49" t="s">
        <v>114</v>
      </c>
      <c r="B155" s="50" t="s">
        <v>46</v>
      </c>
      <c r="C155" s="51">
        <v>57863.058100000002</v>
      </c>
      <c r="D155" s="52" t="s">
        <v>116</v>
      </c>
      <c r="E155" s="28">
        <f t="shared" si="25"/>
        <v>18409.188847432757</v>
      </c>
      <c r="F155" s="1">
        <f t="shared" si="26"/>
        <v>18409</v>
      </c>
      <c r="G155" s="2">
        <f t="shared" si="27"/>
        <v>0.12097000000358094</v>
      </c>
      <c r="N155" s="1">
        <f t="shared" si="28"/>
        <v>0.12097000000358094</v>
      </c>
      <c r="O155" s="1">
        <f t="shared" ca="1" si="29"/>
        <v>0.10712537672520388</v>
      </c>
      <c r="Q155" s="76">
        <f t="shared" si="30"/>
        <v>42844.558100000002</v>
      </c>
    </row>
    <row r="156" spans="1:17" x14ac:dyDescent="0.2">
      <c r="A156" s="49" t="s">
        <v>114</v>
      </c>
      <c r="B156" s="50" t="s">
        <v>46</v>
      </c>
      <c r="C156" s="51">
        <v>57863.058599999997</v>
      </c>
      <c r="D156" s="52" t="s">
        <v>117</v>
      </c>
      <c r="E156" s="28">
        <f t="shared" si="25"/>
        <v>18409.189627987569</v>
      </c>
      <c r="F156" s="1">
        <f t="shared" si="26"/>
        <v>18409</v>
      </c>
      <c r="G156" s="2">
        <f t="shared" si="27"/>
        <v>0.12146999999822583</v>
      </c>
      <c r="N156" s="1">
        <f t="shared" si="28"/>
        <v>0.12146999999822583</v>
      </c>
      <c r="O156" s="1">
        <f t="shared" ca="1" si="29"/>
        <v>0.10712537672520388</v>
      </c>
      <c r="Q156" s="76">
        <f t="shared" si="30"/>
        <v>42844.558599999997</v>
      </c>
    </row>
    <row r="157" spans="1:17" x14ac:dyDescent="0.2">
      <c r="A157" s="53" t="s">
        <v>118</v>
      </c>
      <c r="B157" s="54" t="s">
        <v>46</v>
      </c>
      <c r="C157" s="55">
        <v>57902.456599999998</v>
      </c>
      <c r="D157" s="55">
        <v>2.3999999999999998E-3</v>
      </c>
      <c r="E157" s="28">
        <f t="shared" si="25"/>
        <v>18470.694225455449</v>
      </c>
      <c r="F157" s="1">
        <f t="shared" si="26"/>
        <v>18470.5</v>
      </c>
      <c r="G157" s="2">
        <f t="shared" si="27"/>
        <v>0.12441499999840744</v>
      </c>
      <c r="N157" s="1">
        <f t="shared" si="28"/>
        <v>0.12441499999840744</v>
      </c>
      <c r="O157" s="1">
        <f t="shared" ca="1" si="29"/>
        <v>0.10741089905680343</v>
      </c>
      <c r="Q157" s="76">
        <f t="shared" si="30"/>
        <v>42883.956599999998</v>
      </c>
    </row>
    <row r="158" spans="1:17" x14ac:dyDescent="0.2">
      <c r="A158" s="53" t="s">
        <v>119</v>
      </c>
      <c r="B158" s="56" t="s">
        <v>46</v>
      </c>
      <c r="C158" s="53">
        <v>58255.728600000002</v>
      </c>
      <c r="D158" s="53">
        <v>1E-4</v>
      </c>
      <c r="E158" s="28">
        <f t="shared" si="25"/>
        <v>19022.190549042261</v>
      </c>
      <c r="F158" s="1">
        <f t="shared" si="26"/>
        <v>19022</v>
      </c>
      <c r="G158" s="2">
        <f t="shared" si="27"/>
        <v>0.12206000000151107</v>
      </c>
      <c r="N158" s="1">
        <f t="shared" si="28"/>
        <v>0.12206000000151107</v>
      </c>
      <c r="O158" s="1">
        <f t="shared" ca="1" si="29"/>
        <v>0.10997131476212289</v>
      </c>
      <c r="Q158" s="76">
        <f t="shared" si="30"/>
        <v>43237.228600000002</v>
      </c>
    </row>
    <row r="159" spans="1:17" x14ac:dyDescent="0.2">
      <c r="A159" s="57" t="s">
        <v>120</v>
      </c>
      <c r="B159" s="57" t="s">
        <v>15</v>
      </c>
      <c r="C159" s="58">
        <v>53097.80672</v>
      </c>
      <c r="D159" s="58">
        <v>9.0000000000000006E-5</v>
      </c>
      <c r="E159" s="28">
        <f t="shared" si="25"/>
        <v>10970.108996674837</v>
      </c>
      <c r="F159" s="1">
        <f t="shared" si="26"/>
        <v>10970</v>
      </c>
      <c r="G159" s="2">
        <f t="shared" si="27"/>
        <v>6.9819999996980187E-2</v>
      </c>
      <c r="N159" s="1">
        <f t="shared" si="28"/>
        <v>6.9819999996980187E-2</v>
      </c>
      <c r="O159" s="1">
        <f t="shared" ca="1" si="29"/>
        <v>7.2588781200504701E-2</v>
      </c>
      <c r="Q159" s="76">
        <f t="shared" si="30"/>
        <v>38079.30672</v>
      </c>
    </row>
    <row r="160" spans="1:17" x14ac:dyDescent="0.2">
      <c r="A160" s="59" t="s">
        <v>121</v>
      </c>
      <c r="B160" s="38" t="s">
        <v>46</v>
      </c>
      <c r="C160" s="39">
        <v>57895.726499999997</v>
      </c>
      <c r="D160" s="39">
        <v>1E-4</v>
      </c>
      <c r="E160" s="28">
        <f t="shared" si="25"/>
        <v>18460.187801489294</v>
      </c>
      <c r="F160" s="1">
        <f t="shared" si="26"/>
        <v>18460</v>
      </c>
      <c r="G160" s="2">
        <f t="shared" si="27"/>
        <v>0.12029999999504071</v>
      </c>
      <c r="N160" s="1">
        <f t="shared" si="28"/>
        <v>0.12029999999504071</v>
      </c>
      <c r="O160" s="1">
        <f t="shared" ca="1" si="29"/>
        <v>0.10736215134165228</v>
      </c>
      <c r="Q160" s="76">
        <f t="shared" si="30"/>
        <v>42877.226499999997</v>
      </c>
    </row>
    <row r="161" spans="1:17" x14ac:dyDescent="0.2">
      <c r="A161" s="60" t="s">
        <v>122</v>
      </c>
      <c r="B161" s="61" t="s">
        <v>44</v>
      </c>
      <c r="C161" s="62">
        <v>58176.617829999886</v>
      </c>
      <c r="D161" s="62">
        <v>5.9999999999999995E-4</v>
      </c>
      <c r="E161" s="28">
        <f t="shared" si="25"/>
        <v>18898.689963625966</v>
      </c>
      <c r="F161" s="1">
        <f t="shared" si="26"/>
        <v>18898.5</v>
      </c>
      <c r="G161" s="2">
        <f t="shared" si="27"/>
        <v>0.12168499988911208</v>
      </c>
      <c r="N161" s="1">
        <f t="shared" si="28"/>
        <v>0.12168499988911208</v>
      </c>
      <c r="O161" s="1">
        <f t="shared" ca="1" si="29"/>
        <v>0.10939794877915471</v>
      </c>
      <c r="Q161" s="76">
        <f t="shared" si="30"/>
        <v>43158.117829999886</v>
      </c>
    </row>
    <row r="162" spans="1:17" x14ac:dyDescent="0.2">
      <c r="A162" s="77" t="s">
        <v>550</v>
      </c>
      <c r="B162" s="78" t="s">
        <v>46</v>
      </c>
      <c r="C162" s="79">
        <v>59625.270000000019</v>
      </c>
      <c r="E162" s="28">
        <f t="shared" ref="E162" si="31">+(C162-C$7)/C$8</f>
        <v>21160.194826482693</v>
      </c>
      <c r="F162" s="1">
        <f t="shared" ref="F162" si="32">ROUND(2*E162,0)/2</f>
        <v>21160</v>
      </c>
      <c r="G162" s="2">
        <f t="shared" ref="G162" si="33">+C162-(C$7+F162*C$8)</f>
        <v>0.12480000001960434</v>
      </c>
      <c r="N162" s="1">
        <f t="shared" ref="N162" si="34">+G162</f>
        <v>0.12480000001960434</v>
      </c>
      <c r="O162" s="1">
        <f t="shared" ref="O162" ca="1" si="35">+C$11+C$12*F162</f>
        <v>0.11989727809480294</v>
      </c>
      <c r="Q162" s="76">
        <f t="shared" ref="Q162" si="36">+C162-15018.5</f>
        <v>44606.770000000019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9"/>
  <sheetViews>
    <sheetView topLeftCell="A91" workbookViewId="0">
      <selection activeCell="A71" sqref="A71:C129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4" t="s">
        <v>127</v>
      </c>
      <c r="I1" s="65" t="s">
        <v>128</v>
      </c>
      <c r="J1" s="66" t="s">
        <v>35</v>
      </c>
    </row>
    <row r="2" spans="1:16" x14ac:dyDescent="0.2">
      <c r="I2" s="67" t="s">
        <v>129</v>
      </c>
      <c r="J2" s="68" t="s">
        <v>34</v>
      </c>
    </row>
    <row r="3" spans="1:16" x14ac:dyDescent="0.2">
      <c r="A3" s="69" t="s">
        <v>130</v>
      </c>
      <c r="I3" s="67" t="s">
        <v>131</v>
      </c>
      <c r="J3" s="68" t="s">
        <v>32</v>
      </c>
    </row>
    <row r="4" spans="1:16" x14ac:dyDescent="0.2">
      <c r="I4" s="67" t="s">
        <v>132</v>
      </c>
      <c r="J4" s="68" t="s">
        <v>32</v>
      </c>
    </row>
    <row r="5" spans="1:16" x14ac:dyDescent="0.2">
      <c r="I5" s="70" t="s">
        <v>116</v>
      </c>
      <c r="J5" s="71" t="s">
        <v>33</v>
      </c>
    </row>
    <row r="11" spans="1:16" ht="12.75" customHeight="1" x14ac:dyDescent="0.2">
      <c r="A11" s="2" t="str">
        <f t="shared" ref="A11:A42" si="0">P11</f>
        <v> ORI 119 </v>
      </c>
      <c r="B11" s="15" t="str">
        <f t="shared" ref="B11:B42" si="1">IF(H11=INT(H11),"I","II")</f>
        <v>I</v>
      </c>
      <c r="C11" s="2">
        <f t="shared" ref="C11:C42" si="2">1*G11</f>
        <v>40733.449999999997</v>
      </c>
      <c r="D11" t="str">
        <f t="shared" ref="D11:D42" si="3">VLOOKUP(F11,I$1:J$5,2,FALSE)</f>
        <v>vis</v>
      </c>
      <c r="E11">
        <f>VLOOKUP(C11,Inactive!C$21:E$970,3,FALSE)</f>
        <v>-8332.0074308818766</v>
      </c>
      <c r="F11" s="15" t="s">
        <v>116</v>
      </c>
      <c r="G11" t="str">
        <f t="shared" ref="G11:G42" si="4">MID(I11,3,LEN(I11)-3)</f>
        <v>40733.450</v>
      </c>
      <c r="H11" s="2">
        <f t="shared" ref="H11:H42" si="5">1*K11</f>
        <v>-8332</v>
      </c>
      <c r="I11" s="72" t="s">
        <v>133</v>
      </c>
      <c r="J11" s="73" t="s">
        <v>134</v>
      </c>
      <c r="K11" s="72">
        <v>-8332</v>
      </c>
      <c r="L11" s="72" t="s">
        <v>135</v>
      </c>
      <c r="M11" s="73" t="s">
        <v>136</v>
      </c>
      <c r="N11" s="73"/>
      <c r="O11" s="74" t="s">
        <v>137</v>
      </c>
      <c r="P11" s="74" t="s">
        <v>138</v>
      </c>
    </row>
    <row r="12" spans="1:16" ht="12.75" customHeight="1" x14ac:dyDescent="0.2">
      <c r="A12" s="2" t="str">
        <f t="shared" si="0"/>
        <v> ORI 125 </v>
      </c>
      <c r="B12" s="15" t="str">
        <f t="shared" si="1"/>
        <v>I</v>
      </c>
      <c r="C12" s="2">
        <f t="shared" si="2"/>
        <v>41059.508999999998</v>
      </c>
      <c r="D12" t="str">
        <f t="shared" si="3"/>
        <v>vis</v>
      </c>
      <c r="E12">
        <f>VLOOKUP(C12,Inactive!C$21:E$970,3,FALSE)</f>
        <v>-7822.9935838393976</v>
      </c>
      <c r="F12" s="15" t="s">
        <v>116</v>
      </c>
      <c r="G12" t="str">
        <f t="shared" si="4"/>
        <v>41059.509</v>
      </c>
      <c r="H12" s="2">
        <f t="shared" si="5"/>
        <v>-7823</v>
      </c>
      <c r="I12" s="72" t="s">
        <v>139</v>
      </c>
      <c r="J12" s="73" t="s">
        <v>140</v>
      </c>
      <c r="K12" s="72">
        <v>-7823</v>
      </c>
      <c r="L12" s="72" t="s">
        <v>141</v>
      </c>
      <c r="M12" s="73" t="s">
        <v>136</v>
      </c>
      <c r="N12" s="73"/>
      <c r="O12" s="74" t="s">
        <v>142</v>
      </c>
      <c r="P12" s="74" t="s">
        <v>143</v>
      </c>
    </row>
    <row r="13" spans="1:16" ht="12.75" customHeight="1" x14ac:dyDescent="0.2">
      <c r="A13" s="2" t="str">
        <f t="shared" si="0"/>
        <v> ORI 125 </v>
      </c>
      <c r="B13" s="15" t="str">
        <f t="shared" si="1"/>
        <v>I</v>
      </c>
      <c r="C13" s="2">
        <f t="shared" si="2"/>
        <v>41061.43</v>
      </c>
      <c r="D13" t="str">
        <f t="shared" si="3"/>
        <v>vis</v>
      </c>
      <c r="E13">
        <f>VLOOKUP(C13,Inactive!C$21:E$970,3,FALSE)</f>
        <v>-7819.9946922272366</v>
      </c>
      <c r="F13" s="15" t="s">
        <v>116</v>
      </c>
      <c r="G13" t="str">
        <f t="shared" si="4"/>
        <v>41061.430</v>
      </c>
      <c r="H13" s="2">
        <f t="shared" si="5"/>
        <v>-7820</v>
      </c>
      <c r="I13" s="72" t="s">
        <v>144</v>
      </c>
      <c r="J13" s="73" t="s">
        <v>145</v>
      </c>
      <c r="K13" s="72">
        <v>-7820</v>
      </c>
      <c r="L13" s="72" t="s">
        <v>146</v>
      </c>
      <c r="M13" s="73" t="s">
        <v>136</v>
      </c>
      <c r="N13" s="73"/>
      <c r="O13" s="74" t="s">
        <v>142</v>
      </c>
      <c r="P13" s="74" t="s">
        <v>143</v>
      </c>
    </row>
    <row r="14" spans="1:16" ht="12.75" customHeight="1" x14ac:dyDescent="0.2">
      <c r="A14" s="2" t="str">
        <f t="shared" si="0"/>
        <v> ORI 125 </v>
      </c>
      <c r="B14" s="15" t="str">
        <f t="shared" si="1"/>
        <v>I</v>
      </c>
      <c r="C14" s="2">
        <f t="shared" si="2"/>
        <v>41070.46</v>
      </c>
      <c r="D14" t="str">
        <f t="shared" si="3"/>
        <v>vis</v>
      </c>
      <c r="E14">
        <f>VLOOKUP(C14,Inactive!C$21:E$970,3,FALSE)</f>
        <v>-7805.897872207569</v>
      </c>
      <c r="F14" s="15" t="s">
        <v>116</v>
      </c>
      <c r="G14" t="str">
        <f t="shared" si="4"/>
        <v>41070.460</v>
      </c>
      <c r="H14" s="2">
        <f t="shared" si="5"/>
        <v>-7806</v>
      </c>
      <c r="I14" s="72" t="s">
        <v>147</v>
      </c>
      <c r="J14" s="73" t="s">
        <v>148</v>
      </c>
      <c r="K14" s="72">
        <v>-7806</v>
      </c>
      <c r="L14" s="72" t="s">
        <v>149</v>
      </c>
      <c r="M14" s="73" t="s">
        <v>136</v>
      </c>
      <c r="N14" s="73"/>
      <c r="O14" s="74" t="s">
        <v>142</v>
      </c>
      <c r="P14" s="74" t="s">
        <v>143</v>
      </c>
    </row>
    <row r="15" spans="1:16" ht="12.75" customHeight="1" x14ac:dyDescent="0.2">
      <c r="A15" s="2" t="str">
        <f t="shared" si="0"/>
        <v> ORI 125 </v>
      </c>
      <c r="B15" s="15" t="str">
        <f t="shared" si="1"/>
        <v>I</v>
      </c>
      <c r="C15" s="2">
        <f t="shared" si="2"/>
        <v>41091.531999999999</v>
      </c>
      <c r="D15" t="str">
        <f t="shared" si="3"/>
        <v>vis</v>
      </c>
      <c r="E15">
        <f>VLOOKUP(C15,Inactive!C$21:E$970,3,FALSE)</f>
        <v>-7773.0021699423987</v>
      </c>
      <c r="F15" s="15" t="s">
        <v>116</v>
      </c>
      <c r="G15" t="str">
        <f t="shared" si="4"/>
        <v>41091.532</v>
      </c>
      <c r="H15" s="2">
        <f t="shared" si="5"/>
        <v>-7773</v>
      </c>
      <c r="I15" s="72" t="s">
        <v>150</v>
      </c>
      <c r="J15" s="73" t="s">
        <v>151</v>
      </c>
      <c r="K15" s="72">
        <v>-7773</v>
      </c>
      <c r="L15" s="72" t="s">
        <v>152</v>
      </c>
      <c r="M15" s="73" t="s">
        <v>136</v>
      </c>
      <c r="N15" s="73"/>
      <c r="O15" s="74" t="s">
        <v>142</v>
      </c>
      <c r="P15" s="74" t="s">
        <v>143</v>
      </c>
    </row>
    <row r="16" spans="1:16" ht="12.75" customHeight="1" x14ac:dyDescent="0.2">
      <c r="A16" s="2" t="str">
        <f t="shared" si="0"/>
        <v> BBS 3 </v>
      </c>
      <c r="B16" s="15" t="str">
        <f t="shared" si="1"/>
        <v>I</v>
      </c>
      <c r="C16" s="2">
        <f t="shared" si="2"/>
        <v>41439.368000000002</v>
      </c>
      <c r="D16" t="str">
        <f t="shared" si="3"/>
        <v>vis</v>
      </c>
      <c r="E16">
        <f>VLOOKUP(C16,Inactive!C$21:E$970,3,FALSE)</f>
        <v>-7229.9920383408516</v>
      </c>
      <c r="F16" s="15" t="s">
        <v>116</v>
      </c>
      <c r="G16" t="str">
        <f t="shared" si="4"/>
        <v>41439.368</v>
      </c>
      <c r="H16" s="2">
        <f t="shared" si="5"/>
        <v>-7230</v>
      </c>
      <c r="I16" s="72" t="s">
        <v>153</v>
      </c>
      <c r="J16" s="73" t="s">
        <v>154</v>
      </c>
      <c r="K16" s="72">
        <v>-7230</v>
      </c>
      <c r="L16" s="72" t="s">
        <v>155</v>
      </c>
      <c r="M16" s="73" t="s">
        <v>136</v>
      </c>
      <c r="N16" s="73"/>
      <c r="O16" s="74" t="s">
        <v>142</v>
      </c>
      <c r="P16" s="74" t="s">
        <v>156</v>
      </c>
    </row>
    <row r="17" spans="1:16" ht="12.75" customHeight="1" x14ac:dyDescent="0.2">
      <c r="A17" s="2" t="str">
        <f t="shared" si="0"/>
        <v> BBS 3 </v>
      </c>
      <c r="B17" s="15" t="str">
        <f t="shared" si="1"/>
        <v>I</v>
      </c>
      <c r="C17" s="2">
        <f t="shared" si="2"/>
        <v>41446.404999999999</v>
      </c>
      <c r="D17" t="str">
        <f t="shared" si="3"/>
        <v>vis</v>
      </c>
      <c r="E17">
        <f>VLOOKUP(C17,Inactive!C$21:E$970,3,FALSE)</f>
        <v>-7219.0065098271889</v>
      </c>
      <c r="F17" s="15" t="s">
        <v>116</v>
      </c>
      <c r="G17" t="str">
        <f t="shared" si="4"/>
        <v>41446.405</v>
      </c>
      <c r="H17" s="2">
        <f t="shared" si="5"/>
        <v>-7219</v>
      </c>
      <c r="I17" s="72" t="s">
        <v>157</v>
      </c>
      <c r="J17" s="73" t="s">
        <v>158</v>
      </c>
      <c r="K17" s="72">
        <v>-7219</v>
      </c>
      <c r="L17" s="72" t="s">
        <v>159</v>
      </c>
      <c r="M17" s="73" t="s">
        <v>136</v>
      </c>
      <c r="N17" s="73"/>
      <c r="O17" s="74" t="s">
        <v>142</v>
      </c>
      <c r="P17" s="74" t="s">
        <v>156</v>
      </c>
    </row>
    <row r="18" spans="1:16" ht="12.75" customHeight="1" x14ac:dyDescent="0.2">
      <c r="A18" s="2" t="str">
        <f t="shared" si="0"/>
        <v> BBS 3 </v>
      </c>
      <c r="B18" s="15" t="str">
        <f t="shared" si="1"/>
        <v>I</v>
      </c>
      <c r="C18" s="2">
        <f t="shared" si="2"/>
        <v>41471.39</v>
      </c>
      <c r="D18" t="str">
        <f t="shared" si="3"/>
        <v>vis</v>
      </c>
      <c r="E18">
        <f>VLOOKUP(C18,Inactive!C$21:E$970,3,FALSE)</f>
        <v>-7180.0021855534942</v>
      </c>
      <c r="F18" s="15" t="s">
        <v>116</v>
      </c>
      <c r="G18" t="str">
        <f t="shared" si="4"/>
        <v>41471.390</v>
      </c>
      <c r="H18" s="2">
        <f t="shared" si="5"/>
        <v>-7180</v>
      </c>
      <c r="I18" s="72" t="s">
        <v>160</v>
      </c>
      <c r="J18" s="73" t="s">
        <v>161</v>
      </c>
      <c r="K18" s="72">
        <v>-7180</v>
      </c>
      <c r="L18" s="72" t="s">
        <v>152</v>
      </c>
      <c r="M18" s="73" t="s">
        <v>136</v>
      </c>
      <c r="N18" s="73"/>
      <c r="O18" s="74" t="s">
        <v>137</v>
      </c>
      <c r="P18" s="74" t="s">
        <v>156</v>
      </c>
    </row>
    <row r="19" spans="1:16" ht="12.75" customHeight="1" x14ac:dyDescent="0.2">
      <c r="A19" s="2" t="str">
        <f t="shared" si="0"/>
        <v> BBS 3 </v>
      </c>
      <c r="B19" s="15" t="str">
        <f t="shared" si="1"/>
        <v>I</v>
      </c>
      <c r="C19" s="2">
        <f t="shared" si="2"/>
        <v>41471.392</v>
      </c>
      <c r="D19" t="str">
        <f t="shared" si="3"/>
        <v>vis</v>
      </c>
      <c r="E19">
        <f>VLOOKUP(C19,Inactive!C$21:E$970,3,FALSE)</f>
        <v>-7179.9990633342204</v>
      </c>
      <c r="F19" s="15" t="s">
        <v>116</v>
      </c>
      <c r="G19" t="str">
        <f t="shared" si="4"/>
        <v>41471.392</v>
      </c>
      <c r="H19" s="2">
        <f t="shared" si="5"/>
        <v>-7180</v>
      </c>
      <c r="I19" s="72" t="s">
        <v>162</v>
      </c>
      <c r="J19" s="73" t="s">
        <v>163</v>
      </c>
      <c r="K19" s="72">
        <v>-7180</v>
      </c>
      <c r="L19" s="72" t="s">
        <v>164</v>
      </c>
      <c r="M19" s="73" t="s">
        <v>136</v>
      </c>
      <c r="N19" s="73"/>
      <c r="O19" s="74" t="s">
        <v>142</v>
      </c>
      <c r="P19" s="74" t="s">
        <v>156</v>
      </c>
    </row>
    <row r="20" spans="1:16" ht="12.75" customHeight="1" x14ac:dyDescent="0.2">
      <c r="A20" s="2" t="str">
        <f t="shared" si="0"/>
        <v> BBS 4 </v>
      </c>
      <c r="B20" s="15" t="str">
        <f t="shared" si="1"/>
        <v>I</v>
      </c>
      <c r="C20" s="2">
        <f t="shared" si="2"/>
        <v>41503.42</v>
      </c>
      <c r="D20" t="str">
        <f t="shared" si="3"/>
        <v>vis</v>
      </c>
      <c r="E20">
        <f>VLOOKUP(C20,Inactive!C$21:E$970,3,FALSE)</f>
        <v>-7129.9998438890407</v>
      </c>
      <c r="F20" s="15" t="s">
        <v>116</v>
      </c>
      <c r="G20" t="str">
        <f t="shared" si="4"/>
        <v>41503.420</v>
      </c>
      <c r="H20" s="2">
        <f t="shared" si="5"/>
        <v>-7130</v>
      </c>
      <c r="I20" s="72" t="s">
        <v>165</v>
      </c>
      <c r="J20" s="73" t="s">
        <v>166</v>
      </c>
      <c r="K20" s="72">
        <v>-7130</v>
      </c>
      <c r="L20" s="72" t="s">
        <v>167</v>
      </c>
      <c r="M20" s="73" t="s">
        <v>136</v>
      </c>
      <c r="N20" s="73"/>
      <c r="O20" s="74" t="s">
        <v>142</v>
      </c>
      <c r="P20" s="74" t="s">
        <v>168</v>
      </c>
    </row>
    <row r="21" spans="1:16" ht="12.75" customHeight="1" x14ac:dyDescent="0.2">
      <c r="A21" s="2" t="str">
        <f t="shared" si="0"/>
        <v> BBS 14 </v>
      </c>
      <c r="B21" s="15" t="str">
        <f t="shared" si="1"/>
        <v>I</v>
      </c>
      <c r="C21" s="2">
        <f t="shared" si="2"/>
        <v>42105.565000000002</v>
      </c>
      <c r="D21" t="str">
        <f t="shared" si="3"/>
        <v>vis</v>
      </c>
      <c r="E21">
        <f>VLOOKUP(C21,Inactive!C$21:E$970,3,FALSE)</f>
        <v>-6189.9854816803763</v>
      </c>
      <c r="F21" s="15" t="s">
        <v>116</v>
      </c>
      <c r="G21" t="str">
        <f t="shared" si="4"/>
        <v>42105.565</v>
      </c>
      <c r="H21" s="2">
        <f t="shared" si="5"/>
        <v>-6190</v>
      </c>
      <c r="I21" s="72" t="s">
        <v>169</v>
      </c>
      <c r="J21" s="73" t="s">
        <v>170</v>
      </c>
      <c r="K21" s="72">
        <v>-6190</v>
      </c>
      <c r="L21" s="72" t="s">
        <v>171</v>
      </c>
      <c r="M21" s="73" t="s">
        <v>136</v>
      </c>
      <c r="N21" s="73"/>
      <c r="O21" s="74" t="s">
        <v>142</v>
      </c>
      <c r="P21" s="74" t="s">
        <v>172</v>
      </c>
    </row>
    <row r="22" spans="1:16" ht="12.75" customHeight="1" x14ac:dyDescent="0.2">
      <c r="A22" s="2" t="str">
        <f t="shared" si="0"/>
        <v> BBS 15 </v>
      </c>
      <c r="B22" s="15" t="str">
        <f t="shared" si="1"/>
        <v>I</v>
      </c>
      <c r="C22" s="2">
        <f t="shared" si="2"/>
        <v>42150.400000000001</v>
      </c>
      <c r="D22" t="str">
        <f t="shared" si="3"/>
        <v>vis</v>
      </c>
      <c r="E22">
        <f>VLOOKUP(C22,Inactive!C$21:E$970,3,FALSE)</f>
        <v>-6119.9931311175978</v>
      </c>
      <c r="F22" s="15" t="s">
        <v>116</v>
      </c>
      <c r="G22" t="str">
        <f t="shared" si="4"/>
        <v>42150.400</v>
      </c>
      <c r="H22" s="2">
        <f t="shared" si="5"/>
        <v>-6120</v>
      </c>
      <c r="I22" s="72" t="s">
        <v>173</v>
      </c>
      <c r="J22" s="73" t="s">
        <v>174</v>
      </c>
      <c r="K22" s="72">
        <v>-6120</v>
      </c>
      <c r="L22" s="72" t="s">
        <v>141</v>
      </c>
      <c r="M22" s="73" t="s">
        <v>136</v>
      </c>
      <c r="N22" s="73"/>
      <c r="O22" s="74" t="s">
        <v>142</v>
      </c>
      <c r="P22" s="74" t="s">
        <v>175</v>
      </c>
    </row>
    <row r="23" spans="1:16" ht="12.75" customHeight="1" x14ac:dyDescent="0.2">
      <c r="A23" s="2" t="str">
        <f t="shared" si="0"/>
        <v> BBS 16 </v>
      </c>
      <c r="B23" s="15" t="str">
        <f t="shared" si="1"/>
        <v>I</v>
      </c>
      <c r="C23" s="2">
        <f t="shared" si="2"/>
        <v>42223.417000000001</v>
      </c>
      <c r="D23" t="str">
        <f t="shared" si="3"/>
        <v>vis</v>
      </c>
      <c r="E23">
        <f>VLOOKUP(C23,Inactive!C$21:E$970,3,FALSE)</f>
        <v>-6006.0055887724993</v>
      </c>
      <c r="F23" s="15" t="s">
        <v>116</v>
      </c>
      <c r="G23" t="str">
        <f t="shared" si="4"/>
        <v>42223.417</v>
      </c>
      <c r="H23" s="2">
        <f t="shared" si="5"/>
        <v>-6006</v>
      </c>
      <c r="I23" s="72" t="s">
        <v>176</v>
      </c>
      <c r="J23" s="73" t="s">
        <v>177</v>
      </c>
      <c r="K23" s="72">
        <v>-6006</v>
      </c>
      <c r="L23" s="72" t="s">
        <v>159</v>
      </c>
      <c r="M23" s="73" t="s">
        <v>136</v>
      </c>
      <c r="N23" s="73"/>
      <c r="O23" s="74" t="s">
        <v>137</v>
      </c>
      <c r="P23" s="74" t="s">
        <v>178</v>
      </c>
    </row>
    <row r="24" spans="1:16" ht="12.75" customHeight="1" x14ac:dyDescent="0.2">
      <c r="A24" s="2" t="str">
        <f t="shared" si="0"/>
        <v> BBS 16 </v>
      </c>
      <c r="B24" s="15" t="str">
        <f t="shared" si="1"/>
        <v>I</v>
      </c>
      <c r="C24" s="2">
        <f t="shared" si="2"/>
        <v>42223.442000000003</v>
      </c>
      <c r="D24" t="str">
        <f t="shared" si="3"/>
        <v>vis</v>
      </c>
      <c r="E24">
        <f>VLOOKUP(C24,Inactive!C$21:E$970,3,FALSE)</f>
        <v>-6005.9665610315787</v>
      </c>
      <c r="F24" s="15" t="s">
        <v>116</v>
      </c>
      <c r="G24" t="str">
        <f t="shared" si="4"/>
        <v>42223.442</v>
      </c>
      <c r="H24" s="2">
        <f t="shared" si="5"/>
        <v>-6006</v>
      </c>
      <c r="I24" s="72" t="s">
        <v>179</v>
      </c>
      <c r="J24" s="73" t="s">
        <v>180</v>
      </c>
      <c r="K24" s="72">
        <v>-6006</v>
      </c>
      <c r="L24" s="72" t="s">
        <v>181</v>
      </c>
      <c r="M24" s="73" t="s">
        <v>136</v>
      </c>
      <c r="N24" s="73"/>
      <c r="O24" s="74" t="s">
        <v>142</v>
      </c>
      <c r="P24" s="74" t="s">
        <v>178</v>
      </c>
    </row>
    <row r="25" spans="1:16" ht="12.75" customHeight="1" x14ac:dyDescent="0.2">
      <c r="A25" s="2" t="str">
        <f t="shared" si="0"/>
        <v> BBS 19 </v>
      </c>
      <c r="B25" s="15" t="str">
        <f t="shared" si="1"/>
        <v>I</v>
      </c>
      <c r="C25" s="2">
        <f t="shared" si="2"/>
        <v>42404.709000000003</v>
      </c>
      <c r="D25" t="str">
        <f t="shared" si="3"/>
        <v>vis</v>
      </c>
      <c r="E25">
        <f>VLOOKUP(C25,Inactive!C$21:E$970,3,FALSE)</f>
        <v>-5722.9889005104806</v>
      </c>
      <c r="F25" s="15" t="s">
        <v>116</v>
      </c>
      <c r="G25" t="str">
        <f t="shared" si="4"/>
        <v>42404.709</v>
      </c>
      <c r="H25" s="2">
        <f t="shared" si="5"/>
        <v>-5723</v>
      </c>
      <c r="I25" s="72" t="s">
        <v>182</v>
      </c>
      <c r="J25" s="73" t="s">
        <v>183</v>
      </c>
      <c r="K25" s="72">
        <v>-5723</v>
      </c>
      <c r="L25" s="72" t="s">
        <v>184</v>
      </c>
      <c r="M25" s="73" t="s">
        <v>136</v>
      </c>
      <c r="N25" s="73"/>
      <c r="O25" s="74" t="s">
        <v>142</v>
      </c>
      <c r="P25" s="74" t="s">
        <v>185</v>
      </c>
    </row>
    <row r="26" spans="1:16" ht="12.75" customHeight="1" x14ac:dyDescent="0.2">
      <c r="A26" s="2" t="str">
        <f t="shared" si="0"/>
        <v> BBS 19 </v>
      </c>
      <c r="B26" s="15" t="str">
        <f t="shared" si="1"/>
        <v>I</v>
      </c>
      <c r="C26" s="2">
        <f t="shared" si="2"/>
        <v>42404.716999999997</v>
      </c>
      <c r="D26" t="str">
        <f t="shared" si="3"/>
        <v>vis</v>
      </c>
      <c r="E26">
        <f>VLOOKUP(C26,Inactive!C$21:E$970,3,FALSE)</f>
        <v>-5722.9764116333954</v>
      </c>
      <c r="F26" s="15" t="s">
        <v>116</v>
      </c>
      <c r="G26" t="str">
        <f t="shared" si="4"/>
        <v>42404.717</v>
      </c>
      <c r="H26" s="2">
        <f t="shared" si="5"/>
        <v>-5723</v>
      </c>
      <c r="I26" s="72" t="s">
        <v>186</v>
      </c>
      <c r="J26" s="73" t="s">
        <v>187</v>
      </c>
      <c r="K26" s="72">
        <v>-5723</v>
      </c>
      <c r="L26" s="72" t="s">
        <v>188</v>
      </c>
      <c r="M26" s="73" t="s">
        <v>136</v>
      </c>
      <c r="N26" s="73"/>
      <c r="O26" s="74" t="s">
        <v>137</v>
      </c>
      <c r="P26" s="74" t="s">
        <v>185</v>
      </c>
    </row>
    <row r="27" spans="1:16" ht="12.75" customHeight="1" x14ac:dyDescent="0.2">
      <c r="A27" s="2" t="str">
        <f t="shared" si="0"/>
        <v> BBS 21 </v>
      </c>
      <c r="B27" s="15" t="str">
        <f t="shared" si="1"/>
        <v>I</v>
      </c>
      <c r="C27" s="2">
        <f t="shared" si="2"/>
        <v>42461.714</v>
      </c>
      <c r="D27" t="str">
        <f t="shared" si="3"/>
        <v>vis</v>
      </c>
      <c r="E27">
        <f>VLOOKUP(C27,Inactive!C$21:E$970,3,FALSE)</f>
        <v>-5633.9978456687031</v>
      </c>
      <c r="F27" s="15" t="s">
        <v>116</v>
      </c>
      <c r="G27" t="str">
        <f t="shared" si="4"/>
        <v>42461.714</v>
      </c>
      <c r="H27" s="2">
        <f t="shared" si="5"/>
        <v>-5634</v>
      </c>
      <c r="I27" s="72" t="s">
        <v>189</v>
      </c>
      <c r="J27" s="73" t="s">
        <v>190</v>
      </c>
      <c r="K27" s="72">
        <v>-5634</v>
      </c>
      <c r="L27" s="72" t="s">
        <v>164</v>
      </c>
      <c r="M27" s="73" t="s">
        <v>136</v>
      </c>
      <c r="N27" s="73"/>
      <c r="O27" s="74" t="s">
        <v>142</v>
      </c>
      <c r="P27" s="74" t="s">
        <v>191</v>
      </c>
    </row>
    <row r="28" spans="1:16" ht="12.75" customHeight="1" x14ac:dyDescent="0.2">
      <c r="A28" s="2" t="str">
        <f t="shared" si="0"/>
        <v> BBS 22 </v>
      </c>
      <c r="B28" s="15" t="str">
        <f t="shared" si="1"/>
        <v>I</v>
      </c>
      <c r="C28" s="2">
        <f t="shared" si="2"/>
        <v>42551.385999999999</v>
      </c>
      <c r="D28" t="str">
        <f t="shared" si="3"/>
        <v>vis</v>
      </c>
      <c r="E28">
        <f>VLOOKUP(C28,Inactive!C$21:E$970,3,FALSE)</f>
        <v>-5494.0100223238724</v>
      </c>
      <c r="F28" s="15" t="s">
        <v>116</v>
      </c>
      <c r="G28" t="str">
        <f t="shared" si="4"/>
        <v>42551.386</v>
      </c>
      <c r="H28" s="2">
        <f t="shared" si="5"/>
        <v>-5494</v>
      </c>
      <c r="I28" s="72" t="s">
        <v>192</v>
      </c>
      <c r="J28" s="73" t="s">
        <v>193</v>
      </c>
      <c r="K28" s="72">
        <v>-5494</v>
      </c>
      <c r="L28" s="72" t="s">
        <v>194</v>
      </c>
      <c r="M28" s="73" t="s">
        <v>136</v>
      </c>
      <c r="N28" s="73"/>
      <c r="O28" s="74" t="s">
        <v>142</v>
      </c>
      <c r="P28" s="74" t="s">
        <v>195</v>
      </c>
    </row>
    <row r="29" spans="1:16" ht="12.75" customHeight="1" x14ac:dyDescent="0.2">
      <c r="A29" s="2" t="str">
        <f t="shared" si="0"/>
        <v> BBS 26 </v>
      </c>
      <c r="B29" s="15" t="str">
        <f t="shared" si="1"/>
        <v>I</v>
      </c>
      <c r="C29" s="2">
        <f t="shared" si="2"/>
        <v>42791.601999999999</v>
      </c>
      <c r="D29" t="str">
        <f t="shared" si="3"/>
        <v>vis</v>
      </c>
      <c r="E29">
        <f>VLOOKUP(C29,Inactive!C$21:E$970,3,FALSE)</f>
        <v>-5119.0065098271889</v>
      </c>
      <c r="F29" s="15" t="s">
        <v>116</v>
      </c>
      <c r="G29" t="str">
        <f t="shared" si="4"/>
        <v>42791.602</v>
      </c>
      <c r="H29" s="2">
        <f t="shared" si="5"/>
        <v>-5119</v>
      </c>
      <c r="I29" s="72" t="s">
        <v>196</v>
      </c>
      <c r="J29" s="73" t="s">
        <v>197</v>
      </c>
      <c r="K29" s="72">
        <v>-5119</v>
      </c>
      <c r="L29" s="72" t="s">
        <v>159</v>
      </c>
      <c r="M29" s="73" t="s">
        <v>136</v>
      </c>
      <c r="N29" s="73"/>
      <c r="O29" s="74" t="s">
        <v>142</v>
      </c>
      <c r="P29" s="74" t="s">
        <v>198</v>
      </c>
    </row>
    <row r="30" spans="1:16" ht="12.75" customHeight="1" x14ac:dyDescent="0.2">
      <c r="A30" s="2" t="str">
        <f t="shared" si="0"/>
        <v> BBS 28 </v>
      </c>
      <c r="B30" s="15" t="str">
        <f t="shared" si="1"/>
        <v>I</v>
      </c>
      <c r="C30" s="2">
        <f t="shared" si="2"/>
        <v>42884.483999999997</v>
      </c>
      <c r="D30" t="str">
        <f t="shared" si="3"/>
        <v>vis</v>
      </c>
      <c r="E30">
        <f>VLOOKUP(C30,Inactive!C$21:E$970,3,FALSE)</f>
        <v>-4974.0075245484559</v>
      </c>
      <c r="F30" s="15" t="s">
        <v>116</v>
      </c>
      <c r="G30" t="str">
        <f t="shared" si="4"/>
        <v>42884.484</v>
      </c>
      <c r="H30" s="2">
        <f t="shared" si="5"/>
        <v>-4974</v>
      </c>
      <c r="I30" s="72" t="s">
        <v>199</v>
      </c>
      <c r="J30" s="73" t="s">
        <v>200</v>
      </c>
      <c r="K30" s="72">
        <v>-4974</v>
      </c>
      <c r="L30" s="72" t="s">
        <v>135</v>
      </c>
      <c r="M30" s="73" t="s">
        <v>136</v>
      </c>
      <c r="N30" s="73"/>
      <c r="O30" s="74" t="s">
        <v>142</v>
      </c>
      <c r="P30" s="74" t="s">
        <v>201</v>
      </c>
    </row>
    <row r="31" spans="1:16" ht="12.75" customHeight="1" x14ac:dyDescent="0.2">
      <c r="A31" s="2" t="str">
        <f t="shared" si="0"/>
        <v> BBS 28 </v>
      </c>
      <c r="B31" s="15" t="str">
        <f t="shared" si="1"/>
        <v>I</v>
      </c>
      <c r="C31" s="2">
        <f t="shared" si="2"/>
        <v>42886.404999999999</v>
      </c>
      <c r="D31" t="str">
        <f t="shared" si="3"/>
        <v>vis</v>
      </c>
      <c r="E31">
        <f>VLOOKUP(C31,Inactive!C$21:E$970,3,FALSE)</f>
        <v>-4971.0086329362948</v>
      </c>
      <c r="F31" s="15" t="str">
        <f>LEFT(M31,1)</f>
        <v>V</v>
      </c>
      <c r="G31" t="str">
        <f t="shared" si="4"/>
        <v>42886.405</v>
      </c>
      <c r="H31" s="2">
        <f t="shared" si="5"/>
        <v>-4971</v>
      </c>
      <c r="I31" s="72" t="s">
        <v>202</v>
      </c>
      <c r="J31" s="73" t="s">
        <v>203</v>
      </c>
      <c r="K31" s="72">
        <v>-4971</v>
      </c>
      <c r="L31" s="72" t="s">
        <v>194</v>
      </c>
      <c r="M31" s="73" t="s">
        <v>136</v>
      </c>
      <c r="N31" s="73"/>
      <c r="O31" s="74" t="s">
        <v>204</v>
      </c>
      <c r="P31" s="74" t="s">
        <v>201</v>
      </c>
    </row>
    <row r="32" spans="1:16" ht="12.75" customHeight="1" x14ac:dyDescent="0.2">
      <c r="A32" s="2" t="str">
        <f t="shared" si="0"/>
        <v> BBS 28 </v>
      </c>
      <c r="B32" s="15" t="str">
        <f t="shared" si="1"/>
        <v>I</v>
      </c>
      <c r="C32" s="2">
        <f t="shared" si="2"/>
        <v>42900.51</v>
      </c>
      <c r="D32" t="str">
        <f t="shared" si="3"/>
        <v>vis</v>
      </c>
      <c r="E32">
        <f>VLOOKUP(C32,Inactive!C$21:E$970,3,FALSE)</f>
        <v>-4948.9891815102164</v>
      </c>
      <c r="F32" s="15" t="str">
        <f>LEFT(M32,1)</f>
        <v>V</v>
      </c>
      <c r="G32" t="str">
        <f t="shared" si="4"/>
        <v>42900.510</v>
      </c>
      <c r="H32" s="2">
        <f t="shared" si="5"/>
        <v>-4949</v>
      </c>
      <c r="I32" s="72" t="s">
        <v>205</v>
      </c>
      <c r="J32" s="73" t="s">
        <v>206</v>
      </c>
      <c r="K32" s="72">
        <v>-4949</v>
      </c>
      <c r="L32" s="72" t="s">
        <v>184</v>
      </c>
      <c r="M32" s="73" t="s">
        <v>136</v>
      </c>
      <c r="N32" s="73"/>
      <c r="O32" s="74" t="s">
        <v>204</v>
      </c>
      <c r="P32" s="74" t="s">
        <v>201</v>
      </c>
    </row>
    <row r="33" spans="1:16" ht="12.75" customHeight="1" x14ac:dyDescent="0.2">
      <c r="A33" s="2" t="str">
        <f t="shared" si="0"/>
        <v> BBS 36 </v>
      </c>
      <c r="B33" s="15" t="str">
        <f t="shared" si="1"/>
        <v>I</v>
      </c>
      <c r="C33" s="2">
        <f t="shared" si="2"/>
        <v>43566.7</v>
      </c>
      <c r="D33" t="str">
        <f t="shared" si="3"/>
        <v>vis</v>
      </c>
      <c r="E33">
        <f>VLOOKUP(C33,Inactive!C$21:E$970,3,FALSE)</f>
        <v>-3908.9935526172067</v>
      </c>
      <c r="F33" s="15" t="str">
        <f>LEFT(M33,1)</f>
        <v>V</v>
      </c>
      <c r="G33" t="str">
        <f t="shared" si="4"/>
        <v>43566.700</v>
      </c>
      <c r="H33" s="2">
        <f t="shared" si="5"/>
        <v>-3909</v>
      </c>
      <c r="I33" s="72" t="s">
        <v>207</v>
      </c>
      <c r="J33" s="73" t="s">
        <v>208</v>
      </c>
      <c r="K33" s="72">
        <v>-3909</v>
      </c>
      <c r="L33" s="72" t="s">
        <v>141</v>
      </c>
      <c r="M33" s="73" t="s">
        <v>136</v>
      </c>
      <c r="N33" s="73"/>
      <c r="O33" s="74" t="s">
        <v>142</v>
      </c>
      <c r="P33" s="74" t="s">
        <v>209</v>
      </c>
    </row>
    <row r="34" spans="1:16" ht="12.75" customHeight="1" x14ac:dyDescent="0.2">
      <c r="A34" s="2" t="str">
        <f t="shared" si="0"/>
        <v> BBS 37 </v>
      </c>
      <c r="B34" s="15" t="str">
        <f t="shared" si="1"/>
        <v>I</v>
      </c>
      <c r="C34" s="2">
        <f t="shared" si="2"/>
        <v>43663.425000000003</v>
      </c>
      <c r="D34" t="str">
        <f t="shared" si="3"/>
        <v>vis</v>
      </c>
      <c r="E34">
        <f>VLOOKUP(C34,Inactive!C$21:E$970,3,FALSE)</f>
        <v>-3757.9952230045092</v>
      </c>
      <c r="F34" s="15" t="str">
        <f>LEFT(M34,1)</f>
        <v>V</v>
      </c>
      <c r="G34" t="str">
        <f t="shared" si="4"/>
        <v>43663.425</v>
      </c>
      <c r="H34" s="2">
        <f t="shared" si="5"/>
        <v>-3758</v>
      </c>
      <c r="I34" s="72" t="s">
        <v>210</v>
      </c>
      <c r="J34" s="73" t="s">
        <v>211</v>
      </c>
      <c r="K34" s="72">
        <v>-3758</v>
      </c>
      <c r="L34" s="72" t="s">
        <v>146</v>
      </c>
      <c r="M34" s="73" t="s">
        <v>136</v>
      </c>
      <c r="N34" s="73"/>
      <c r="O34" s="74" t="s">
        <v>204</v>
      </c>
      <c r="P34" s="74" t="s">
        <v>212</v>
      </c>
    </row>
    <row r="35" spans="1:16" ht="12.75" customHeight="1" x14ac:dyDescent="0.2">
      <c r="A35" s="2" t="str">
        <f t="shared" si="0"/>
        <v> BBS 47 </v>
      </c>
      <c r="B35" s="15" t="str">
        <f t="shared" si="1"/>
        <v>I</v>
      </c>
      <c r="C35" s="2">
        <f t="shared" si="2"/>
        <v>44342.42</v>
      </c>
      <c r="D35" t="str">
        <f t="shared" si="3"/>
        <v>vis</v>
      </c>
      <c r="E35">
        <f>VLOOKUP(C35,Inactive!C$21:E$970,3,FALSE)</f>
        <v>-2698.009585213174</v>
      </c>
      <c r="F35" s="15" t="str">
        <f>LEFT(M35,1)</f>
        <v>V</v>
      </c>
      <c r="G35" t="str">
        <f t="shared" si="4"/>
        <v>44342.420</v>
      </c>
      <c r="H35" s="2">
        <f t="shared" si="5"/>
        <v>-2698</v>
      </c>
      <c r="I35" s="72" t="s">
        <v>213</v>
      </c>
      <c r="J35" s="73" t="s">
        <v>214</v>
      </c>
      <c r="K35" s="72">
        <v>-2698</v>
      </c>
      <c r="L35" s="72" t="s">
        <v>194</v>
      </c>
      <c r="M35" s="73" t="s">
        <v>136</v>
      </c>
      <c r="N35" s="73"/>
      <c r="O35" s="74" t="s">
        <v>204</v>
      </c>
      <c r="P35" s="74" t="s">
        <v>215</v>
      </c>
    </row>
    <row r="36" spans="1:16" ht="12.75" customHeight="1" x14ac:dyDescent="0.2">
      <c r="A36" s="2" t="str">
        <f t="shared" si="0"/>
        <v> BBS 52 </v>
      </c>
      <c r="B36" s="15" t="str">
        <f t="shared" si="1"/>
        <v>I</v>
      </c>
      <c r="C36" s="2">
        <f t="shared" si="2"/>
        <v>44607.635999999999</v>
      </c>
      <c r="D36" t="str">
        <f t="shared" si="3"/>
        <v>vis</v>
      </c>
      <c r="E36">
        <f>VLOOKUP(C36,Inactive!C$21:E$970,3,FALSE)</f>
        <v>-2283.978331798246</v>
      </c>
      <c r="F36" s="15" t="s">
        <v>116</v>
      </c>
      <c r="G36" t="str">
        <f t="shared" si="4"/>
        <v>44607.636</v>
      </c>
      <c r="H36" s="2">
        <f t="shared" si="5"/>
        <v>-2284</v>
      </c>
      <c r="I36" s="72" t="s">
        <v>216</v>
      </c>
      <c r="J36" s="73" t="s">
        <v>217</v>
      </c>
      <c r="K36" s="72">
        <v>-2284</v>
      </c>
      <c r="L36" s="72" t="s">
        <v>218</v>
      </c>
      <c r="M36" s="73" t="s">
        <v>136</v>
      </c>
      <c r="N36" s="73"/>
      <c r="O36" s="74" t="s">
        <v>142</v>
      </c>
      <c r="P36" s="74" t="s">
        <v>219</v>
      </c>
    </row>
    <row r="37" spans="1:16" ht="12.75" customHeight="1" x14ac:dyDescent="0.2">
      <c r="A37" s="2" t="str">
        <f t="shared" si="0"/>
        <v> BBS 54 </v>
      </c>
      <c r="B37" s="15" t="str">
        <f t="shared" si="1"/>
        <v>I</v>
      </c>
      <c r="C37" s="2">
        <f t="shared" si="2"/>
        <v>44736.385999999999</v>
      </c>
      <c r="D37" t="str">
        <f t="shared" si="3"/>
        <v>vis</v>
      </c>
      <c r="E37">
        <f>VLOOKUP(C37,Inactive!C$21:E$970,3,FALSE)</f>
        <v>-2082.9854660692858</v>
      </c>
      <c r="F37" s="15" t="s">
        <v>116</v>
      </c>
      <c r="G37" t="str">
        <f t="shared" si="4"/>
        <v>44736.386</v>
      </c>
      <c r="H37" s="2">
        <f t="shared" si="5"/>
        <v>-2083</v>
      </c>
      <c r="I37" s="72" t="s">
        <v>220</v>
      </c>
      <c r="J37" s="73" t="s">
        <v>221</v>
      </c>
      <c r="K37" s="72">
        <v>-2083</v>
      </c>
      <c r="L37" s="72" t="s">
        <v>171</v>
      </c>
      <c r="M37" s="73" t="s">
        <v>136</v>
      </c>
      <c r="N37" s="73"/>
      <c r="O37" s="74" t="s">
        <v>142</v>
      </c>
      <c r="P37" s="74" t="s">
        <v>222</v>
      </c>
    </row>
    <row r="38" spans="1:16" ht="12.75" customHeight="1" x14ac:dyDescent="0.2">
      <c r="A38" s="2" t="str">
        <f t="shared" si="0"/>
        <v> BBS 59 </v>
      </c>
      <c r="B38" s="15" t="str">
        <f t="shared" si="1"/>
        <v>I</v>
      </c>
      <c r="C38" s="2">
        <f t="shared" si="2"/>
        <v>45024.616000000002</v>
      </c>
      <c r="D38" t="str">
        <f t="shared" si="3"/>
        <v>vis</v>
      </c>
      <c r="E38">
        <f>VLOOKUP(C38,Inactive!C$21:E$970,3,FALSE)</f>
        <v>-1633.0268354746543</v>
      </c>
      <c r="F38" s="15" t="s">
        <v>116</v>
      </c>
      <c r="G38" t="str">
        <f t="shared" si="4"/>
        <v>45024.616</v>
      </c>
      <c r="H38" s="2">
        <f t="shared" si="5"/>
        <v>-1633</v>
      </c>
      <c r="I38" s="72" t="s">
        <v>223</v>
      </c>
      <c r="J38" s="73" t="s">
        <v>224</v>
      </c>
      <c r="K38" s="72">
        <v>-1633</v>
      </c>
      <c r="L38" s="72" t="s">
        <v>225</v>
      </c>
      <c r="M38" s="73" t="s">
        <v>136</v>
      </c>
      <c r="N38" s="73"/>
      <c r="O38" s="74" t="s">
        <v>142</v>
      </c>
      <c r="P38" s="74" t="s">
        <v>226</v>
      </c>
    </row>
    <row r="39" spans="1:16" ht="12.75" customHeight="1" x14ac:dyDescent="0.2">
      <c r="A39" s="2" t="str">
        <f t="shared" si="0"/>
        <v> BBS 60 </v>
      </c>
      <c r="B39" s="15" t="str">
        <f t="shared" si="1"/>
        <v>I</v>
      </c>
      <c r="C39" s="2">
        <f t="shared" si="2"/>
        <v>45078.423999999999</v>
      </c>
      <c r="D39" t="str">
        <f t="shared" si="3"/>
        <v>vis</v>
      </c>
      <c r="E39">
        <f>VLOOKUP(C39,Inactive!C$21:E$970,3,FALSE)</f>
        <v>-1549.0266481415022</v>
      </c>
      <c r="F39" s="15" t="s">
        <v>116</v>
      </c>
      <c r="G39" t="str">
        <f t="shared" si="4"/>
        <v>45078.424</v>
      </c>
      <c r="H39" s="2">
        <f t="shared" si="5"/>
        <v>-1549</v>
      </c>
      <c r="I39" s="72" t="s">
        <v>227</v>
      </c>
      <c r="J39" s="73" t="s">
        <v>228</v>
      </c>
      <c r="K39" s="72">
        <v>-1549</v>
      </c>
      <c r="L39" s="72" t="s">
        <v>225</v>
      </c>
      <c r="M39" s="73" t="s">
        <v>136</v>
      </c>
      <c r="N39" s="73"/>
      <c r="O39" s="74" t="s">
        <v>204</v>
      </c>
      <c r="P39" s="74" t="s">
        <v>229</v>
      </c>
    </row>
    <row r="40" spans="1:16" ht="12.75" customHeight="1" x14ac:dyDescent="0.2">
      <c r="A40" s="2" t="str">
        <f t="shared" si="0"/>
        <v> BBS 60 </v>
      </c>
      <c r="B40" s="15" t="str">
        <f t="shared" si="1"/>
        <v>I</v>
      </c>
      <c r="C40" s="2">
        <f t="shared" si="2"/>
        <v>45078.425000000003</v>
      </c>
      <c r="D40" t="str">
        <f t="shared" si="3"/>
        <v>vis</v>
      </c>
      <c r="E40">
        <f>VLOOKUP(C40,Inactive!C$21:E$970,3,FALSE)</f>
        <v>-1549.0250870318596</v>
      </c>
      <c r="F40" s="15" t="s">
        <v>116</v>
      </c>
      <c r="G40" t="str">
        <f t="shared" si="4"/>
        <v>45078.425</v>
      </c>
      <c r="H40" s="2">
        <f t="shared" si="5"/>
        <v>-1549</v>
      </c>
      <c r="I40" s="72" t="s">
        <v>230</v>
      </c>
      <c r="J40" s="73" t="s">
        <v>231</v>
      </c>
      <c r="K40" s="72">
        <v>-1549</v>
      </c>
      <c r="L40" s="72" t="s">
        <v>232</v>
      </c>
      <c r="M40" s="73" t="s">
        <v>136</v>
      </c>
      <c r="N40" s="73"/>
      <c r="O40" s="74" t="s">
        <v>142</v>
      </c>
      <c r="P40" s="74" t="s">
        <v>229</v>
      </c>
    </row>
    <row r="41" spans="1:16" ht="12.75" customHeight="1" x14ac:dyDescent="0.2">
      <c r="A41" s="2" t="str">
        <f t="shared" si="0"/>
        <v> BBS 60 </v>
      </c>
      <c r="B41" s="15" t="str">
        <f t="shared" si="1"/>
        <v>I</v>
      </c>
      <c r="C41" s="2">
        <f t="shared" si="2"/>
        <v>45092.519</v>
      </c>
      <c r="D41" t="str">
        <f t="shared" si="3"/>
        <v>vis</v>
      </c>
      <c r="E41">
        <f>VLOOKUP(C41,Inactive!C$21:E$970,3,FALSE)</f>
        <v>-1527.0228078117941</v>
      </c>
      <c r="F41" s="15" t="s">
        <v>116</v>
      </c>
      <c r="G41" t="str">
        <f t="shared" si="4"/>
        <v>45092.519</v>
      </c>
      <c r="H41" s="2">
        <f t="shared" si="5"/>
        <v>-1527</v>
      </c>
      <c r="I41" s="72" t="s">
        <v>233</v>
      </c>
      <c r="J41" s="73" t="s">
        <v>234</v>
      </c>
      <c r="K41" s="72">
        <v>-1527</v>
      </c>
      <c r="L41" s="72" t="s">
        <v>235</v>
      </c>
      <c r="M41" s="73" t="s">
        <v>136</v>
      </c>
      <c r="N41" s="73"/>
      <c r="O41" s="74" t="s">
        <v>142</v>
      </c>
      <c r="P41" s="74" t="s">
        <v>229</v>
      </c>
    </row>
    <row r="42" spans="1:16" ht="12.75" customHeight="1" x14ac:dyDescent="0.2">
      <c r="A42" s="2" t="str">
        <f t="shared" si="0"/>
        <v> BBS 60 </v>
      </c>
      <c r="B42" s="15" t="str">
        <f t="shared" si="1"/>
        <v>I</v>
      </c>
      <c r="C42" s="2">
        <f t="shared" si="2"/>
        <v>45103.411</v>
      </c>
      <c r="D42" t="str">
        <f t="shared" si="3"/>
        <v>vis</v>
      </c>
      <c r="E42">
        <f>VLOOKUP(C42,Inactive!C$21:E$970,3,FALSE)</f>
        <v>-1510.0192016485335</v>
      </c>
      <c r="F42" s="15" t="s">
        <v>116</v>
      </c>
      <c r="G42" t="str">
        <f t="shared" si="4"/>
        <v>45103.411</v>
      </c>
      <c r="H42" s="2">
        <f t="shared" si="5"/>
        <v>-1510</v>
      </c>
      <c r="I42" s="72" t="s">
        <v>236</v>
      </c>
      <c r="J42" s="73" t="s">
        <v>237</v>
      </c>
      <c r="K42" s="72">
        <v>-1510</v>
      </c>
      <c r="L42" s="72" t="s">
        <v>238</v>
      </c>
      <c r="M42" s="73" t="s">
        <v>136</v>
      </c>
      <c r="N42" s="73"/>
      <c r="O42" s="74" t="s">
        <v>204</v>
      </c>
      <c r="P42" s="74" t="s">
        <v>229</v>
      </c>
    </row>
    <row r="43" spans="1:16" ht="12.75" customHeight="1" x14ac:dyDescent="0.2">
      <c r="A43" s="2" t="str">
        <f t="shared" ref="A43:A74" si="6">P43</f>
        <v> BBS 71 </v>
      </c>
      <c r="B43" s="15" t="str">
        <f t="shared" ref="B43:B74" si="7">IF(H43=INT(H43),"I","II")</f>
        <v>I</v>
      </c>
      <c r="C43" s="2">
        <f t="shared" ref="C43:C74" si="8">1*G43</f>
        <v>45814.45</v>
      </c>
      <c r="D43" t="str">
        <f t="shared" ref="D43:D74" si="9">VLOOKUP(F43,I$1:J$5,2,FALSE)</f>
        <v>vis</v>
      </c>
      <c r="E43">
        <f>VLOOKUP(C43,Inactive!C$21:E$970,3,FALSE)</f>
        <v>-400.00936665782666</v>
      </c>
      <c r="F43" s="15" t="s">
        <v>116</v>
      </c>
      <c r="G43" t="str">
        <f t="shared" ref="G43:G74" si="10">MID(I43,3,LEN(I43)-3)</f>
        <v>45814.450</v>
      </c>
      <c r="H43" s="2">
        <f t="shared" ref="H43:H74" si="11">1*K43</f>
        <v>-400</v>
      </c>
      <c r="I43" s="72" t="s">
        <v>239</v>
      </c>
      <c r="J43" s="73" t="s">
        <v>240</v>
      </c>
      <c r="K43" s="72">
        <v>-400</v>
      </c>
      <c r="L43" s="72" t="s">
        <v>194</v>
      </c>
      <c r="M43" s="73" t="s">
        <v>136</v>
      </c>
      <c r="N43" s="73"/>
      <c r="O43" s="74" t="s">
        <v>241</v>
      </c>
      <c r="P43" s="74" t="s">
        <v>242</v>
      </c>
    </row>
    <row r="44" spans="1:16" ht="12.75" customHeight="1" x14ac:dyDescent="0.2">
      <c r="A44" s="2" t="str">
        <f t="shared" si="6"/>
        <v> BBS 75 </v>
      </c>
      <c r="B44" s="15" t="str">
        <f t="shared" si="7"/>
        <v>I</v>
      </c>
      <c r="C44" s="2">
        <f t="shared" si="8"/>
        <v>46070.684000000001</v>
      </c>
      <c r="D44" t="str">
        <f t="shared" si="9"/>
        <v>vis</v>
      </c>
      <c r="E44">
        <f>VLOOKUP(C44,Inactive!C$21:E$970,3,FALSE)</f>
        <v>0</v>
      </c>
      <c r="F44" s="15" t="s">
        <v>116</v>
      </c>
      <c r="G44" t="str">
        <f t="shared" si="10"/>
        <v>46070.684</v>
      </c>
      <c r="H44" s="2">
        <f t="shared" si="11"/>
        <v>0</v>
      </c>
      <c r="I44" s="72" t="s">
        <v>243</v>
      </c>
      <c r="J44" s="73" t="s">
        <v>244</v>
      </c>
      <c r="K44" s="72">
        <v>0</v>
      </c>
      <c r="L44" s="72" t="s">
        <v>167</v>
      </c>
      <c r="M44" s="73" t="s">
        <v>136</v>
      </c>
      <c r="N44" s="73"/>
      <c r="O44" s="74" t="s">
        <v>142</v>
      </c>
      <c r="P44" s="74" t="s">
        <v>245</v>
      </c>
    </row>
    <row r="45" spans="1:16" ht="12.75" customHeight="1" x14ac:dyDescent="0.2">
      <c r="A45" s="2" t="str">
        <f t="shared" si="6"/>
        <v> BBS 80 </v>
      </c>
      <c r="B45" s="15" t="str">
        <f t="shared" si="7"/>
        <v>I</v>
      </c>
      <c r="C45" s="2">
        <f t="shared" si="8"/>
        <v>46552.383000000002</v>
      </c>
      <c r="D45" t="str">
        <f t="shared" si="9"/>
        <v>vis</v>
      </c>
      <c r="E45">
        <f>VLOOKUP(C45,Inactive!C$21:E$970,3,FALSE)</f>
        <v>751.9849509031028</v>
      </c>
      <c r="F45" s="15" t="s">
        <v>116</v>
      </c>
      <c r="G45" t="str">
        <f t="shared" si="10"/>
        <v>46552.383</v>
      </c>
      <c r="H45" s="2">
        <f t="shared" si="11"/>
        <v>752</v>
      </c>
      <c r="I45" s="72" t="s">
        <v>246</v>
      </c>
      <c r="J45" s="73" t="s">
        <v>247</v>
      </c>
      <c r="K45" s="72">
        <v>752</v>
      </c>
      <c r="L45" s="72" t="s">
        <v>248</v>
      </c>
      <c r="M45" s="73" t="s">
        <v>136</v>
      </c>
      <c r="N45" s="73"/>
      <c r="O45" s="74" t="s">
        <v>249</v>
      </c>
      <c r="P45" s="74" t="s">
        <v>250</v>
      </c>
    </row>
    <row r="46" spans="1:16" ht="12.75" customHeight="1" x14ac:dyDescent="0.2">
      <c r="A46" s="2" t="str">
        <f t="shared" si="6"/>
        <v> BBS 80 </v>
      </c>
      <c r="B46" s="15" t="str">
        <f t="shared" si="7"/>
        <v>I</v>
      </c>
      <c r="C46" s="2">
        <f t="shared" si="8"/>
        <v>46559.427000000003</v>
      </c>
      <c r="D46" t="str">
        <f t="shared" si="9"/>
        <v>vis</v>
      </c>
      <c r="E46">
        <f>VLOOKUP(C46,Inactive!C$21:E$970,3,FALSE)</f>
        <v>762.98140718423008</v>
      </c>
      <c r="F46" s="15" t="s">
        <v>116</v>
      </c>
      <c r="G46" t="str">
        <f t="shared" si="10"/>
        <v>46559.427</v>
      </c>
      <c r="H46" s="2">
        <f t="shared" si="11"/>
        <v>763</v>
      </c>
      <c r="I46" s="72" t="s">
        <v>251</v>
      </c>
      <c r="J46" s="73" t="s">
        <v>252</v>
      </c>
      <c r="K46" s="72">
        <v>763</v>
      </c>
      <c r="L46" s="72" t="s">
        <v>238</v>
      </c>
      <c r="M46" s="73" t="s">
        <v>136</v>
      </c>
      <c r="N46" s="73"/>
      <c r="O46" s="74" t="s">
        <v>249</v>
      </c>
      <c r="P46" s="74" t="s">
        <v>250</v>
      </c>
    </row>
    <row r="47" spans="1:16" ht="12.75" customHeight="1" x14ac:dyDescent="0.2">
      <c r="A47" s="2" t="str">
        <f t="shared" si="6"/>
        <v> BBS 80 </v>
      </c>
      <c r="B47" s="15" t="str">
        <f t="shared" si="7"/>
        <v>I</v>
      </c>
      <c r="C47" s="2">
        <f t="shared" si="8"/>
        <v>46591.442999999999</v>
      </c>
      <c r="D47" t="str">
        <f t="shared" si="9"/>
        <v>vis</v>
      </c>
      <c r="E47">
        <f>VLOOKUP(C47,Inactive!C$21:E$970,3,FALSE)</f>
        <v>812.96189331376468</v>
      </c>
      <c r="F47" s="15" t="s">
        <v>116</v>
      </c>
      <c r="G47" t="str">
        <f t="shared" si="10"/>
        <v>46591.443</v>
      </c>
      <c r="H47" s="2">
        <f t="shared" si="11"/>
        <v>813</v>
      </c>
      <c r="I47" s="72" t="s">
        <v>253</v>
      </c>
      <c r="J47" s="73" t="s">
        <v>254</v>
      </c>
      <c r="K47" s="72">
        <v>813</v>
      </c>
      <c r="L47" s="72" t="s">
        <v>255</v>
      </c>
      <c r="M47" s="73" t="s">
        <v>136</v>
      </c>
      <c r="N47" s="73"/>
      <c r="O47" s="74" t="s">
        <v>249</v>
      </c>
      <c r="P47" s="74" t="s">
        <v>250</v>
      </c>
    </row>
    <row r="48" spans="1:16" ht="12.75" customHeight="1" x14ac:dyDescent="0.2">
      <c r="A48" s="2" t="str">
        <f t="shared" si="6"/>
        <v> BBS 83 </v>
      </c>
      <c r="B48" s="15" t="str">
        <f t="shared" si="7"/>
        <v>I</v>
      </c>
      <c r="C48" s="2">
        <f t="shared" si="8"/>
        <v>46910.47</v>
      </c>
      <c r="D48" t="str">
        <f t="shared" si="9"/>
        <v>vis</v>
      </c>
      <c r="E48">
        <f>VLOOKUP(C48,Inactive!C$21:E$970,3,FALSE)</f>
        <v>1310.9980173907616</v>
      </c>
      <c r="F48" s="15" t="s">
        <v>116</v>
      </c>
      <c r="G48" t="str">
        <f t="shared" si="10"/>
        <v>46910.470</v>
      </c>
      <c r="H48" s="2">
        <f t="shared" si="11"/>
        <v>1311</v>
      </c>
      <c r="I48" s="72" t="s">
        <v>256</v>
      </c>
      <c r="J48" s="73" t="s">
        <v>257</v>
      </c>
      <c r="K48" s="72">
        <v>1311</v>
      </c>
      <c r="L48" s="72" t="s">
        <v>152</v>
      </c>
      <c r="M48" s="73" t="s">
        <v>136</v>
      </c>
      <c r="N48" s="73"/>
      <c r="O48" s="74" t="s">
        <v>241</v>
      </c>
      <c r="P48" s="74" t="s">
        <v>258</v>
      </c>
    </row>
    <row r="49" spans="1:16" ht="12.75" customHeight="1" x14ac:dyDescent="0.2">
      <c r="A49" s="2" t="str">
        <f t="shared" si="6"/>
        <v> BBS 95 </v>
      </c>
      <c r="B49" s="15" t="str">
        <f t="shared" si="7"/>
        <v>I</v>
      </c>
      <c r="C49" s="2">
        <f t="shared" si="8"/>
        <v>48015.466999999997</v>
      </c>
      <c r="D49" t="str">
        <f t="shared" si="9"/>
        <v>vis</v>
      </c>
      <c r="E49">
        <f>VLOOKUP(C49,Inactive!C$21:E$970,3,FALSE)</f>
        <v>3036.0194826482598</v>
      </c>
      <c r="F49" s="15" t="s">
        <v>116</v>
      </c>
      <c r="G49" t="str">
        <f t="shared" si="10"/>
        <v>48015.467</v>
      </c>
      <c r="H49" s="2">
        <f t="shared" si="11"/>
        <v>3036</v>
      </c>
      <c r="I49" s="72" t="s">
        <v>259</v>
      </c>
      <c r="J49" s="73" t="s">
        <v>260</v>
      </c>
      <c r="K49" s="72">
        <v>3036</v>
      </c>
      <c r="L49" s="72" t="s">
        <v>261</v>
      </c>
      <c r="M49" s="73" t="s">
        <v>136</v>
      </c>
      <c r="N49" s="73"/>
      <c r="O49" s="74" t="s">
        <v>204</v>
      </c>
      <c r="P49" s="74" t="s">
        <v>262</v>
      </c>
    </row>
    <row r="50" spans="1:16" ht="12.75" customHeight="1" x14ac:dyDescent="0.2">
      <c r="A50" s="2" t="str">
        <f t="shared" si="6"/>
        <v> BBS 95 </v>
      </c>
      <c r="B50" s="15" t="str">
        <f t="shared" si="7"/>
        <v>I</v>
      </c>
      <c r="C50" s="2">
        <f t="shared" si="8"/>
        <v>48024.427000000003</v>
      </c>
      <c r="D50" t="str">
        <f t="shared" si="9"/>
        <v>vis</v>
      </c>
      <c r="E50">
        <f>VLOOKUP(C50,Inactive!C$21:E$970,3,FALSE)</f>
        <v>3050.0070249933688</v>
      </c>
      <c r="F50" s="15" t="s">
        <v>116</v>
      </c>
      <c r="G50" t="str">
        <f t="shared" si="10"/>
        <v>48024.427</v>
      </c>
      <c r="H50" s="2">
        <f t="shared" si="11"/>
        <v>3050</v>
      </c>
      <c r="I50" s="72" t="s">
        <v>263</v>
      </c>
      <c r="J50" s="73" t="s">
        <v>264</v>
      </c>
      <c r="K50" s="72">
        <v>3050</v>
      </c>
      <c r="L50" s="72" t="s">
        <v>155</v>
      </c>
      <c r="M50" s="73" t="s">
        <v>265</v>
      </c>
      <c r="N50" s="73" t="s">
        <v>266</v>
      </c>
      <c r="O50" s="74" t="s">
        <v>249</v>
      </c>
      <c r="P50" s="74" t="s">
        <v>262</v>
      </c>
    </row>
    <row r="51" spans="1:16" ht="12.75" customHeight="1" x14ac:dyDescent="0.2">
      <c r="A51" s="2" t="str">
        <f t="shared" si="6"/>
        <v> BBS 97 </v>
      </c>
      <c r="B51" s="15" t="str">
        <f t="shared" si="7"/>
        <v>I</v>
      </c>
      <c r="C51" s="2">
        <f t="shared" si="8"/>
        <v>48359.442999999999</v>
      </c>
      <c r="D51" t="str">
        <f t="shared" si="9"/>
        <v>vis</v>
      </c>
      <c r="E51">
        <f>VLOOKUP(C51,Inactive!C$21:E$970,3,FALSE)</f>
        <v>3573.0037310520293</v>
      </c>
      <c r="F51" s="15" t="s">
        <v>116</v>
      </c>
      <c r="G51" t="str">
        <f t="shared" si="10"/>
        <v>48359.443</v>
      </c>
      <c r="H51" s="2">
        <f t="shared" si="11"/>
        <v>3573</v>
      </c>
      <c r="I51" s="72" t="s">
        <v>267</v>
      </c>
      <c r="J51" s="73" t="s">
        <v>268</v>
      </c>
      <c r="K51" s="72">
        <v>3573</v>
      </c>
      <c r="L51" s="72" t="s">
        <v>269</v>
      </c>
      <c r="M51" s="73" t="s">
        <v>136</v>
      </c>
      <c r="N51" s="73"/>
      <c r="O51" s="74" t="s">
        <v>204</v>
      </c>
      <c r="P51" s="74" t="s">
        <v>270</v>
      </c>
    </row>
    <row r="52" spans="1:16" ht="12.75" customHeight="1" x14ac:dyDescent="0.2">
      <c r="A52" s="2" t="str">
        <f t="shared" si="6"/>
        <v> BBS 101 </v>
      </c>
      <c r="B52" s="15" t="str">
        <f t="shared" si="7"/>
        <v>I</v>
      </c>
      <c r="C52" s="2">
        <f t="shared" si="8"/>
        <v>48737.400999999998</v>
      </c>
      <c r="D52" t="str">
        <f t="shared" si="9"/>
        <v>vis</v>
      </c>
      <c r="E52">
        <f>VLOOKUP(C52,Inactive!C$21:E$970,3,FALSE)</f>
        <v>4163.0376071311439</v>
      </c>
      <c r="F52" s="15" t="s">
        <v>116</v>
      </c>
      <c r="G52" t="str">
        <f t="shared" si="10"/>
        <v>48737.401</v>
      </c>
      <c r="H52" s="2">
        <f t="shared" si="11"/>
        <v>4163</v>
      </c>
      <c r="I52" s="72" t="s">
        <v>271</v>
      </c>
      <c r="J52" s="73" t="s">
        <v>272</v>
      </c>
      <c r="K52" s="72">
        <v>4163</v>
      </c>
      <c r="L52" s="72" t="s">
        <v>273</v>
      </c>
      <c r="M52" s="73" t="s">
        <v>136</v>
      </c>
      <c r="N52" s="73"/>
      <c r="O52" s="74" t="s">
        <v>204</v>
      </c>
      <c r="P52" s="74" t="s">
        <v>274</v>
      </c>
    </row>
    <row r="53" spans="1:16" ht="12.75" customHeight="1" x14ac:dyDescent="0.2">
      <c r="A53" s="2" t="str">
        <f t="shared" si="6"/>
        <v> BBS 101 </v>
      </c>
      <c r="B53" s="15" t="str">
        <f t="shared" si="7"/>
        <v>I</v>
      </c>
      <c r="C53" s="2">
        <f t="shared" si="8"/>
        <v>48753.411</v>
      </c>
      <c r="D53" t="str">
        <f t="shared" si="9"/>
        <v>vis</v>
      </c>
      <c r="E53">
        <f>VLOOKUP(C53,Inactive!C$21:E$970,3,FALSE)</f>
        <v>4188.0309724151912</v>
      </c>
      <c r="F53" s="15" t="s">
        <v>116</v>
      </c>
      <c r="G53" t="str">
        <f t="shared" si="10"/>
        <v>48753.411</v>
      </c>
      <c r="H53" s="2">
        <f t="shared" si="11"/>
        <v>4188</v>
      </c>
      <c r="I53" s="72" t="s">
        <v>275</v>
      </c>
      <c r="J53" s="73" t="s">
        <v>276</v>
      </c>
      <c r="K53" s="72">
        <v>4188</v>
      </c>
      <c r="L53" s="72" t="s">
        <v>277</v>
      </c>
      <c r="M53" s="73" t="s">
        <v>136</v>
      </c>
      <c r="N53" s="73"/>
      <c r="O53" s="74" t="s">
        <v>204</v>
      </c>
      <c r="P53" s="74" t="s">
        <v>274</v>
      </c>
    </row>
    <row r="54" spans="1:16" ht="12.75" customHeight="1" x14ac:dyDescent="0.2">
      <c r="A54" s="2" t="str">
        <f t="shared" si="6"/>
        <v> BBS 104 </v>
      </c>
      <c r="B54" s="15" t="str">
        <f t="shared" si="7"/>
        <v>I</v>
      </c>
      <c r="C54" s="2">
        <f t="shared" si="8"/>
        <v>49097.383999999998</v>
      </c>
      <c r="D54" t="str">
        <f t="shared" si="9"/>
        <v>vis</v>
      </c>
      <c r="E54">
        <f>VLOOKUP(C54,Inactive!C$21:E$970,3,FALSE)</f>
        <v>4725.0105374900431</v>
      </c>
      <c r="F54" s="15" t="s">
        <v>116</v>
      </c>
      <c r="G54" t="str">
        <f t="shared" si="10"/>
        <v>49097.384</v>
      </c>
      <c r="H54" s="2">
        <f t="shared" si="11"/>
        <v>4725</v>
      </c>
      <c r="I54" s="72" t="s">
        <v>278</v>
      </c>
      <c r="J54" s="73" t="s">
        <v>279</v>
      </c>
      <c r="K54" s="72">
        <v>4725</v>
      </c>
      <c r="L54" s="72" t="s">
        <v>184</v>
      </c>
      <c r="M54" s="73" t="s">
        <v>136</v>
      </c>
      <c r="N54" s="73"/>
      <c r="O54" s="74" t="s">
        <v>204</v>
      </c>
      <c r="P54" s="74" t="s">
        <v>280</v>
      </c>
    </row>
    <row r="55" spans="1:16" ht="12.75" customHeight="1" x14ac:dyDescent="0.2">
      <c r="A55" s="2" t="str">
        <f t="shared" si="6"/>
        <v> BBS 106 </v>
      </c>
      <c r="B55" s="15" t="str">
        <f t="shared" si="7"/>
        <v>I</v>
      </c>
      <c r="C55" s="2">
        <f t="shared" si="8"/>
        <v>49473.392999999996</v>
      </c>
      <c r="D55" t="str">
        <f t="shared" si="9"/>
        <v>vis</v>
      </c>
      <c r="E55">
        <f>VLOOKUP(C55,Inactive!C$21:E$970,3,FALSE)</f>
        <v>5312.0018108871718</v>
      </c>
      <c r="F55" s="15" t="s">
        <v>116</v>
      </c>
      <c r="G55" t="str">
        <f t="shared" si="10"/>
        <v>49473.393</v>
      </c>
      <c r="H55" s="2">
        <f t="shared" si="11"/>
        <v>5312</v>
      </c>
      <c r="I55" s="72" t="s">
        <v>281</v>
      </c>
      <c r="J55" s="73" t="s">
        <v>282</v>
      </c>
      <c r="K55" s="72">
        <v>5312</v>
      </c>
      <c r="L55" s="72" t="s">
        <v>164</v>
      </c>
      <c r="M55" s="73" t="s">
        <v>136</v>
      </c>
      <c r="N55" s="73"/>
      <c r="O55" s="74" t="s">
        <v>204</v>
      </c>
      <c r="P55" s="74" t="s">
        <v>283</v>
      </c>
    </row>
    <row r="56" spans="1:16" ht="12.75" customHeight="1" x14ac:dyDescent="0.2">
      <c r="A56" s="2" t="str">
        <f t="shared" si="6"/>
        <v> BBS 109 </v>
      </c>
      <c r="B56" s="15" t="str">
        <f t="shared" si="7"/>
        <v>I</v>
      </c>
      <c r="C56" s="2">
        <f t="shared" si="8"/>
        <v>49840.44</v>
      </c>
      <c r="D56" t="str">
        <f t="shared" si="9"/>
        <v>vis</v>
      </c>
      <c r="E56">
        <f>VLOOKUP(C56,Inactive!C$21:E$970,3,FALSE)</f>
        <v>5885.0024197199391</v>
      </c>
      <c r="F56" s="15" t="s">
        <v>116</v>
      </c>
      <c r="G56" t="str">
        <f t="shared" si="10"/>
        <v>49840.440</v>
      </c>
      <c r="H56" s="2">
        <f t="shared" si="11"/>
        <v>5885</v>
      </c>
      <c r="I56" s="72" t="s">
        <v>284</v>
      </c>
      <c r="J56" s="73" t="s">
        <v>285</v>
      </c>
      <c r="K56" s="72">
        <v>5885</v>
      </c>
      <c r="L56" s="72" t="s">
        <v>269</v>
      </c>
      <c r="M56" s="73" t="s">
        <v>136</v>
      </c>
      <c r="N56" s="73"/>
      <c r="O56" s="74" t="s">
        <v>204</v>
      </c>
      <c r="P56" s="74" t="s">
        <v>286</v>
      </c>
    </row>
    <row r="57" spans="1:16" ht="12.75" customHeight="1" x14ac:dyDescent="0.2">
      <c r="A57" s="2" t="str">
        <f t="shared" si="6"/>
        <v> BBS 112 </v>
      </c>
      <c r="B57" s="15" t="str">
        <f t="shared" si="7"/>
        <v>I</v>
      </c>
      <c r="C57" s="2">
        <f t="shared" si="8"/>
        <v>50209.409</v>
      </c>
      <c r="D57" t="str">
        <f t="shared" si="9"/>
        <v>vis</v>
      </c>
      <c r="E57">
        <f>VLOOKUP(C57,Inactive!C$21:E$970,3,FALSE)</f>
        <v>6461.003481274488</v>
      </c>
      <c r="F57" s="15" t="s">
        <v>116</v>
      </c>
      <c r="G57" t="str">
        <f t="shared" si="10"/>
        <v>50209.409</v>
      </c>
      <c r="H57" s="2">
        <f t="shared" si="11"/>
        <v>6461</v>
      </c>
      <c r="I57" s="72" t="s">
        <v>287</v>
      </c>
      <c r="J57" s="73" t="s">
        <v>288</v>
      </c>
      <c r="K57" s="72">
        <v>6461</v>
      </c>
      <c r="L57" s="72" t="s">
        <v>269</v>
      </c>
      <c r="M57" s="73" t="s">
        <v>136</v>
      </c>
      <c r="N57" s="73"/>
      <c r="O57" s="74" t="s">
        <v>204</v>
      </c>
      <c r="P57" s="74" t="s">
        <v>289</v>
      </c>
    </row>
    <row r="58" spans="1:16" ht="12.75" customHeight="1" x14ac:dyDescent="0.2">
      <c r="A58" s="2" t="str">
        <f t="shared" si="6"/>
        <v> BBS 119 </v>
      </c>
      <c r="B58" s="15" t="str">
        <f t="shared" si="7"/>
        <v>I</v>
      </c>
      <c r="C58" s="2">
        <f t="shared" si="8"/>
        <v>50954.434000000001</v>
      </c>
      <c r="D58" t="str">
        <f t="shared" si="9"/>
        <v>vis</v>
      </c>
      <c r="E58">
        <f>VLOOKUP(C58,Inactive!C$21:E$970,3,FALSE)</f>
        <v>7624.0691883791005</v>
      </c>
      <c r="F58" s="15" t="s">
        <v>116</v>
      </c>
      <c r="G58" t="str">
        <f t="shared" si="10"/>
        <v>50954.434</v>
      </c>
      <c r="H58" s="2">
        <f t="shared" si="11"/>
        <v>7624</v>
      </c>
      <c r="I58" s="72" t="s">
        <v>290</v>
      </c>
      <c r="J58" s="73" t="s">
        <v>291</v>
      </c>
      <c r="K58" s="72">
        <v>7624</v>
      </c>
      <c r="L58" s="72" t="s">
        <v>292</v>
      </c>
      <c r="M58" s="73" t="s">
        <v>265</v>
      </c>
      <c r="N58" s="73" t="s">
        <v>266</v>
      </c>
      <c r="O58" s="74" t="s">
        <v>249</v>
      </c>
      <c r="P58" s="74" t="s">
        <v>293</v>
      </c>
    </row>
    <row r="59" spans="1:16" ht="12.75" customHeight="1" x14ac:dyDescent="0.2">
      <c r="A59" s="2" t="str">
        <f t="shared" si="6"/>
        <v>IBVS 5583 </v>
      </c>
      <c r="B59" s="15" t="str">
        <f t="shared" si="7"/>
        <v>I</v>
      </c>
      <c r="C59" s="2">
        <f t="shared" si="8"/>
        <v>52002.419099999999</v>
      </c>
      <c r="D59" t="str">
        <f t="shared" si="9"/>
        <v>vis</v>
      </c>
      <c r="E59">
        <f>VLOOKUP(C59,Inactive!C$21:E$970,3,FALSE)</f>
        <v>9260.0888271383265</v>
      </c>
      <c r="F59" s="15" t="s">
        <v>116</v>
      </c>
      <c r="G59" t="str">
        <f t="shared" si="10"/>
        <v>52002.4191</v>
      </c>
      <c r="H59" s="2">
        <f t="shared" si="11"/>
        <v>9260</v>
      </c>
      <c r="I59" s="72" t="s">
        <v>294</v>
      </c>
      <c r="J59" s="73" t="s">
        <v>295</v>
      </c>
      <c r="K59" s="72">
        <v>9260</v>
      </c>
      <c r="L59" s="72" t="s">
        <v>296</v>
      </c>
      <c r="M59" s="73" t="s">
        <v>265</v>
      </c>
      <c r="N59" s="73" t="s">
        <v>266</v>
      </c>
      <c r="O59" s="74" t="s">
        <v>297</v>
      </c>
      <c r="P59" s="75" t="s">
        <v>298</v>
      </c>
    </row>
    <row r="60" spans="1:16" ht="12.75" customHeight="1" x14ac:dyDescent="0.2">
      <c r="A60" s="2" t="str">
        <f t="shared" si="6"/>
        <v> JAAVSO 40;975 </v>
      </c>
      <c r="B60" s="15" t="str">
        <f t="shared" si="7"/>
        <v>I</v>
      </c>
      <c r="C60" s="2">
        <f t="shared" si="8"/>
        <v>52406.623699999996</v>
      </c>
      <c r="D60" t="str">
        <f t="shared" si="9"/>
        <v>vis</v>
      </c>
      <c r="E60">
        <f>VLOOKUP(C60,Inactive!C$21:E$970,3,FALSE)</f>
        <v>9891.0965234088326</v>
      </c>
      <c r="F60" s="15" t="s">
        <v>116</v>
      </c>
      <c r="G60" t="str">
        <f t="shared" si="10"/>
        <v>52406.6237</v>
      </c>
      <c r="H60" s="2">
        <f t="shared" si="11"/>
        <v>9891</v>
      </c>
      <c r="I60" s="72" t="s">
        <v>299</v>
      </c>
      <c r="J60" s="73" t="s">
        <v>300</v>
      </c>
      <c r="K60" s="72">
        <v>9891</v>
      </c>
      <c r="L60" s="72" t="s">
        <v>301</v>
      </c>
      <c r="M60" s="73" t="s">
        <v>302</v>
      </c>
      <c r="N60" s="73" t="s">
        <v>116</v>
      </c>
      <c r="O60" s="74" t="s">
        <v>303</v>
      </c>
      <c r="P60" s="74" t="s">
        <v>304</v>
      </c>
    </row>
    <row r="61" spans="1:16" ht="12.75" customHeight="1" x14ac:dyDescent="0.2">
      <c r="A61" s="2" t="str">
        <f t="shared" si="6"/>
        <v> JAAVSO 40;975 </v>
      </c>
      <c r="B61" s="15" t="str">
        <f t="shared" si="7"/>
        <v>I</v>
      </c>
      <c r="C61" s="2">
        <f t="shared" si="8"/>
        <v>53097.806700000001</v>
      </c>
      <c r="D61" t="str">
        <f t="shared" si="9"/>
        <v>vis</v>
      </c>
      <c r="E61">
        <f>VLOOKUP(C61,Inactive!C$21:E$970,3,FALSE)</f>
        <v>10970.108965452644</v>
      </c>
      <c r="F61" s="15" t="s">
        <v>116</v>
      </c>
      <c r="G61" t="str">
        <f t="shared" si="10"/>
        <v>53097.8067</v>
      </c>
      <c r="H61" s="2">
        <f t="shared" si="11"/>
        <v>10970</v>
      </c>
      <c r="I61" s="72" t="s">
        <v>305</v>
      </c>
      <c r="J61" s="73" t="s">
        <v>306</v>
      </c>
      <c r="K61" s="72">
        <v>10970</v>
      </c>
      <c r="L61" s="72" t="s">
        <v>307</v>
      </c>
      <c r="M61" s="73" t="s">
        <v>302</v>
      </c>
      <c r="N61" s="73" t="s">
        <v>116</v>
      </c>
      <c r="O61" s="74" t="s">
        <v>303</v>
      </c>
      <c r="P61" s="74" t="s">
        <v>304</v>
      </c>
    </row>
    <row r="62" spans="1:16" ht="12.75" customHeight="1" x14ac:dyDescent="0.2">
      <c r="A62" s="2" t="str">
        <f t="shared" si="6"/>
        <v>IBVS 5843 </v>
      </c>
      <c r="B62" s="15" t="str">
        <f t="shared" si="7"/>
        <v>I</v>
      </c>
      <c r="C62" s="2">
        <f t="shared" si="8"/>
        <v>53470.633000000002</v>
      </c>
      <c r="D62" t="str">
        <f t="shared" si="9"/>
        <v>vis</v>
      </c>
      <c r="E62">
        <f>VLOOKUP(C62,Inactive!C$21:E$970,3,FALSE)</f>
        <v>11552.131695208956</v>
      </c>
      <c r="F62" s="15" t="s">
        <v>116</v>
      </c>
      <c r="G62" t="str">
        <f t="shared" si="10"/>
        <v>53470.6330</v>
      </c>
      <c r="H62" s="2">
        <f t="shared" si="11"/>
        <v>11552</v>
      </c>
      <c r="I62" s="72" t="s">
        <v>308</v>
      </c>
      <c r="J62" s="73" t="s">
        <v>309</v>
      </c>
      <c r="K62" s="72">
        <v>11552</v>
      </c>
      <c r="L62" s="72" t="s">
        <v>310</v>
      </c>
      <c r="M62" s="73" t="s">
        <v>302</v>
      </c>
      <c r="N62" s="73" t="s">
        <v>311</v>
      </c>
      <c r="O62" s="74" t="s">
        <v>312</v>
      </c>
      <c r="P62" s="75" t="s">
        <v>313</v>
      </c>
    </row>
    <row r="63" spans="1:16" ht="12.75" customHeight="1" x14ac:dyDescent="0.2">
      <c r="A63" s="2" t="str">
        <f t="shared" si="6"/>
        <v>IBVS 5843 </v>
      </c>
      <c r="B63" s="15" t="str">
        <f t="shared" si="7"/>
        <v>I</v>
      </c>
      <c r="C63" s="2">
        <f t="shared" si="8"/>
        <v>53475.744700000003</v>
      </c>
      <c r="D63" t="str">
        <f t="shared" si="9"/>
        <v>vis</v>
      </c>
      <c r="E63">
        <f>VLOOKUP(C63,Inactive!C$21:E$970,3,FALSE)</f>
        <v>11560.11161933903</v>
      </c>
      <c r="F63" s="15" t="s">
        <v>116</v>
      </c>
      <c r="G63" t="str">
        <f t="shared" si="10"/>
        <v>53475.7447</v>
      </c>
      <c r="H63" s="2">
        <f t="shared" si="11"/>
        <v>11560</v>
      </c>
      <c r="I63" s="72" t="s">
        <v>314</v>
      </c>
      <c r="J63" s="73" t="s">
        <v>315</v>
      </c>
      <c r="K63" s="72" t="s">
        <v>316</v>
      </c>
      <c r="L63" s="72" t="s">
        <v>317</v>
      </c>
      <c r="M63" s="73" t="s">
        <v>302</v>
      </c>
      <c r="N63" s="73" t="s">
        <v>311</v>
      </c>
      <c r="O63" s="74" t="s">
        <v>312</v>
      </c>
      <c r="P63" s="75" t="s">
        <v>313</v>
      </c>
    </row>
    <row r="64" spans="1:16" ht="12.75" customHeight="1" x14ac:dyDescent="0.2">
      <c r="A64" s="2" t="str">
        <f t="shared" si="6"/>
        <v>IBVS 5843 </v>
      </c>
      <c r="B64" s="15" t="str">
        <f t="shared" si="7"/>
        <v>I</v>
      </c>
      <c r="C64" s="2">
        <f t="shared" si="8"/>
        <v>53477.670299999998</v>
      </c>
      <c r="D64" t="str">
        <f t="shared" si="9"/>
        <v>vis</v>
      </c>
      <c r="E64">
        <f>VLOOKUP(C64,Inactive!C$21:E$970,3,FALSE)</f>
        <v>11563.117692055508</v>
      </c>
      <c r="F64" s="15" t="s">
        <v>116</v>
      </c>
      <c r="G64" t="str">
        <f t="shared" si="10"/>
        <v>53477.6703</v>
      </c>
      <c r="H64" s="2">
        <f t="shared" si="11"/>
        <v>11563</v>
      </c>
      <c r="I64" s="72" t="s">
        <v>318</v>
      </c>
      <c r="J64" s="73" t="s">
        <v>319</v>
      </c>
      <c r="K64" s="72" t="s">
        <v>320</v>
      </c>
      <c r="L64" s="72" t="s">
        <v>321</v>
      </c>
      <c r="M64" s="73" t="s">
        <v>302</v>
      </c>
      <c r="N64" s="73" t="s">
        <v>311</v>
      </c>
      <c r="O64" s="74" t="s">
        <v>312</v>
      </c>
      <c r="P64" s="75" t="s">
        <v>313</v>
      </c>
    </row>
    <row r="65" spans="1:16" ht="12.75" customHeight="1" x14ac:dyDescent="0.2">
      <c r="A65" s="2" t="str">
        <f t="shared" si="6"/>
        <v>IBVS 5843 </v>
      </c>
      <c r="B65" s="15" t="str">
        <f t="shared" si="7"/>
        <v>I</v>
      </c>
      <c r="C65" s="2">
        <f t="shared" si="8"/>
        <v>53495.603300000002</v>
      </c>
      <c r="D65" t="str">
        <f t="shared" si="9"/>
        <v>vis</v>
      </c>
      <c r="E65">
        <f>VLOOKUP(C65,Inactive!C$21:E$970,3,FALSE)</f>
        <v>11591.11307117099</v>
      </c>
      <c r="F65" s="15" t="s">
        <v>116</v>
      </c>
      <c r="G65" t="str">
        <f t="shared" si="10"/>
        <v>53495.6033</v>
      </c>
      <c r="H65" s="2">
        <f t="shared" si="11"/>
        <v>11591</v>
      </c>
      <c r="I65" s="72" t="s">
        <v>322</v>
      </c>
      <c r="J65" s="73" t="s">
        <v>323</v>
      </c>
      <c r="K65" s="72" t="s">
        <v>324</v>
      </c>
      <c r="L65" s="72" t="s">
        <v>325</v>
      </c>
      <c r="M65" s="73" t="s">
        <v>302</v>
      </c>
      <c r="N65" s="73" t="s">
        <v>311</v>
      </c>
      <c r="O65" s="74" t="s">
        <v>312</v>
      </c>
      <c r="P65" s="75" t="s">
        <v>313</v>
      </c>
    </row>
    <row r="66" spans="1:16" ht="12.75" customHeight="1" x14ac:dyDescent="0.2">
      <c r="A66" s="2" t="str">
        <f t="shared" si="6"/>
        <v>IBVS 5754 </v>
      </c>
      <c r="B66" s="15" t="str">
        <f t="shared" si="7"/>
        <v>I</v>
      </c>
      <c r="C66" s="2">
        <f t="shared" si="8"/>
        <v>53852.402499999997</v>
      </c>
      <c r="D66" t="str">
        <f t="shared" si="9"/>
        <v>vis</v>
      </c>
      <c r="E66">
        <f>VLOOKUP(C66,Inactive!C$21:E$970,3,FALSE)</f>
        <v>12148.11574066846</v>
      </c>
      <c r="F66" s="15" t="s">
        <v>116</v>
      </c>
      <c r="G66" t="str">
        <f t="shared" si="10"/>
        <v>53852.4025</v>
      </c>
      <c r="H66" s="2">
        <f t="shared" si="11"/>
        <v>12148</v>
      </c>
      <c r="I66" s="72" t="s">
        <v>326</v>
      </c>
      <c r="J66" s="73" t="s">
        <v>327</v>
      </c>
      <c r="K66" s="72" t="s">
        <v>328</v>
      </c>
      <c r="L66" s="72" t="s">
        <v>329</v>
      </c>
      <c r="M66" s="73" t="s">
        <v>265</v>
      </c>
      <c r="N66" s="73" t="s">
        <v>266</v>
      </c>
      <c r="O66" s="74" t="s">
        <v>330</v>
      </c>
      <c r="P66" s="75" t="s">
        <v>331</v>
      </c>
    </row>
    <row r="67" spans="1:16" ht="12.75" customHeight="1" x14ac:dyDescent="0.2">
      <c r="A67" s="2" t="str">
        <f t="shared" si="6"/>
        <v>IBVS 5894 </v>
      </c>
      <c r="B67" s="15" t="str">
        <f t="shared" si="7"/>
        <v>II</v>
      </c>
      <c r="C67" s="2">
        <f t="shared" si="8"/>
        <v>54948.769099999998</v>
      </c>
      <c r="D67" t="str">
        <f t="shared" si="9"/>
        <v>vis</v>
      </c>
      <c r="E67">
        <f>VLOOKUP(C67,Inactive!C$21:E$970,3,FALSE)</f>
        <v>13859.664205317134</v>
      </c>
      <c r="F67" s="15" t="s">
        <v>116</v>
      </c>
      <c r="G67" t="str">
        <f t="shared" si="10"/>
        <v>54948.7691</v>
      </c>
      <c r="H67" s="2">
        <f t="shared" si="11"/>
        <v>13859.5</v>
      </c>
      <c r="I67" s="72" t="s">
        <v>332</v>
      </c>
      <c r="J67" s="73" t="s">
        <v>333</v>
      </c>
      <c r="K67" s="72" t="s">
        <v>334</v>
      </c>
      <c r="L67" s="72" t="s">
        <v>335</v>
      </c>
      <c r="M67" s="73" t="s">
        <v>302</v>
      </c>
      <c r="N67" s="73" t="s">
        <v>116</v>
      </c>
      <c r="O67" s="74" t="s">
        <v>137</v>
      </c>
      <c r="P67" s="75" t="s">
        <v>336</v>
      </c>
    </row>
    <row r="68" spans="1:16" ht="12.75" customHeight="1" x14ac:dyDescent="0.2">
      <c r="A68" s="2" t="str">
        <f t="shared" si="6"/>
        <v>IBVS 5992 </v>
      </c>
      <c r="B68" s="15" t="str">
        <f t="shared" si="7"/>
        <v>I</v>
      </c>
      <c r="C68" s="2">
        <f t="shared" si="8"/>
        <v>55631.928500000002</v>
      </c>
      <c r="D68" t="str">
        <f t="shared" si="9"/>
        <v>vis</v>
      </c>
      <c r="E68">
        <f>VLOOKUP(C68,Inactive!C$21:E$970,3,FALSE)</f>
        <v>14926.15092807968</v>
      </c>
      <c r="F68" s="15" t="s">
        <v>116</v>
      </c>
      <c r="G68" t="str">
        <f t="shared" si="10"/>
        <v>55631.9285</v>
      </c>
      <c r="H68" s="2">
        <f t="shared" si="11"/>
        <v>14926</v>
      </c>
      <c r="I68" s="72" t="s">
        <v>337</v>
      </c>
      <c r="J68" s="73" t="s">
        <v>338</v>
      </c>
      <c r="K68" s="72" t="s">
        <v>339</v>
      </c>
      <c r="L68" s="72" t="s">
        <v>340</v>
      </c>
      <c r="M68" s="73" t="s">
        <v>302</v>
      </c>
      <c r="N68" s="73" t="s">
        <v>116</v>
      </c>
      <c r="O68" s="74" t="s">
        <v>137</v>
      </c>
      <c r="P68" s="75" t="s">
        <v>341</v>
      </c>
    </row>
    <row r="69" spans="1:16" ht="12.75" customHeight="1" x14ac:dyDescent="0.2">
      <c r="A69" s="2" t="str">
        <f t="shared" si="6"/>
        <v>IBVS 6029 </v>
      </c>
      <c r="B69" s="15" t="str">
        <f t="shared" si="7"/>
        <v>I</v>
      </c>
      <c r="C69" s="2">
        <f t="shared" si="8"/>
        <v>56000.902999999998</v>
      </c>
      <c r="D69" t="str">
        <f t="shared" si="9"/>
        <v>vis</v>
      </c>
      <c r="E69">
        <f>VLOOKUP(C69,Inactive!C$21:E$970,3,FALSE)</f>
        <v>15502.160575737231</v>
      </c>
      <c r="F69" s="15" t="s">
        <v>116</v>
      </c>
      <c r="G69" t="str">
        <f t="shared" si="10"/>
        <v>56000.9030</v>
      </c>
      <c r="H69" s="2">
        <f t="shared" si="11"/>
        <v>15502</v>
      </c>
      <c r="I69" s="72" t="s">
        <v>342</v>
      </c>
      <c r="J69" s="73" t="s">
        <v>343</v>
      </c>
      <c r="K69" s="72" t="s">
        <v>344</v>
      </c>
      <c r="L69" s="72" t="s">
        <v>345</v>
      </c>
      <c r="M69" s="73" t="s">
        <v>302</v>
      </c>
      <c r="N69" s="73" t="s">
        <v>116</v>
      </c>
      <c r="O69" s="74" t="s">
        <v>137</v>
      </c>
      <c r="P69" s="75" t="s">
        <v>346</v>
      </c>
    </row>
    <row r="70" spans="1:16" ht="12.75" customHeight="1" x14ac:dyDescent="0.2">
      <c r="A70" s="2" t="str">
        <f t="shared" si="6"/>
        <v>BAVM 232 </v>
      </c>
      <c r="B70" s="15" t="str">
        <f t="shared" si="7"/>
        <v>I</v>
      </c>
      <c r="C70" s="2">
        <f t="shared" si="8"/>
        <v>56046.382299999997</v>
      </c>
      <c r="D70" t="str">
        <f t="shared" si="9"/>
        <v>vis</v>
      </c>
      <c r="E70">
        <f>VLOOKUP(C70,Inactive!C$21:E$970,3,FALSE)</f>
        <v>15573.158749238954</v>
      </c>
      <c r="F70" s="15" t="s">
        <v>116</v>
      </c>
      <c r="G70" t="str">
        <f t="shared" si="10"/>
        <v>56046.3823</v>
      </c>
      <c r="H70" s="2">
        <f t="shared" si="11"/>
        <v>15573</v>
      </c>
      <c r="I70" s="72" t="s">
        <v>347</v>
      </c>
      <c r="J70" s="73" t="s">
        <v>348</v>
      </c>
      <c r="K70" s="72" t="s">
        <v>349</v>
      </c>
      <c r="L70" s="72" t="s">
        <v>350</v>
      </c>
      <c r="M70" s="73" t="s">
        <v>302</v>
      </c>
      <c r="N70" s="73" t="s">
        <v>351</v>
      </c>
      <c r="O70" s="74" t="s">
        <v>352</v>
      </c>
      <c r="P70" s="75" t="s">
        <v>353</v>
      </c>
    </row>
    <row r="71" spans="1:16" ht="12.75" customHeight="1" x14ac:dyDescent="0.2">
      <c r="A71" s="2" t="str">
        <f t="shared" si="6"/>
        <v>IBVS 1249 </v>
      </c>
      <c r="B71" s="15" t="str">
        <f t="shared" si="7"/>
        <v>II</v>
      </c>
      <c r="C71" s="2">
        <f t="shared" si="8"/>
        <v>14512.59</v>
      </c>
      <c r="D71" t="str">
        <f t="shared" si="9"/>
        <v>vis</v>
      </c>
      <c r="E71">
        <f>VLOOKUP(C71,Inactive!C$21:E$970,3,FALSE)</f>
        <v>-49265.644660224491</v>
      </c>
      <c r="F71" s="15" t="s">
        <v>116</v>
      </c>
      <c r="G71" t="str">
        <f t="shared" si="10"/>
        <v>14512.59</v>
      </c>
      <c r="H71" s="2">
        <f t="shared" si="11"/>
        <v>-49265.5</v>
      </c>
      <c r="I71" s="72" t="s">
        <v>354</v>
      </c>
      <c r="J71" s="73" t="s">
        <v>355</v>
      </c>
      <c r="K71" s="72">
        <v>-49265.5</v>
      </c>
      <c r="L71" s="72" t="s">
        <v>356</v>
      </c>
      <c r="M71" s="73" t="s">
        <v>357</v>
      </c>
      <c r="N71" s="73"/>
      <c r="O71" s="74" t="s">
        <v>358</v>
      </c>
      <c r="P71" s="75" t="s">
        <v>43</v>
      </c>
    </row>
    <row r="72" spans="1:16" ht="12.75" customHeight="1" x14ac:dyDescent="0.2">
      <c r="A72" s="2" t="str">
        <f t="shared" si="6"/>
        <v>IBVS 1249 </v>
      </c>
      <c r="B72" s="15" t="str">
        <f t="shared" si="7"/>
        <v>II</v>
      </c>
      <c r="C72" s="2">
        <f t="shared" si="8"/>
        <v>15902.59</v>
      </c>
      <c r="D72" t="str">
        <f t="shared" si="9"/>
        <v>vis</v>
      </c>
      <c r="E72">
        <f>VLOOKUP(C72,Inactive!C$21:E$970,3,FALSE)</f>
        <v>-47095.70226517009</v>
      </c>
      <c r="F72" s="15" t="s">
        <v>116</v>
      </c>
      <c r="G72" t="str">
        <f t="shared" si="10"/>
        <v>15902.59</v>
      </c>
      <c r="H72" s="2">
        <f t="shared" si="11"/>
        <v>-47095.5</v>
      </c>
      <c r="I72" s="72" t="s">
        <v>359</v>
      </c>
      <c r="J72" s="73" t="s">
        <v>360</v>
      </c>
      <c r="K72" s="72">
        <v>-47095.5</v>
      </c>
      <c r="L72" s="72" t="s">
        <v>361</v>
      </c>
      <c r="M72" s="73" t="s">
        <v>357</v>
      </c>
      <c r="N72" s="73"/>
      <c r="O72" s="74" t="s">
        <v>358</v>
      </c>
      <c r="P72" s="75" t="s">
        <v>43</v>
      </c>
    </row>
    <row r="73" spans="1:16" ht="12.75" customHeight="1" x14ac:dyDescent="0.2">
      <c r="A73" s="2" t="str">
        <f t="shared" si="6"/>
        <v>IBVS 1249 </v>
      </c>
      <c r="B73" s="15" t="str">
        <f t="shared" si="7"/>
        <v>II</v>
      </c>
      <c r="C73" s="2">
        <f t="shared" si="8"/>
        <v>16242.68</v>
      </c>
      <c r="D73" t="str">
        <f t="shared" si="9"/>
        <v>vis</v>
      </c>
      <c r="E73">
        <f>VLOOKUP(C73,Inactive!C$21:E$970,3,FALSE)</f>
        <v>-46564.78448881465</v>
      </c>
      <c r="F73" s="15" t="s">
        <v>116</v>
      </c>
      <c r="G73" t="str">
        <f t="shared" si="10"/>
        <v>16242.68</v>
      </c>
      <c r="H73" s="2">
        <f t="shared" si="11"/>
        <v>-46564.5</v>
      </c>
      <c r="I73" s="72" t="s">
        <v>362</v>
      </c>
      <c r="J73" s="73" t="s">
        <v>363</v>
      </c>
      <c r="K73" s="72">
        <v>-46564.5</v>
      </c>
      <c r="L73" s="72" t="s">
        <v>364</v>
      </c>
      <c r="M73" s="73" t="s">
        <v>357</v>
      </c>
      <c r="N73" s="73"/>
      <c r="O73" s="74" t="s">
        <v>358</v>
      </c>
      <c r="P73" s="75" t="s">
        <v>43</v>
      </c>
    </row>
    <row r="74" spans="1:16" ht="12.75" customHeight="1" x14ac:dyDescent="0.2">
      <c r="A74" s="2" t="str">
        <f t="shared" si="6"/>
        <v>IBVS 1249 </v>
      </c>
      <c r="B74" s="15" t="str">
        <f t="shared" si="7"/>
        <v>II</v>
      </c>
      <c r="C74" s="2">
        <f t="shared" si="8"/>
        <v>16595.669999999998</v>
      </c>
      <c r="D74" t="str">
        <f t="shared" si="9"/>
        <v>vis</v>
      </c>
      <c r="E74">
        <f>VLOOKUP(C74,Inactive!C$21:E$970,3,FALSE)</f>
        <v>-46013.728398145409</v>
      </c>
      <c r="F74" s="15" t="s">
        <v>116</v>
      </c>
      <c r="G74" t="str">
        <f t="shared" si="10"/>
        <v>16595.67</v>
      </c>
      <c r="H74" s="2">
        <f t="shared" si="11"/>
        <v>-46013.5</v>
      </c>
      <c r="I74" s="72" t="s">
        <v>365</v>
      </c>
      <c r="J74" s="73" t="s">
        <v>366</v>
      </c>
      <c r="K74" s="72">
        <v>-46013.5</v>
      </c>
      <c r="L74" s="72" t="s">
        <v>367</v>
      </c>
      <c r="M74" s="73" t="s">
        <v>357</v>
      </c>
      <c r="N74" s="73"/>
      <c r="O74" s="74" t="s">
        <v>358</v>
      </c>
      <c r="P74" s="75" t="s">
        <v>43</v>
      </c>
    </row>
    <row r="75" spans="1:16" ht="12.75" customHeight="1" x14ac:dyDescent="0.2">
      <c r="A75" s="2" t="str">
        <f t="shared" ref="A75:A106" si="12">P75</f>
        <v>IBVS 1249 </v>
      </c>
      <c r="B75" s="15" t="str">
        <f t="shared" ref="B75:B106" si="13">IF(H75=INT(H75),"I","II")</f>
        <v>II</v>
      </c>
      <c r="C75" s="2">
        <f t="shared" ref="C75:C106" si="14">1*G75</f>
        <v>18524.45</v>
      </c>
      <c r="D75" t="str">
        <f t="shared" ref="D75:D106" si="15">VLOOKUP(F75,I$1:J$5,2,FALSE)</f>
        <v>vis</v>
      </c>
      <c r="E75">
        <f>VLOOKUP(C75,Inactive!C$21:E$970,3,FALSE)</f>
        <v>-43002.691353013724</v>
      </c>
      <c r="F75" s="15" t="s">
        <v>116</v>
      </c>
      <c r="G75" t="str">
        <f t="shared" ref="G75:G106" si="16">MID(I75,3,LEN(I75)-3)</f>
        <v>18524.45</v>
      </c>
      <c r="H75" s="2">
        <f t="shared" ref="H75:H106" si="17">1*K75</f>
        <v>-43002.5</v>
      </c>
      <c r="I75" s="72" t="s">
        <v>368</v>
      </c>
      <c r="J75" s="73" t="s">
        <v>369</v>
      </c>
      <c r="K75" s="72">
        <v>-43002.5</v>
      </c>
      <c r="L75" s="72" t="s">
        <v>370</v>
      </c>
      <c r="M75" s="73" t="s">
        <v>357</v>
      </c>
      <c r="N75" s="73"/>
      <c r="O75" s="74" t="s">
        <v>358</v>
      </c>
      <c r="P75" s="75" t="s">
        <v>43</v>
      </c>
    </row>
    <row r="76" spans="1:16" ht="12.75" customHeight="1" x14ac:dyDescent="0.2">
      <c r="A76" s="2" t="str">
        <f t="shared" si="12"/>
        <v> CTAD 25 </v>
      </c>
      <c r="B76" s="15" t="str">
        <f t="shared" si="13"/>
        <v>I</v>
      </c>
      <c r="C76" s="2">
        <f t="shared" si="14"/>
        <v>19926.34</v>
      </c>
      <c r="D76" t="str">
        <f t="shared" si="15"/>
        <v>vis</v>
      </c>
      <c r="E76">
        <f>VLOOKUP(C76,Inactive!C$21:E$970,3,FALSE)</f>
        <v>-40814.187364378602</v>
      </c>
      <c r="F76" s="15" t="s">
        <v>116</v>
      </c>
      <c r="G76" t="str">
        <f t="shared" si="16"/>
        <v>19926.34</v>
      </c>
      <c r="H76" s="2">
        <f t="shared" si="17"/>
        <v>-40814</v>
      </c>
      <c r="I76" s="72" t="s">
        <v>371</v>
      </c>
      <c r="J76" s="73" t="s">
        <v>372</v>
      </c>
      <c r="K76" s="72">
        <v>-40814</v>
      </c>
      <c r="L76" s="72" t="s">
        <v>370</v>
      </c>
      <c r="M76" s="73" t="s">
        <v>357</v>
      </c>
      <c r="N76" s="73"/>
      <c r="O76" s="74" t="s">
        <v>373</v>
      </c>
      <c r="P76" s="74" t="s">
        <v>45</v>
      </c>
    </row>
    <row r="77" spans="1:16" ht="12.75" customHeight="1" x14ac:dyDescent="0.2">
      <c r="A77" s="2" t="str">
        <f t="shared" si="12"/>
        <v> AN 255.401 </v>
      </c>
      <c r="B77" s="15" t="str">
        <f t="shared" si="13"/>
        <v>I</v>
      </c>
      <c r="C77" s="2">
        <f t="shared" si="14"/>
        <v>25999.56</v>
      </c>
      <c r="D77" t="str">
        <f t="shared" si="15"/>
        <v>vis</v>
      </c>
      <c r="E77">
        <f>VLOOKUP(C77,Inactive!C$21:E$970,3,FALSE)</f>
        <v>-31333.225096398521</v>
      </c>
      <c r="F77" s="15" t="s">
        <v>116</v>
      </c>
      <c r="G77" t="str">
        <f t="shared" si="16"/>
        <v>25999.56</v>
      </c>
      <c r="H77" s="2">
        <f t="shared" si="17"/>
        <v>-31333</v>
      </c>
      <c r="I77" s="72" t="s">
        <v>374</v>
      </c>
      <c r="J77" s="73" t="s">
        <v>375</v>
      </c>
      <c r="K77" s="72">
        <v>-31333</v>
      </c>
      <c r="L77" s="72" t="s">
        <v>376</v>
      </c>
      <c r="M77" s="73" t="s">
        <v>357</v>
      </c>
      <c r="N77" s="73"/>
      <c r="O77" s="74" t="s">
        <v>377</v>
      </c>
      <c r="P77" s="74" t="s">
        <v>47</v>
      </c>
    </row>
    <row r="78" spans="1:16" ht="12.75" customHeight="1" x14ac:dyDescent="0.2">
      <c r="A78" s="2" t="str">
        <f t="shared" si="12"/>
        <v> AN 255.401 </v>
      </c>
      <c r="B78" s="15" t="str">
        <f t="shared" si="13"/>
        <v>I</v>
      </c>
      <c r="C78" s="2">
        <f t="shared" si="14"/>
        <v>26094.36</v>
      </c>
      <c r="D78" t="str">
        <f t="shared" si="15"/>
        <v>vis</v>
      </c>
      <c r="E78">
        <f>VLOOKUP(C78,Inactive!C$21:E$970,3,FALSE)</f>
        <v>-31185.231902836538</v>
      </c>
      <c r="F78" s="15" t="s">
        <v>116</v>
      </c>
      <c r="G78" t="str">
        <f t="shared" si="16"/>
        <v>26094.36</v>
      </c>
      <c r="H78" s="2">
        <f t="shared" si="17"/>
        <v>-31185</v>
      </c>
      <c r="I78" s="72" t="s">
        <v>378</v>
      </c>
      <c r="J78" s="73" t="s">
        <v>379</v>
      </c>
      <c r="K78" s="72">
        <v>-31185</v>
      </c>
      <c r="L78" s="72" t="s">
        <v>367</v>
      </c>
      <c r="M78" s="73" t="s">
        <v>357</v>
      </c>
      <c r="N78" s="73"/>
      <c r="O78" s="74" t="s">
        <v>377</v>
      </c>
      <c r="P78" s="74" t="s">
        <v>47</v>
      </c>
    </row>
    <row r="79" spans="1:16" ht="12.75" customHeight="1" x14ac:dyDescent="0.2">
      <c r="A79" s="2" t="str">
        <f t="shared" si="12"/>
        <v> AN 255.401 </v>
      </c>
      <c r="B79" s="15" t="str">
        <f t="shared" si="13"/>
        <v>I</v>
      </c>
      <c r="C79" s="2">
        <f t="shared" si="14"/>
        <v>26384.51</v>
      </c>
      <c r="D79" t="str">
        <f t="shared" si="15"/>
        <v>vis</v>
      </c>
      <c r="E79">
        <f>VLOOKUP(C79,Inactive!C$21:E$970,3,FALSE)</f>
        <v>-30732.275941739394</v>
      </c>
      <c r="F79" s="15" t="s">
        <v>116</v>
      </c>
      <c r="G79" t="str">
        <f t="shared" si="16"/>
        <v>26384.51</v>
      </c>
      <c r="H79" s="2">
        <f t="shared" si="17"/>
        <v>-30732</v>
      </c>
      <c r="I79" s="72" t="s">
        <v>380</v>
      </c>
      <c r="J79" s="73" t="s">
        <v>381</v>
      </c>
      <c r="K79" s="72">
        <v>-30732</v>
      </c>
      <c r="L79" s="72" t="s">
        <v>364</v>
      </c>
      <c r="M79" s="73" t="s">
        <v>357</v>
      </c>
      <c r="N79" s="73"/>
      <c r="O79" s="74" t="s">
        <v>377</v>
      </c>
      <c r="P79" s="74" t="s">
        <v>47</v>
      </c>
    </row>
    <row r="80" spans="1:16" ht="12.75" customHeight="1" x14ac:dyDescent="0.2">
      <c r="A80" s="2" t="str">
        <f t="shared" si="12"/>
        <v> CTAD 25 </v>
      </c>
      <c r="B80" s="15" t="str">
        <f t="shared" si="13"/>
        <v>I</v>
      </c>
      <c r="C80" s="2">
        <f t="shared" si="14"/>
        <v>26454.32</v>
      </c>
      <c r="D80" t="str">
        <f t="shared" si="15"/>
        <v>vis</v>
      </c>
      <c r="E80">
        <f>VLOOKUP(C80,Inactive!C$21:E$970,3,FALSE)</f>
        <v>-30623.294877999284</v>
      </c>
      <c r="F80" s="15" t="s">
        <v>116</v>
      </c>
      <c r="G80" t="str">
        <f t="shared" si="16"/>
        <v>26454.32</v>
      </c>
      <c r="H80" s="2">
        <f t="shared" si="17"/>
        <v>-30623</v>
      </c>
      <c r="I80" s="72" t="s">
        <v>382</v>
      </c>
      <c r="J80" s="73" t="s">
        <v>383</v>
      </c>
      <c r="K80" s="72">
        <v>-30623</v>
      </c>
      <c r="L80" s="72" t="s">
        <v>384</v>
      </c>
      <c r="M80" s="73" t="s">
        <v>357</v>
      </c>
      <c r="N80" s="73"/>
      <c r="O80" s="74" t="s">
        <v>373</v>
      </c>
      <c r="P80" s="74" t="s">
        <v>45</v>
      </c>
    </row>
    <row r="81" spans="1:16" ht="12.75" customHeight="1" x14ac:dyDescent="0.2">
      <c r="A81" s="2" t="str">
        <f t="shared" si="12"/>
        <v> AN 255.401 </v>
      </c>
      <c r="B81" s="15" t="str">
        <f t="shared" si="13"/>
        <v>I</v>
      </c>
      <c r="C81" s="2">
        <f t="shared" si="14"/>
        <v>26771.46</v>
      </c>
      <c r="D81" t="str">
        <f t="shared" si="15"/>
        <v>vis</v>
      </c>
      <c r="E81">
        <f>VLOOKUP(C81,Inactive!C$21:E$970,3,FALSE)</f>
        <v>-30128.204567806803</v>
      </c>
      <c r="F81" s="15" t="s">
        <v>116</v>
      </c>
      <c r="G81" t="str">
        <f t="shared" si="16"/>
        <v>26771.46</v>
      </c>
      <c r="H81" s="2">
        <f t="shared" si="17"/>
        <v>-30128</v>
      </c>
      <c r="I81" s="72" t="s">
        <v>385</v>
      </c>
      <c r="J81" s="73" t="s">
        <v>386</v>
      </c>
      <c r="K81" s="72">
        <v>-30128</v>
      </c>
      <c r="L81" s="72" t="s">
        <v>361</v>
      </c>
      <c r="M81" s="73" t="s">
        <v>357</v>
      </c>
      <c r="N81" s="73"/>
      <c r="O81" s="74" t="s">
        <v>377</v>
      </c>
      <c r="P81" s="74" t="s">
        <v>47</v>
      </c>
    </row>
    <row r="82" spans="1:16" ht="12.75" customHeight="1" x14ac:dyDescent="0.2">
      <c r="A82" s="2" t="str">
        <f t="shared" si="12"/>
        <v> AN 255.401 </v>
      </c>
      <c r="B82" s="15" t="str">
        <f t="shared" si="13"/>
        <v>I</v>
      </c>
      <c r="C82" s="2">
        <f t="shared" si="14"/>
        <v>27188.43</v>
      </c>
      <c r="D82" t="str">
        <f t="shared" si="15"/>
        <v>vis</v>
      </c>
      <c r="E82">
        <f>VLOOKUP(C82,Inactive!C$21:E$970,3,FALSE)</f>
        <v>-29477.268682579579</v>
      </c>
      <c r="F82" s="15" t="s">
        <v>116</v>
      </c>
      <c r="G82" t="str">
        <f t="shared" si="16"/>
        <v>27188.43</v>
      </c>
      <c r="H82" s="2">
        <f t="shared" si="17"/>
        <v>-29477</v>
      </c>
      <c r="I82" s="72" t="s">
        <v>387</v>
      </c>
      <c r="J82" s="73" t="s">
        <v>388</v>
      </c>
      <c r="K82" s="72">
        <v>-29477</v>
      </c>
      <c r="L82" s="72" t="s">
        <v>389</v>
      </c>
      <c r="M82" s="73" t="s">
        <v>357</v>
      </c>
      <c r="N82" s="73"/>
      <c r="O82" s="74" t="s">
        <v>377</v>
      </c>
      <c r="P82" s="74" t="s">
        <v>47</v>
      </c>
    </row>
    <row r="83" spans="1:16" ht="12.75" customHeight="1" x14ac:dyDescent="0.2">
      <c r="A83" s="2" t="str">
        <f t="shared" si="12"/>
        <v> AN 255.401 </v>
      </c>
      <c r="B83" s="15" t="str">
        <f t="shared" si="13"/>
        <v>I</v>
      </c>
      <c r="C83" s="2">
        <f t="shared" si="14"/>
        <v>27505.53</v>
      </c>
      <c r="D83" t="str">
        <f t="shared" si="15"/>
        <v>vis</v>
      </c>
      <c r="E83">
        <f>VLOOKUP(C83,Inactive!C$21:E$970,3,FALSE)</f>
        <v>-28982.240816772566</v>
      </c>
      <c r="F83" s="15" t="s">
        <v>116</v>
      </c>
      <c r="G83" t="str">
        <f t="shared" si="16"/>
        <v>27505.53</v>
      </c>
      <c r="H83" s="2">
        <f t="shared" si="17"/>
        <v>-28982</v>
      </c>
      <c r="I83" s="72" t="s">
        <v>390</v>
      </c>
      <c r="J83" s="73" t="s">
        <v>391</v>
      </c>
      <c r="K83" s="72">
        <v>-28982</v>
      </c>
      <c r="L83" s="72" t="s">
        <v>367</v>
      </c>
      <c r="M83" s="73" t="s">
        <v>357</v>
      </c>
      <c r="N83" s="73"/>
      <c r="O83" s="74" t="s">
        <v>377</v>
      </c>
      <c r="P83" s="74" t="s">
        <v>47</v>
      </c>
    </row>
    <row r="84" spans="1:16" ht="12.75" customHeight="1" x14ac:dyDescent="0.2">
      <c r="A84" s="2" t="str">
        <f t="shared" si="12"/>
        <v> AN 255.401 </v>
      </c>
      <c r="B84" s="15" t="str">
        <f t="shared" si="13"/>
        <v>I</v>
      </c>
      <c r="C84" s="2">
        <f t="shared" si="14"/>
        <v>27539.47</v>
      </c>
      <c r="D84" t="str">
        <f t="shared" si="15"/>
        <v>vis</v>
      </c>
      <c r="E84">
        <f>VLOOKUP(C84,Inactive!C$21:E$970,3,FALSE)</f>
        <v>-28929.256755701954</v>
      </c>
      <c r="F84" s="15" t="s">
        <v>116</v>
      </c>
      <c r="G84" t="str">
        <f t="shared" si="16"/>
        <v>27539.47</v>
      </c>
      <c r="H84" s="2">
        <f t="shared" si="17"/>
        <v>-28929</v>
      </c>
      <c r="I84" s="72" t="s">
        <v>392</v>
      </c>
      <c r="J84" s="73" t="s">
        <v>393</v>
      </c>
      <c r="K84" s="72">
        <v>-28929</v>
      </c>
      <c r="L84" s="72" t="s">
        <v>394</v>
      </c>
      <c r="M84" s="73" t="s">
        <v>357</v>
      </c>
      <c r="N84" s="73"/>
      <c r="O84" s="74" t="s">
        <v>377</v>
      </c>
      <c r="P84" s="74" t="s">
        <v>47</v>
      </c>
    </row>
    <row r="85" spans="1:16" ht="12.75" customHeight="1" x14ac:dyDescent="0.2">
      <c r="A85" s="2" t="str">
        <f t="shared" si="12"/>
        <v> AN 255.401 </v>
      </c>
      <c r="B85" s="15" t="str">
        <f t="shared" si="13"/>
        <v>I</v>
      </c>
      <c r="C85" s="2">
        <f t="shared" si="14"/>
        <v>27546.55</v>
      </c>
      <c r="D85" t="str">
        <f t="shared" si="15"/>
        <v>vis</v>
      </c>
      <c r="E85">
        <f>VLOOKUP(C85,Inactive!C$21:E$970,3,FALSE)</f>
        <v>-28918.204099473911</v>
      </c>
      <c r="F85" s="15" t="s">
        <v>116</v>
      </c>
      <c r="G85" t="str">
        <f t="shared" si="16"/>
        <v>27546.55</v>
      </c>
      <c r="H85" s="2">
        <f t="shared" si="17"/>
        <v>-28918</v>
      </c>
      <c r="I85" s="72" t="s">
        <v>395</v>
      </c>
      <c r="J85" s="73" t="s">
        <v>396</v>
      </c>
      <c r="K85" s="72">
        <v>-28918</v>
      </c>
      <c r="L85" s="72" t="s">
        <v>361</v>
      </c>
      <c r="M85" s="73" t="s">
        <v>357</v>
      </c>
      <c r="N85" s="73"/>
      <c r="O85" s="74" t="s">
        <v>377</v>
      </c>
      <c r="P85" s="74" t="s">
        <v>47</v>
      </c>
    </row>
    <row r="86" spans="1:16" ht="12.75" customHeight="1" x14ac:dyDescent="0.2">
      <c r="A86" s="2" t="str">
        <f t="shared" si="12"/>
        <v> AA 26.253 </v>
      </c>
      <c r="B86" s="15" t="str">
        <f t="shared" si="13"/>
        <v>I</v>
      </c>
      <c r="C86" s="2">
        <f t="shared" si="14"/>
        <v>27965.474999999999</v>
      </c>
      <c r="D86" t="str">
        <f t="shared" si="15"/>
        <v>vis</v>
      </c>
      <c r="E86">
        <f>VLOOKUP(C86,Inactive!C$21:E$970,3,FALSE)</f>
        <v>-28264.216244906886</v>
      </c>
      <c r="F86" s="15" t="s">
        <v>116</v>
      </c>
      <c r="G86" t="str">
        <f t="shared" si="16"/>
        <v>27965.475</v>
      </c>
      <c r="H86" s="2">
        <f t="shared" si="17"/>
        <v>-28264</v>
      </c>
      <c r="I86" s="72" t="s">
        <v>397</v>
      </c>
      <c r="J86" s="73" t="s">
        <v>398</v>
      </c>
      <c r="K86" s="72">
        <v>-28264</v>
      </c>
      <c r="L86" s="72" t="s">
        <v>399</v>
      </c>
      <c r="M86" s="73" t="s">
        <v>136</v>
      </c>
      <c r="N86" s="73"/>
      <c r="O86" s="74" t="s">
        <v>400</v>
      </c>
      <c r="P86" s="74" t="s">
        <v>48</v>
      </c>
    </row>
    <row r="87" spans="1:16" ht="12.75" customHeight="1" x14ac:dyDescent="0.2">
      <c r="A87" s="2" t="str">
        <f t="shared" si="12"/>
        <v> CTAD 25 </v>
      </c>
      <c r="B87" s="15" t="str">
        <f t="shared" si="13"/>
        <v>I</v>
      </c>
      <c r="C87" s="2">
        <f t="shared" si="14"/>
        <v>28311.4</v>
      </c>
      <c r="D87" t="str">
        <f t="shared" si="15"/>
        <v>vis</v>
      </c>
      <c r="E87">
        <f>VLOOKUP(C87,Inactive!C$21:E$970,3,FALSE)</f>
        <v>-27724.189393821129</v>
      </c>
      <c r="F87" s="15" t="s">
        <v>116</v>
      </c>
      <c r="G87" t="str">
        <f t="shared" si="16"/>
        <v>28311.400</v>
      </c>
      <c r="H87" s="2">
        <f t="shared" si="17"/>
        <v>-27724</v>
      </c>
      <c r="I87" s="72" t="s">
        <v>401</v>
      </c>
      <c r="J87" s="73" t="s">
        <v>402</v>
      </c>
      <c r="K87" s="72">
        <v>-27724</v>
      </c>
      <c r="L87" s="72" t="s">
        <v>403</v>
      </c>
      <c r="M87" s="73" t="s">
        <v>136</v>
      </c>
      <c r="N87" s="73"/>
      <c r="O87" s="74" t="s">
        <v>373</v>
      </c>
      <c r="P87" s="74" t="s">
        <v>45</v>
      </c>
    </row>
    <row r="88" spans="1:16" ht="12.75" customHeight="1" x14ac:dyDescent="0.2">
      <c r="A88" s="2" t="str">
        <f t="shared" si="12"/>
        <v> CTAD 25 </v>
      </c>
      <c r="B88" s="15" t="str">
        <f t="shared" si="13"/>
        <v>I</v>
      </c>
      <c r="C88" s="2">
        <f t="shared" si="14"/>
        <v>28313.319</v>
      </c>
      <c r="D88" t="str">
        <f t="shared" si="15"/>
        <v>vis</v>
      </c>
      <c r="E88">
        <f>VLOOKUP(C88,Inactive!C$21:E$970,3,FALSE)</f>
        <v>-27721.193624428248</v>
      </c>
      <c r="F88" s="15" t="s">
        <v>116</v>
      </c>
      <c r="G88" t="str">
        <f t="shared" si="16"/>
        <v>28313.319</v>
      </c>
      <c r="H88" s="2">
        <f t="shared" si="17"/>
        <v>-27721</v>
      </c>
      <c r="I88" s="72" t="s">
        <v>404</v>
      </c>
      <c r="J88" s="73" t="s">
        <v>405</v>
      </c>
      <c r="K88" s="72">
        <v>-27721</v>
      </c>
      <c r="L88" s="72" t="s">
        <v>406</v>
      </c>
      <c r="M88" s="73" t="s">
        <v>136</v>
      </c>
      <c r="N88" s="73"/>
      <c r="O88" s="74" t="s">
        <v>373</v>
      </c>
      <c r="P88" s="74" t="s">
        <v>45</v>
      </c>
    </row>
    <row r="89" spans="1:16" ht="12.75" customHeight="1" x14ac:dyDescent="0.2">
      <c r="A89" s="2" t="str">
        <f t="shared" si="12"/>
        <v> CTAD 25 </v>
      </c>
      <c r="B89" s="15" t="str">
        <f t="shared" si="13"/>
        <v>I</v>
      </c>
      <c r="C89" s="2">
        <f t="shared" si="14"/>
        <v>28315.237000000001</v>
      </c>
      <c r="D89" t="str">
        <f t="shared" si="15"/>
        <v>vis</v>
      </c>
      <c r="E89">
        <f>VLOOKUP(C89,Inactive!C$21:E$970,3,FALSE)</f>
        <v>-27718.199416144998</v>
      </c>
      <c r="F89" s="15" t="s">
        <v>116</v>
      </c>
      <c r="G89" t="str">
        <f t="shared" si="16"/>
        <v>28315.237</v>
      </c>
      <c r="H89" s="2">
        <f t="shared" si="17"/>
        <v>-27718</v>
      </c>
      <c r="I89" s="72" t="s">
        <v>407</v>
      </c>
      <c r="J89" s="73" t="s">
        <v>408</v>
      </c>
      <c r="K89" s="72">
        <v>-27718</v>
      </c>
      <c r="L89" s="72" t="s">
        <v>409</v>
      </c>
      <c r="M89" s="73" t="s">
        <v>136</v>
      </c>
      <c r="N89" s="73"/>
      <c r="O89" s="74" t="s">
        <v>373</v>
      </c>
      <c r="P89" s="74" t="s">
        <v>45</v>
      </c>
    </row>
    <row r="90" spans="1:16" ht="12.75" customHeight="1" x14ac:dyDescent="0.2">
      <c r="A90" s="2" t="str">
        <f t="shared" si="12"/>
        <v> PZ 8.63 </v>
      </c>
      <c r="B90" s="15" t="str">
        <f t="shared" si="13"/>
        <v>I</v>
      </c>
      <c r="C90" s="2">
        <f t="shared" si="14"/>
        <v>28318.428</v>
      </c>
      <c r="D90" t="str">
        <f t="shared" si="15"/>
        <v>vis</v>
      </c>
      <c r="E90">
        <f>VLOOKUP(C90,Inactive!C$21:E$970,3,FALSE)</f>
        <v>-27713.217915294194</v>
      </c>
      <c r="F90" s="15" t="s">
        <v>116</v>
      </c>
      <c r="G90" t="str">
        <f t="shared" si="16"/>
        <v>28318.428</v>
      </c>
      <c r="H90" s="2">
        <f t="shared" si="17"/>
        <v>-27713</v>
      </c>
      <c r="I90" s="72" t="s">
        <v>410</v>
      </c>
      <c r="J90" s="73" t="s">
        <v>411</v>
      </c>
      <c r="K90" s="72">
        <v>-27713</v>
      </c>
      <c r="L90" s="72" t="s">
        <v>412</v>
      </c>
      <c r="M90" s="73" t="s">
        <v>136</v>
      </c>
      <c r="N90" s="73"/>
      <c r="O90" s="74" t="s">
        <v>373</v>
      </c>
      <c r="P90" s="74" t="s">
        <v>49</v>
      </c>
    </row>
    <row r="91" spans="1:16" ht="12.75" customHeight="1" x14ac:dyDescent="0.2">
      <c r="A91" s="2" t="str">
        <f t="shared" si="12"/>
        <v> CTAD 25 </v>
      </c>
      <c r="B91" s="15" t="str">
        <f t="shared" si="13"/>
        <v>I</v>
      </c>
      <c r="C91" s="2">
        <f t="shared" si="14"/>
        <v>28322.264999999999</v>
      </c>
      <c r="D91" t="str">
        <f t="shared" si="15"/>
        <v>vis</v>
      </c>
      <c r="E91">
        <f>VLOOKUP(C91,Inactive!C$21:E$970,3,FALSE)</f>
        <v>-27707.227937618063</v>
      </c>
      <c r="F91" s="15" t="s">
        <v>116</v>
      </c>
      <c r="G91" t="str">
        <f t="shared" si="16"/>
        <v>28322.265</v>
      </c>
      <c r="H91" s="2">
        <f t="shared" si="17"/>
        <v>-27707</v>
      </c>
      <c r="I91" s="72" t="s">
        <v>413</v>
      </c>
      <c r="J91" s="73" t="s">
        <v>414</v>
      </c>
      <c r="K91" s="72">
        <v>-27707</v>
      </c>
      <c r="L91" s="72" t="s">
        <v>415</v>
      </c>
      <c r="M91" s="73" t="s">
        <v>136</v>
      </c>
      <c r="N91" s="73"/>
      <c r="O91" s="74" t="s">
        <v>373</v>
      </c>
      <c r="P91" s="74" t="s">
        <v>45</v>
      </c>
    </row>
    <row r="92" spans="1:16" ht="12.75" customHeight="1" x14ac:dyDescent="0.2">
      <c r="A92" s="2" t="str">
        <f t="shared" si="12"/>
        <v> AN 264.108 </v>
      </c>
      <c r="B92" s="15" t="str">
        <f t="shared" si="13"/>
        <v>I</v>
      </c>
      <c r="C92" s="2">
        <f t="shared" si="14"/>
        <v>28671.4</v>
      </c>
      <c r="D92" t="str">
        <f t="shared" si="15"/>
        <v>vis</v>
      </c>
      <c r="E92">
        <f>VLOOKUP(C92,Inactive!C$21:E$970,3,FALSE)</f>
        <v>-27162.189924598406</v>
      </c>
      <c r="F92" s="15" t="s">
        <v>116</v>
      </c>
      <c r="G92" t="str">
        <f t="shared" si="16"/>
        <v>28671.400</v>
      </c>
      <c r="H92" s="2">
        <f t="shared" si="17"/>
        <v>-27162</v>
      </c>
      <c r="I92" s="72" t="s">
        <v>416</v>
      </c>
      <c r="J92" s="73" t="s">
        <v>417</v>
      </c>
      <c r="K92" s="72">
        <v>-27162</v>
      </c>
      <c r="L92" s="72" t="s">
        <v>418</v>
      </c>
      <c r="M92" s="73" t="s">
        <v>136</v>
      </c>
      <c r="N92" s="73"/>
      <c r="O92" s="74" t="s">
        <v>419</v>
      </c>
      <c r="P92" s="74" t="s">
        <v>50</v>
      </c>
    </row>
    <row r="93" spans="1:16" ht="12.75" customHeight="1" x14ac:dyDescent="0.2">
      <c r="A93" s="2" t="str">
        <f t="shared" si="12"/>
        <v> AN 264.108 </v>
      </c>
      <c r="B93" s="15" t="str">
        <f t="shared" si="13"/>
        <v>I</v>
      </c>
      <c r="C93" s="2">
        <f t="shared" si="14"/>
        <v>28687.399000000001</v>
      </c>
      <c r="D93" t="str">
        <f t="shared" si="15"/>
        <v>vis</v>
      </c>
      <c r="E93">
        <f>VLOOKUP(C93,Inactive!C$21:E$970,3,FALSE)</f>
        <v>-27137.213731520365</v>
      </c>
      <c r="F93" s="15" t="s">
        <v>116</v>
      </c>
      <c r="G93" t="str">
        <f t="shared" si="16"/>
        <v>28687.399</v>
      </c>
      <c r="H93" s="2">
        <f t="shared" si="17"/>
        <v>-27137</v>
      </c>
      <c r="I93" s="72" t="s">
        <v>420</v>
      </c>
      <c r="J93" s="73" t="s">
        <v>421</v>
      </c>
      <c r="K93" s="72">
        <v>-27137</v>
      </c>
      <c r="L93" s="72" t="s">
        <v>422</v>
      </c>
      <c r="M93" s="73" t="s">
        <v>136</v>
      </c>
      <c r="N93" s="73"/>
      <c r="O93" s="74" t="s">
        <v>419</v>
      </c>
      <c r="P93" s="74" t="s">
        <v>50</v>
      </c>
    </row>
    <row r="94" spans="1:16" ht="12.75" customHeight="1" x14ac:dyDescent="0.2">
      <c r="A94" s="2" t="str">
        <f t="shared" si="12"/>
        <v> AN 264.108 </v>
      </c>
      <c r="B94" s="15" t="str">
        <f t="shared" si="13"/>
        <v>I</v>
      </c>
      <c r="C94" s="2">
        <f t="shared" si="14"/>
        <v>28694.449000000001</v>
      </c>
      <c r="D94" t="str">
        <f t="shared" si="15"/>
        <v>vis</v>
      </c>
      <c r="E94">
        <f>VLOOKUP(C94,Inactive!C$21:E$970,3,FALSE)</f>
        <v>-27126.207908581422</v>
      </c>
      <c r="F94" s="15" t="s">
        <v>116</v>
      </c>
      <c r="G94" t="str">
        <f t="shared" si="16"/>
        <v>28694.449</v>
      </c>
      <c r="H94" s="2">
        <f t="shared" si="17"/>
        <v>-27126</v>
      </c>
      <c r="I94" s="72" t="s">
        <v>423</v>
      </c>
      <c r="J94" s="73" t="s">
        <v>424</v>
      </c>
      <c r="K94" s="72">
        <v>-27126</v>
      </c>
      <c r="L94" s="72" t="s">
        <v>425</v>
      </c>
      <c r="M94" s="73" t="s">
        <v>136</v>
      </c>
      <c r="N94" s="73"/>
      <c r="O94" s="74" t="s">
        <v>419</v>
      </c>
      <c r="P94" s="74" t="s">
        <v>50</v>
      </c>
    </row>
    <row r="95" spans="1:16" ht="12.75" customHeight="1" x14ac:dyDescent="0.2">
      <c r="A95" s="2" t="str">
        <f t="shared" si="12"/>
        <v> AJ 60.453 </v>
      </c>
      <c r="B95" s="15" t="str">
        <f t="shared" si="13"/>
        <v>I</v>
      </c>
      <c r="C95" s="2">
        <f t="shared" si="14"/>
        <v>30520.728999999999</v>
      </c>
      <c r="D95" t="str">
        <f t="shared" si="15"/>
        <v>vis</v>
      </c>
      <c r="E95">
        <f>VLOOKUP(C95,Inactive!C$21:E$970,3,FALSE)</f>
        <v>-24275.184601214547</v>
      </c>
      <c r="F95" s="15" t="s">
        <v>116</v>
      </c>
      <c r="G95" t="str">
        <f t="shared" si="16"/>
        <v>30520.729</v>
      </c>
      <c r="H95" s="2">
        <f t="shared" si="17"/>
        <v>-24275</v>
      </c>
      <c r="I95" s="72" t="s">
        <v>426</v>
      </c>
      <c r="J95" s="73" t="s">
        <v>427</v>
      </c>
      <c r="K95" s="72">
        <v>-24275</v>
      </c>
      <c r="L95" s="72" t="s">
        <v>428</v>
      </c>
      <c r="M95" s="73" t="s">
        <v>429</v>
      </c>
      <c r="N95" s="73"/>
      <c r="O95" s="74" t="s">
        <v>430</v>
      </c>
      <c r="P95" s="74" t="s">
        <v>51</v>
      </c>
    </row>
    <row r="96" spans="1:16" ht="12.75" customHeight="1" x14ac:dyDescent="0.2">
      <c r="A96" s="2" t="str">
        <f t="shared" si="12"/>
        <v> AJ 60.453 </v>
      </c>
      <c r="B96" s="15" t="str">
        <f t="shared" si="13"/>
        <v>I</v>
      </c>
      <c r="C96" s="2">
        <f t="shared" si="14"/>
        <v>31217.046999999999</v>
      </c>
      <c r="D96" t="str">
        <f t="shared" si="15"/>
        <v>vis</v>
      </c>
      <c r="E96">
        <f>VLOOKUP(C96,Inactive!C$21:E$970,3,FALSE)</f>
        <v>-23188.155861186136</v>
      </c>
      <c r="F96" s="15" t="s">
        <v>116</v>
      </c>
      <c r="G96" t="str">
        <f t="shared" si="16"/>
        <v>31217.047</v>
      </c>
      <c r="H96" s="2">
        <f t="shared" si="17"/>
        <v>-23188</v>
      </c>
      <c r="I96" s="72" t="s">
        <v>431</v>
      </c>
      <c r="J96" s="73" t="s">
        <v>432</v>
      </c>
      <c r="K96" s="72">
        <v>-23188</v>
      </c>
      <c r="L96" s="72" t="s">
        <v>433</v>
      </c>
      <c r="M96" s="73" t="s">
        <v>429</v>
      </c>
      <c r="N96" s="73"/>
      <c r="O96" s="74" t="s">
        <v>430</v>
      </c>
      <c r="P96" s="74" t="s">
        <v>51</v>
      </c>
    </row>
    <row r="97" spans="1:16" ht="12.75" customHeight="1" x14ac:dyDescent="0.2">
      <c r="A97" s="2" t="str">
        <f t="shared" si="12"/>
        <v> IODE 4.3.74 </v>
      </c>
      <c r="B97" s="15" t="str">
        <f t="shared" si="13"/>
        <v>I</v>
      </c>
      <c r="C97" s="2">
        <f t="shared" si="14"/>
        <v>31232.43</v>
      </c>
      <c r="D97" t="str">
        <f t="shared" si="15"/>
        <v>vis</v>
      </c>
      <c r="E97">
        <f>VLOOKUP(C97,Inactive!C$21:E$970,3,FALSE)</f>
        <v>-23164.141311644318</v>
      </c>
      <c r="F97" s="15" t="s">
        <v>116</v>
      </c>
      <c r="G97" t="str">
        <f t="shared" si="16"/>
        <v>31232.43</v>
      </c>
      <c r="H97" s="2">
        <f t="shared" si="17"/>
        <v>-23164</v>
      </c>
      <c r="I97" s="72" t="s">
        <v>434</v>
      </c>
      <c r="J97" s="73" t="s">
        <v>435</v>
      </c>
      <c r="K97" s="72">
        <v>-23164</v>
      </c>
      <c r="L97" s="72" t="s">
        <v>356</v>
      </c>
      <c r="M97" s="73" t="s">
        <v>136</v>
      </c>
      <c r="N97" s="73"/>
      <c r="O97" s="74" t="s">
        <v>436</v>
      </c>
      <c r="P97" s="74" t="s">
        <v>52</v>
      </c>
    </row>
    <row r="98" spans="1:16" ht="12.75" customHeight="1" x14ac:dyDescent="0.2">
      <c r="A98" s="2" t="str">
        <f t="shared" si="12"/>
        <v> IODE 4.3.74 </v>
      </c>
      <c r="B98" s="15" t="str">
        <f t="shared" si="13"/>
        <v>I</v>
      </c>
      <c r="C98" s="2">
        <f t="shared" si="14"/>
        <v>31241.383999999998</v>
      </c>
      <c r="D98" t="str">
        <f t="shared" si="15"/>
        <v>vis</v>
      </c>
      <c r="E98">
        <f>VLOOKUP(C98,Inactive!C$21:E$970,3,FALSE)</f>
        <v>-23150.163135957046</v>
      </c>
      <c r="F98" s="15" t="s">
        <v>116</v>
      </c>
      <c r="G98" t="str">
        <f t="shared" si="16"/>
        <v>31241.384</v>
      </c>
      <c r="H98" s="2">
        <f t="shared" si="17"/>
        <v>-23150</v>
      </c>
      <c r="I98" s="72" t="s">
        <v>437</v>
      </c>
      <c r="J98" s="73" t="s">
        <v>438</v>
      </c>
      <c r="K98" s="72">
        <v>-23150</v>
      </c>
      <c r="L98" s="72" t="s">
        <v>439</v>
      </c>
      <c r="M98" s="73" t="s">
        <v>136</v>
      </c>
      <c r="N98" s="73"/>
      <c r="O98" s="74" t="s">
        <v>436</v>
      </c>
      <c r="P98" s="74" t="s">
        <v>52</v>
      </c>
    </row>
    <row r="99" spans="1:16" ht="12.75" customHeight="1" x14ac:dyDescent="0.2">
      <c r="A99" s="2" t="str">
        <f t="shared" si="12"/>
        <v> IODE 4.3.74 </v>
      </c>
      <c r="B99" s="15" t="str">
        <f t="shared" si="13"/>
        <v>I</v>
      </c>
      <c r="C99" s="2">
        <f t="shared" si="14"/>
        <v>31252.27</v>
      </c>
      <c r="D99" t="str">
        <f t="shared" si="15"/>
        <v>vis</v>
      </c>
      <c r="E99">
        <f>VLOOKUP(C99,Inactive!C$21:E$970,3,FALSE)</f>
        <v>-23133.1688964516</v>
      </c>
      <c r="F99" s="15" t="s">
        <v>116</v>
      </c>
      <c r="G99" t="str">
        <f t="shared" si="16"/>
        <v>31252.270</v>
      </c>
      <c r="H99" s="2">
        <f t="shared" si="17"/>
        <v>-23133</v>
      </c>
      <c r="I99" s="72" t="s">
        <v>440</v>
      </c>
      <c r="J99" s="73" t="s">
        <v>441</v>
      </c>
      <c r="K99" s="72">
        <v>-23133</v>
      </c>
      <c r="L99" s="72" t="s">
        <v>442</v>
      </c>
      <c r="M99" s="73" t="s">
        <v>136</v>
      </c>
      <c r="N99" s="73"/>
      <c r="O99" s="74" t="s">
        <v>436</v>
      </c>
      <c r="P99" s="74" t="s">
        <v>52</v>
      </c>
    </row>
    <row r="100" spans="1:16" ht="12.75" customHeight="1" x14ac:dyDescent="0.2">
      <c r="A100" s="2" t="str">
        <f t="shared" si="12"/>
        <v> IODE 4.3.74 </v>
      </c>
      <c r="B100" s="15" t="str">
        <f t="shared" si="13"/>
        <v>I</v>
      </c>
      <c r="C100" s="2">
        <f t="shared" si="14"/>
        <v>31259.34</v>
      </c>
      <c r="D100" t="str">
        <f t="shared" si="15"/>
        <v>vis</v>
      </c>
      <c r="E100">
        <f>VLOOKUP(C100,Inactive!C$21:E$970,3,FALSE)</f>
        <v>-23122.131851319922</v>
      </c>
      <c r="F100" s="15" t="s">
        <v>116</v>
      </c>
      <c r="G100" t="str">
        <f t="shared" si="16"/>
        <v>31259.34</v>
      </c>
      <c r="H100" s="2">
        <f t="shared" si="17"/>
        <v>-23122</v>
      </c>
      <c r="I100" s="72" t="s">
        <v>443</v>
      </c>
      <c r="J100" s="73" t="s">
        <v>444</v>
      </c>
      <c r="K100" s="72">
        <v>-23122</v>
      </c>
      <c r="L100" s="72" t="s">
        <v>445</v>
      </c>
      <c r="M100" s="73" t="s">
        <v>136</v>
      </c>
      <c r="N100" s="73"/>
      <c r="O100" s="74" t="s">
        <v>436</v>
      </c>
      <c r="P100" s="74" t="s">
        <v>52</v>
      </c>
    </row>
    <row r="101" spans="1:16" ht="12.75" customHeight="1" x14ac:dyDescent="0.2">
      <c r="A101" s="2" t="str">
        <f t="shared" si="12"/>
        <v> IODE 4.3.74 </v>
      </c>
      <c r="B101" s="15" t="str">
        <f t="shared" si="13"/>
        <v>I</v>
      </c>
      <c r="C101" s="2">
        <f t="shared" si="14"/>
        <v>31268.27</v>
      </c>
      <c r="D101" t="str">
        <f t="shared" si="15"/>
        <v>vis</v>
      </c>
      <c r="E101">
        <f>VLOOKUP(C101,Inactive!C$21:E$970,3,FALSE)</f>
        <v>-23108.191142263924</v>
      </c>
      <c r="F101" s="15" t="s">
        <v>116</v>
      </c>
      <c r="G101" t="str">
        <f t="shared" si="16"/>
        <v>31268.27</v>
      </c>
      <c r="H101" s="2">
        <f t="shared" si="17"/>
        <v>-23108</v>
      </c>
      <c r="I101" s="72" t="s">
        <v>446</v>
      </c>
      <c r="J101" s="73" t="s">
        <v>447</v>
      </c>
      <c r="K101" s="72">
        <v>-23108</v>
      </c>
      <c r="L101" s="72" t="s">
        <v>370</v>
      </c>
      <c r="M101" s="73" t="s">
        <v>136</v>
      </c>
      <c r="N101" s="73"/>
      <c r="O101" s="74" t="s">
        <v>436</v>
      </c>
      <c r="P101" s="74" t="s">
        <v>52</v>
      </c>
    </row>
    <row r="102" spans="1:16" ht="12.75" customHeight="1" x14ac:dyDescent="0.2">
      <c r="A102" s="2" t="str">
        <f t="shared" si="12"/>
        <v> AJ 60.453 </v>
      </c>
      <c r="B102" s="15" t="str">
        <f t="shared" si="13"/>
        <v>I</v>
      </c>
      <c r="C102" s="2">
        <f t="shared" si="14"/>
        <v>31603.949000000001</v>
      </c>
      <c r="D102" t="str">
        <f t="shared" si="15"/>
        <v>vis</v>
      </c>
      <c r="E102">
        <f>VLOOKUP(C102,Inactive!C$21:E$970,3,FALSE)</f>
        <v>-22584.159420516105</v>
      </c>
      <c r="F102" s="15" t="s">
        <v>116</v>
      </c>
      <c r="G102" t="str">
        <f t="shared" si="16"/>
        <v>31603.949</v>
      </c>
      <c r="H102" s="2">
        <f t="shared" si="17"/>
        <v>-22584</v>
      </c>
      <c r="I102" s="72" t="s">
        <v>448</v>
      </c>
      <c r="J102" s="73" t="s">
        <v>449</v>
      </c>
      <c r="K102" s="72">
        <v>-22584</v>
      </c>
      <c r="L102" s="72" t="s">
        <v>450</v>
      </c>
      <c r="M102" s="73" t="s">
        <v>429</v>
      </c>
      <c r="N102" s="73"/>
      <c r="O102" s="74" t="s">
        <v>430</v>
      </c>
      <c r="P102" s="74" t="s">
        <v>51</v>
      </c>
    </row>
    <row r="103" spans="1:16" ht="12.75" customHeight="1" x14ac:dyDescent="0.2">
      <c r="A103" s="2" t="str">
        <f t="shared" si="12"/>
        <v> AJ 60.453 </v>
      </c>
      <c r="B103" s="15" t="str">
        <f t="shared" si="13"/>
        <v>I</v>
      </c>
      <c r="C103" s="2">
        <f t="shared" si="14"/>
        <v>31947.947</v>
      </c>
      <c r="D103" t="str">
        <f t="shared" si="15"/>
        <v>vis</v>
      </c>
      <c r="E103">
        <f>VLOOKUP(C103,Inactive!C$21:E$970,3,FALSE)</f>
        <v>-22047.140827700332</v>
      </c>
      <c r="F103" s="15" t="s">
        <v>116</v>
      </c>
      <c r="G103" t="str">
        <f t="shared" si="16"/>
        <v>31947.947</v>
      </c>
      <c r="H103" s="2">
        <f t="shared" si="17"/>
        <v>-22047</v>
      </c>
      <c r="I103" s="72" t="s">
        <v>451</v>
      </c>
      <c r="J103" s="73" t="s">
        <v>452</v>
      </c>
      <c r="K103" s="72">
        <v>-22047</v>
      </c>
      <c r="L103" s="72" t="s">
        <v>453</v>
      </c>
      <c r="M103" s="73" t="s">
        <v>429</v>
      </c>
      <c r="N103" s="73"/>
      <c r="O103" s="74" t="s">
        <v>430</v>
      </c>
      <c r="P103" s="74" t="s">
        <v>51</v>
      </c>
    </row>
    <row r="104" spans="1:16" ht="12.75" customHeight="1" x14ac:dyDescent="0.2">
      <c r="A104" s="2" t="str">
        <f t="shared" si="12"/>
        <v> AJ 60.453 </v>
      </c>
      <c r="B104" s="15" t="str">
        <f t="shared" si="13"/>
        <v>I</v>
      </c>
      <c r="C104" s="2">
        <f t="shared" si="14"/>
        <v>32671.152999999998</v>
      </c>
      <c r="D104" t="str">
        <f t="shared" si="15"/>
        <v>vis</v>
      </c>
      <c r="E104">
        <f>VLOOKUP(C104,Inactive!C$21:E$970,3,FALSE)</f>
        <v>-20918.136971759533</v>
      </c>
      <c r="F104" s="15" t="s">
        <v>116</v>
      </c>
      <c r="G104" t="str">
        <f t="shared" si="16"/>
        <v>32671.153</v>
      </c>
      <c r="H104" s="2">
        <f t="shared" si="17"/>
        <v>-20918</v>
      </c>
      <c r="I104" s="72" t="s">
        <v>454</v>
      </c>
      <c r="J104" s="73" t="s">
        <v>455</v>
      </c>
      <c r="K104" s="72">
        <v>-20918</v>
      </c>
      <c r="L104" s="72" t="s">
        <v>456</v>
      </c>
      <c r="M104" s="73" t="s">
        <v>429</v>
      </c>
      <c r="N104" s="73"/>
      <c r="O104" s="74" t="s">
        <v>430</v>
      </c>
      <c r="P104" s="74" t="s">
        <v>51</v>
      </c>
    </row>
    <row r="105" spans="1:16" ht="12.75" customHeight="1" x14ac:dyDescent="0.2">
      <c r="A105" s="2" t="str">
        <f t="shared" si="12"/>
        <v> APJ 108.497 </v>
      </c>
      <c r="B105" s="15" t="str">
        <f t="shared" si="13"/>
        <v>I</v>
      </c>
      <c r="C105" s="2">
        <f t="shared" si="14"/>
        <v>32689.734</v>
      </c>
      <c r="D105" t="str">
        <f t="shared" si="15"/>
        <v>vis</v>
      </c>
      <c r="E105">
        <f>VLOOKUP(C105,Inactive!C$21:E$970,3,FALSE)</f>
        <v>-20889.129993599454</v>
      </c>
      <c r="F105" s="15" t="s">
        <v>116</v>
      </c>
      <c r="G105" t="str">
        <f t="shared" si="16"/>
        <v>32689.734</v>
      </c>
      <c r="H105" s="2">
        <f t="shared" si="17"/>
        <v>-20889</v>
      </c>
      <c r="I105" s="72" t="s">
        <v>457</v>
      </c>
      <c r="J105" s="73" t="s">
        <v>458</v>
      </c>
      <c r="K105" s="72">
        <v>-20889</v>
      </c>
      <c r="L105" s="72" t="s">
        <v>459</v>
      </c>
      <c r="M105" s="73" t="s">
        <v>429</v>
      </c>
      <c r="N105" s="73"/>
      <c r="O105" s="74" t="s">
        <v>460</v>
      </c>
      <c r="P105" s="74" t="s">
        <v>53</v>
      </c>
    </row>
    <row r="106" spans="1:16" ht="12.75" customHeight="1" x14ac:dyDescent="0.2">
      <c r="A106" s="2" t="str">
        <f t="shared" si="12"/>
        <v> AJ 60.453 </v>
      </c>
      <c r="B106" s="15" t="str">
        <f t="shared" si="13"/>
        <v>I</v>
      </c>
      <c r="C106" s="2">
        <f t="shared" si="14"/>
        <v>33024.745999999999</v>
      </c>
      <c r="D106" t="str">
        <f t="shared" si="15"/>
        <v>vis</v>
      </c>
      <c r="E106">
        <f>VLOOKUP(C106,Inactive!C$21:E$970,3,FALSE)</f>
        <v>-20366.139531979334</v>
      </c>
      <c r="F106" s="15" t="s">
        <v>116</v>
      </c>
      <c r="G106" t="str">
        <f t="shared" si="16"/>
        <v>33024.746</v>
      </c>
      <c r="H106" s="2">
        <f t="shared" si="17"/>
        <v>-20366</v>
      </c>
      <c r="I106" s="72" t="s">
        <v>461</v>
      </c>
      <c r="J106" s="73" t="s">
        <v>462</v>
      </c>
      <c r="K106" s="72">
        <v>-20366</v>
      </c>
      <c r="L106" s="72" t="s">
        <v>463</v>
      </c>
      <c r="M106" s="73" t="s">
        <v>429</v>
      </c>
      <c r="N106" s="73"/>
      <c r="O106" s="74" t="s">
        <v>430</v>
      </c>
      <c r="P106" s="74" t="s">
        <v>51</v>
      </c>
    </row>
    <row r="107" spans="1:16" ht="12.75" customHeight="1" x14ac:dyDescent="0.2">
      <c r="A107" s="2" t="str">
        <f t="shared" ref="A107:A129" si="18">P107</f>
        <v> BAN 11.499 </v>
      </c>
      <c r="B107" s="15" t="str">
        <f t="shared" ref="B107:B129" si="19">IF(H107=INT(H107),"I","II")</f>
        <v>I</v>
      </c>
      <c r="C107" s="2">
        <f t="shared" ref="C107:C129" si="20">1*G107</f>
        <v>34094.51</v>
      </c>
      <c r="D107" t="str">
        <f t="shared" ref="D107:D129" si="21">VLOOKUP(F107,I$1:J$5,2,FALSE)</f>
        <v>vis</v>
      </c>
      <c r="E107">
        <f>VLOOKUP(C107,Inactive!C$21:E$970,3,FALSE)</f>
        <v>-18696.120642552727</v>
      </c>
      <c r="F107" s="15" t="s">
        <v>116</v>
      </c>
      <c r="G107" t="str">
        <f t="shared" ref="G107:G129" si="22">MID(I107,3,LEN(I107)-3)</f>
        <v>34094.510</v>
      </c>
      <c r="H107" s="2">
        <f t="shared" ref="H107:H129" si="23">1*K107</f>
        <v>-18696</v>
      </c>
      <c r="I107" s="72" t="s">
        <v>464</v>
      </c>
      <c r="J107" s="73" t="s">
        <v>465</v>
      </c>
      <c r="K107" s="72">
        <v>-18696</v>
      </c>
      <c r="L107" s="72" t="s">
        <v>466</v>
      </c>
      <c r="M107" s="73" t="s">
        <v>265</v>
      </c>
      <c r="N107" s="73" t="s">
        <v>266</v>
      </c>
      <c r="O107" s="74" t="s">
        <v>467</v>
      </c>
      <c r="P107" s="74" t="s">
        <v>54</v>
      </c>
    </row>
    <row r="108" spans="1:16" ht="12.75" customHeight="1" x14ac:dyDescent="0.2">
      <c r="A108" s="2" t="str">
        <f t="shared" si="18"/>
        <v> BAN 14.134 </v>
      </c>
      <c r="B108" s="15" t="str">
        <f t="shared" si="19"/>
        <v>I</v>
      </c>
      <c r="C108" s="2">
        <f t="shared" si="20"/>
        <v>34119.493399999999</v>
      </c>
      <c r="D108" t="str">
        <f t="shared" si="21"/>
        <v>vis</v>
      </c>
      <c r="E108">
        <f>VLOOKUP(C108,Inactive!C$21:E$970,3,FALSE)</f>
        <v>-18657.118816054455</v>
      </c>
      <c r="F108" s="15" t="s">
        <v>116</v>
      </c>
      <c r="G108" t="str">
        <f t="shared" si="22"/>
        <v>34119.4934</v>
      </c>
      <c r="H108" s="2">
        <f t="shared" si="23"/>
        <v>-18657</v>
      </c>
      <c r="I108" s="72" t="s">
        <v>468</v>
      </c>
      <c r="J108" s="73" t="s">
        <v>469</v>
      </c>
      <c r="K108" s="72">
        <v>-18657</v>
      </c>
      <c r="L108" s="72" t="s">
        <v>470</v>
      </c>
      <c r="M108" s="73" t="s">
        <v>265</v>
      </c>
      <c r="N108" s="73" t="s">
        <v>266</v>
      </c>
      <c r="O108" s="74" t="s">
        <v>467</v>
      </c>
      <c r="P108" s="74" t="s">
        <v>55</v>
      </c>
    </row>
    <row r="109" spans="1:16" ht="12.75" customHeight="1" x14ac:dyDescent="0.2">
      <c r="A109" s="2" t="str">
        <f t="shared" si="18"/>
        <v> AJ 60.453 </v>
      </c>
      <c r="B109" s="15" t="str">
        <f t="shared" si="19"/>
        <v>I</v>
      </c>
      <c r="C109" s="2">
        <f t="shared" si="20"/>
        <v>34529.464</v>
      </c>
      <c r="D109" t="str">
        <f t="shared" si="21"/>
        <v>vis</v>
      </c>
      <c r="E109">
        <f>VLOOKUP(C109,Inactive!C$21:E$970,3,FALSE)</f>
        <v>-18017.109761618562</v>
      </c>
      <c r="F109" s="15" t="s">
        <v>116</v>
      </c>
      <c r="G109" t="str">
        <f t="shared" si="22"/>
        <v>34529.464</v>
      </c>
      <c r="H109" s="2">
        <f t="shared" si="23"/>
        <v>-18017</v>
      </c>
      <c r="I109" s="72" t="s">
        <v>471</v>
      </c>
      <c r="J109" s="73" t="s">
        <v>472</v>
      </c>
      <c r="K109" s="72">
        <v>-18017</v>
      </c>
      <c r="L109" s="72" t="s">
        <v>473</v>
      </c>
      <c r="M109" s="73" t="s">
        <v>429</v>
      </c>
      <c r="N109" s="73"/>
      <c r="O109" s="74" t="s">
        <v>430</v>
      </c>
      <c r="P109" s="74" t="s">
        <v>51</v>
      </c>
    </row>
    <row r="110" spans="1:16" ht="12.75" customHeight="1" x14ac:dyDescent="0.2">
      <c r="A110" s="2" t="str">
        <f t="shared" si="18"/>
        <v> BAN 14.134 </v>
      </c>
      <c r="B110" s="15" t="str">
        <f t="shared" si="19"/>
        <v>I</v>
      </c>
      <c r="C110" s="2">
        <f t="shared" si="20"/>
        <v>34871.531199999998</v>
      </c>
      <c r="D110" t="str">
        <f t="shared" si="21"/>
        <v>vis</v>
      </c>
      <c r="E110">
        <f>VLOOKUP(C110,Inactive!C$21:E$970,3,FALSE)</f>
        <v>-17483.105359289388</v>
      </c>
      <c r="F110" s="15" t="s">
        <v>116</v>
      </c>
      <c r="G110" t="str">
        <f t="shared" si="22"/>
        <v>34871.5312</v>
      </c>
      <c r="H110" s="2">
        <f t="shared" si="23"/>
        <v>-17483</v>
      </c>
      <c r="I110" s="72" t="s">
        <v>474</v>
      </c>
      <c r="J110" s="73" t="s">
        <v>475</v>
      </c>
      <c r="K110" s="72">
        <v>-17483</v>
      </c>
      <c r="L110" s="72" t="s">
        <v>476</v>
      </c>
      <c r="M110" s="73" t="s">
        <v>265</v>
      </c>
      <c r="N110" s="73" t="s">
        <v>266</v>
      </c>
      <c r="O110" s="74" t="s">
        <v>467</v>
      </c>
      <c r="P110" s="74" t="s">
        <v>55</v>
      </c>
    </row>
    <row r="111" spans="1:16" ht="12.75" customHeight="1" x14ac:dyDescent="0.2">
      <c r="A111" s="2" t="str">
        <f t="shared" si="18"/>
        <v> AJ 60.453 </v>
      </c>
      <c r="B111" s="15" t="str">
        <f t="shared" si="19"/>
        <v>I</v>
      </c>
      <c r="C111" s="2">
        <f t="shared" si="20"/>
        <v>34903.571000000004</v>
      </c>
      <c r="D111" t="str">
        <f t="shared" si="21"/>
        <v>vis</v>
      </c>
      <c r="E111">
        <f>VLOOKUP(C111,Inactive!C$21:E$970,3,FALSE)</f>
        <v>-17433.087718750485</v>
      </c>
      <c r="F111" s="15" t="s">
        <v>116</v>
      </c>
      <c r="G111" t="str">
        <f t="shared" si="22"/>
        <v>34903.571</v>
      </c>
      <c r="H111" s="2">
        <f t="shared" si="23"/>
        <v>-17433</v>
      </c>
      <c r="I111" s="72" t="s">
        <v>477</v>
      </c>
      <c r="J111" s="73" t="s">
        <v>478</v>
      </c>
      <c r="K111" s="72">
        <v>-17433</v>
      </c>
      <c r="L111" s="72" t="s">
        <v>479</v>
      </c>
      <c r="M111" s="73" t="s">
        <v>429</v>
      </c>
      <c r="N111" s="73"/>
      <c r="O111" s="74" t="s">
        <v>430</v>
      </c>
      <c r="P111" s="74" t="s">
        <v>51</v>
      </c>
    </row>
    <row r="112" spans="1:16" ht="12.75" customHeight="1" x14ac:dyDescent="0.2">
      <c r="A112" s="2" t="str">
        <f t="shared" si="18"/>
        <v> AA 26.253 </v>
      </c>
      <c r="B112" s="15" t="str">
        <f t="shared" si="19"/>
        <v>I</v>
      </c>
      <c r="C112" s="2">
        <f t="shared" si="20"/>
        <v>38481.825100000002</v>
      </c>
      <c r="D112" t="str">
        <f t="shared" si="21"/>
        <v>vis</v>
      </c>
      <c r="E112">
        <f>VLOOKUP(C112,Inactive!C$21:E$970,3,FALSE)</f>
        <v>-11847.040760572614</v>
      </c>
      <c r="F112" s="15" t="s">
        <v>116</v>
      </c>
      <c r="G112" t="str">
        <f t="shared" si="22"/>
        <v>38481.8251</v>
      </c>
      <c r="H112" s="2">
        <f t="shared" si="23"/>
        <v>-11847</v>
      </c>
      <c r="I112" s="72" t="s">
        <v>480</v>
      </c>
      <c r="J112" s="73" t="s">
        <v>481</v>
      </c>
      <c r="K112" s="72">
        <v>-11847</v>
      </c>
      <c r="L112" s="72" t="s">
        <v>482</v>
      </c>
      <c r="M112" s="73" t="s">
        <v>265</v>
      </c>
      <c r="N112" s="73" t="s">
        <v>266</v>
      </c>
      <c r="O112" s="74" t="s">
        <v>483</v>
      </c>
      <c r="P112" s="74" t="s">
        <v>48</v>
      </c>
    </row>
    <row r="113" spans="1:16" ht="12.75" customHeight="1" x14ac:dyDescent="0.2">
      <c r="A113" s="2" t="str">
        <f t="shared" si="18"/>
        <v> AA 26.253 </v>
      </c>
      <c r="B113" s="15" t="str">
        <f t="shared" si="19"/>
        <v>I</v>
      </c>
      <c r="C113" s="2">
        <f t="shared" si="20"/>
        <v>38535.635000000002</v>
      </c>
      <c r="D113" t="str">
        <f t="shared" si="21"/>
        <v>vis</v>
      </c>
      <c r="E113">
        <f>VLOOKUP(C113,Inactive!C$21:E$970,3,FALSE)</f>
        <v>-11763.037607131148</v>
      </c>
      <c r="F113" s="15" t="s">
        <v>116</v>
      </c>
      <c r="G113" t="str">
        <f t="shared" si="22"/>
        <v>38535.635</v>
      </c>
      <c r="H113" s="2">
        <f t="shared" si="23"/>
        <v>-11763</v>
      </c>
      <c r="I113" s="72" t="s">
        <v>484</v>
      </c>
      <c r="J113" s="73" t="s">
        <v>485</v>
      </c>
      <c r="K113" s="72">
        <v>-11763</v>
      </c>
      <c r="L113" s="72" t="s">
        <v>255</v>
      </c>
      <c r="M113" s="73" t="s">
        <v>265</v>
      </c>
      <c r="N113" s="73" t="s">
        <v>266</v>
      </c>
      <c r="O113" s="74" t="s">
        <v>483</v>
      </c>
      <c r="P113" s="74" t="s">
        <v>48</v>
      </c>
    </row>
    <row r="114" spans="1:16" ht="12.75" customHeight="1" x14ac:dyDescent="0.2">
      <c r="A114" s="2" t="str">
        <f t="shared" si="18"/>
        <v> AA 26.253 </v>
      </c>
      <c r="B114" s="15" t="str">
        <f t="shared" si="19"/>
        <v>I</v>
      </c>
      <c r="C114" s="2">
        <f t="shared" si="20"/>
        <v>38540.759899999997</v>
      </c>
      <c r="D114" t="str">
        <f t="shared" si="21"/>
        <v>vis</v>
      </c>
      <c r="E114">
        <f>VLOOKUP(C114,Inactive!C$21:E$970,3,FALSE)</f>
        <v>-11755.037076353879</v>
      </c>
      <c r="F114" s="15" t="s">
        <v>116</v>
      </c>
      <c r="G114" t="str">
        <f t="shared" si="22"/>
        <v>38540.7599</v>
      </c>
      <c r="H114" s="2">
        <f t="shared" si="23"/>
        <v>-11755</v>
      </c>
      <c r="I114" s="72" t="s">
        <v>486</v>
      </c>
      <c r="J114" s="73" t="s">
        <v>487</v>
      </c>
      <c r="K114" s="72">
        <v>-11755</v>
      </c>
      <c r="L114" s="72" t="s">
        <v>488</v>
      </c>
      <c r="M114" s="73" t="s">
        <v>265</v>
      </c>
      <c r="N114" s="73" t="s">
        <v>266</v>
      </c>
      <c r="O114" s="74" t="s">
        <v>483</v>
      </c>
      <c r="P114" s="74" t="s">
        <v>48</v>
      </c>
    </row>
    <row r="115" spans="1:16" ht="12.75" customHeight="1" x14ac:dyDescent="0.2">
      <c r="A115" s="2" t="str">
        <f t="shared" si="18"/>
        <v> GOP 16.28 </v>
      </c>
      <c r="B115" s="15" t="str">
        <f t="shared" si="19"/>
        <v>I</v>
      </c>
      <c r="C115" s="2">
        <f t="shared" si="20"/>
        <v>40331.808700000001</v>
      </c>
      <c r="D115" t="str">
        <f t="shared" si="21"/>
        <v>vis</v>
      </c>
      <c r="E115">
        <f>VLOOKUP(C115,Inactive!C$21:E$970,3,FALSE)</f>
        <v>-8959.0135348205495</v>
      </c>
      <c r="F115" s="15" t="s">
        <v>116</v>
      </c>
      <c r="G115" t="str">
        <f t="shared" si="22"/>
        <v>40331.8087</v>
      </c>
      <c r="H115" s="2">
        <f t="shared" si="23"/>
        <v>-8959</v>
      </c>
      <c r="I115" s="72" t="s">
        <v>489</v>
      </c>
      <c r="J115" s="73" t="s">
        <v>490</v>
      </c>
      <c r="K115" s="72">
        <v>-8959</v>
      </c>
      <c r="L115" s="72" t="s">
        <v>491</v>
      </c>
      <c r="M115" s="73" t="s">
        <v>265</v>
      </c>
      <c r="N115" s="73" t="s">
        <v>266</v>
      </c>
      <c r="O115" s="74" t="s">
        <v>492</v>
      </c>
      <c r="P115" s="74" t="s">
        <v>57</v>
      </c>
    </row>
    <row r="116" spans="1:16" ht="12.75" customHeight="1" x14ac:dyDescent="0.2">
      <c r="A116" s="2" t="str">
        <f t="shared" si="18"/>
        <v> GOP 16.28 </v>
      </c>
      <c r="B116" s="15" t="str">
        <f t="shared" si="19"/>
        <v>I</v>
      </c>
      <c r="C116" s="2">
        <f t="shared" si="20"/>
        <v>40333.730799999998</v>
      </c>
      <c r="D116" t="str">
        <f t="shared" si="21"/>
        <v>vis</v>
      </c>
      <c r="E116">
        <f>VLOOKUP(C116,Inactive!C$21:E$970,3,FALSE)</f>
        <v>-8956.0129259877976</v>
      </c>
      <c r="F116" s="15" t="s">
        <v>116</v>
      </c>
      <c r="G116" t="str">
        <f t="shared" si="22"/>
        <v>40333.7308</v>
      </c>
      <c r="H116" s="2">
        <f t="shared" si="23"/>
        <v>-8956</v>
      </c>
      <c r="I116" s="72" t="s">
        <v>493</v>
      </c>
      <c r="J116" s="73" t="s">
        <v>494</v>
      </c>
      <c r="K116" s="72">
        <v>-8956</v>
      </c>
      <c r="L116" s="72" t="s">
        <v>495</v>
      </c>
      <c r="M116" s="73" t="s">
        <v>265</v>
      </c>
      <c r="N116" s="73" t="s">
        <v>266</v>
      </c>
      <c r="O116" s="74" t="s">
        <v>492</v>
      </c>
      <c r="P116" s="74" t="s">
        <v>57</v>
      </c>
    </row>
    <row r="117" spans="1:16" ht="12.75" customHeight="1" x14ac:dyDescent="0.2">
      <c r="A117" s="2" t="str">
        <f t="shared" si="18"/>
        <v> GOP 16.28 </v>
      </c>
      <c r="B117" s="15" t="str">
        <f t="shared" si="19"/>
        <v>I</v>
      </c>
      <c r="C117" s="2">
        <f t="shared" si="20"/>
        <v>40336.933499999999</v>
      </c>
      <c r="D117" t="str">
        <f t="shared" si="21"/>
        <v>vis</v>
      </c>
      <c r="E117">
        <f>VLOOKUP(C117,Inactive!C$21:E$970,3,FALSE)</f>
        <v>-8951.0131601542416</v>
      </c>
      <c r="F117" s="15" t="s">
        <v>116</v>
      </c>
      <c r="G117" t="str">
        <f t="shared" si="22"/>
        <v>40336.9335</v>
      </c>
      <c r="H117" s="2">
        <f t="shared" si="23"/>
        <v>-8951</v>
      </c>
      <c r="I117" s="72" t="s">
        <v>496</v>
      </c>
      <c r="J117" s="73" t="s">
        <v>497</v>
      </c>
      <c r="K117" s="72">
        <v>-8951</v>
      </c>
      <c r="L117" s="72" t="s">
        <v>498</v>
      </c>
      <c r="M117" s="73" t="s">
        <v>265</v>
      </c>
      <c r="N117" s="73" t="s">
        <v>266</v>
      </c>
      <c r="O117" s="74" t="s">
        <v>492</v>
      </c>
      <c r="P117" s="74" t="s">
        <v>57</v>
      </c>
    </row>
    <row r="118" spans="1:16" ht="12.75" customHeight="1" x14ac:dyDescent="0.2">
      <c r="A118" s="2" t="str">
        <f t="shared" si="18"/>
        <v>VSB 47 </v>
      </c>
      <c r="B118" s="15" t="str">
        <f t="shared" si="19"/>
        <v>I</v>
      </c>
      <c r="C118" s="2">
        <f t="shared" si="20"/>
        <v>46202.01</v>
      </c>
      <c r="D118" t="str">
        <f t="shared" si="21"/>
        <v>vis</v>
      </c>
      <c r="E118">
        <f>VLOOKUP(C118,Inactive!C$21:E$970,3,FALSE)</f>
        <v>205.01428415317753</v>
      </c>
      <c r="F118" s="15" t="s">
        <v>116</v>
      </c>
      <c r="G118" t="str">
        <f t="shared" si="22"/>
        <v>46202.01</v>
      </c>
      <c r="H118" s="2">
        <f t="shared" si="23"/>
        <v>205</v>
      </c>
      <c r="I118" s="72" t="s">
        <v>499</v>
      </c>
      <c r="J118" s="73" t="s">
        <v>500</v>
      </c>
      <c r="K118" s="72">
        <v>205</v>
      </c>
      <c r="L118" s="72" t="s">
        <v>501</v>
      </c>
      <c r="M118" s="73" t="s">
        <v>136</v>
      </c>
      <c r="N118" s="73"/>
      <c r="O118" s="74" t="s">
        <v>502</v>
      </c>
      <c r="P118" s="75" t="s">
        <v>81</v>
      </c>
    </row>
    <row r="119" spans="1:16" ht="12.75" customHeight="1" x14ac:dyDescent="0.2">
      <c r="A119" s="2" t="str">
        <f t="shared" si="18"/>
        <v>OEJV 0074 </v>
      </c>
      <c r="B119" s="15" t="str">
        <f t="shared" si="19"/>
        <v>I</v>
      </c>
      <c r="C119" s="2">
        <f t="shared" si="20"/>
        <v>51699.444000000003</v>
      </c>
      <c r="D119" t="str">
        <f t="shared" si="21"/>
        <v>vis</v>
      </c>
      <c r="E119" t="e">
        <f>VLOOKUP(C119,Inactive!C$21:E$970,3,FALSE)</f>
        <v>#N/A</v>
      </c>
      <c r="F119" s="15" t="s">
        <v>116</v>
      </c>
      <c r="G119" t="str">
        <f t="shared" si="22"/>
        <v>51699.444</v>
      </c>
      <c r="H119" s="2">
        <f t="shared" si="23"/>
        <v>8787</v>
      </c>
      <c r="I119" s="72" t="s">
        <v>503</v>
      </c>
      <c r="J119" s="73" t="s">
        <v>504</v>
      </c>
      <c r="K119" s="72">
        <v>8787</v>
      </c>
      <c r="L119" s="72" t="s">
        <v>505</v>
      </c>
      <c r="M119" s="73" t="s">
        <v>136</v>
      </c>
      <c r="N119" s="73"/>
      <c r="O119" s="74" t="s">
        <v>506</v>
      </c>
      <c r="P119" s="75" t="s">
        <v>507</v>
      </c>
    </row>
    <row r="120" spans="1:16" ht="12.75" customHeight="1" x14ac:dyDescent="0.2">
      <c r="A120" s="2" t="str">
        <f t="shared" si="18"/>
        <v>VSB 40 </v>
      </c>
      <c r="B120" s="15" t="str">
        <f t="shared" si="19"/>
        <v>II</v>
      </c>
      <c r="C120" s="2">
        <f t="shared" si="20"/>
        <v>52367.216399999998</v>
      </c>
      <c r="D120" t="str">
        <f t="shared" si="21"/>
        <v>vis</v>
      </c>
      <c r="E120">
        <f>VLOOKUP(C120,Inactive!C$21:E$970,3,FALSE)</f>
        <v>9829.5774076213329</v>
      </c>
      <c r="F120" s="15" t="s">
        <v>116</v>
      </c>
      <c r="G120" t="str">
        <f t="shared" si="22"/>
        <v>52367.2164</v>
      </c>
      <c r="H120" s="2">
        <f t="shared" si="23"/>
        <v>9829.5</v>
      </c>
      <c r="I120" s="72" t="s">
        <v>508</v>
      </c>
      <c r="J120" s="73" t="s">
        <v>509</v>
      </c>
      <c r="K120" s="72">
        <v>9829.5</v>
      </c>
      <c r="L120" s="72" t="s">
        <v>510</v>
      </c>
      <c r="M120" s="73" t="s">
        <v>265</v>
      </c>
      <c r="N120" s="73" t="s">
        <v>266</v>
      </c>
      <c r="O120" s="74" t="s">
        <v>511</v>
      </c>
      <c r="P120" s="75" t="s">
        <v>94</v>
      </c>
    </row>
    <row r="121" spans="1:16" ht="12.75" customHeight="1" x14ac:dyDescent="0.2">
      <c r="A121" s="2" t="str">
        <f t="shared" si="18"/>
        <v>VSB 40 </v>
      </c>
      <c r="B121" s="15" t="str">
        <f t="shared" si="19"/>
        <v>I</v>
      </c>
      <c r="C121" s="2">
        <f t="shared" si="20"/>
        <v>52368.189700000003</v>
      </c>
      <c r="D121" t="str">
        <f t="shared" si="21"/>
        <v>vis</v>
      </c>
      <c r="E121">
        <f>VLOOKUP(C121,Inactive!C$21:E$970,3,FALSE)</f>
        <v>9831.0968356307694</v>
      </c>
      <c r="F121" s="15" t="s">
        <v>116</v>
      </c>
      <c r="G121" t="str">
        <f t="shared" si="22"/>
        <v>52368.1897</v>
      </c>
      <c r="H121" s="2">
        <f t="shared" si="23"/>
        <v>9831</v>
      </c>
      <c r="I121" s="72" t="s">
        <v>512</v>
      </c>
      <c r="J121" s="73" t="s">
        <v>513</v>
      </c>
      <c r="K121" s="72">
        <v>9831</v>
      </c>
      <c r="L121" s="72" t="s">
        <v>514</v>
      </c>
      <c r="M121" s="73" t="s">
        <v>265</v>
      </c>
      <c r="N121" s="73" t="s">
        <v>266</v>
      </c>
      <c r="O121" s="74" t="s">
        <v>511</v>
      </c>
      <c r="P121" s="75" t="s">
        <v>94</v>
      </c>
    </row>
    <row r="122" spans="1:16" ht="12.75" customHeight="1" x14ac:dyDescent="0.2">
      <c r="A122" s="2" t="str">
        <f t="shared" si="18"/>
        <v>VSB 42 </v>
      </c>
      <c r="B122" s="15" t="str">
        <f t="shared" si="19"/>
        <v>I</v>
      </c>
      <c r="C122" s="2">
        <f t="shared" si="20"/>
        <v>52726.272199999999</v>
      </c>
      <c r="D122" t="str">
        <f t="shared" si="21"/>
        <v>vis</v>
      </c>
      <c r="E122">
        <f>VLOOKUP(C122,Inactive!C$21:E$970,3,FALSE)</f>
        <v>10390.102877125059</v>
      </c>
      <c r="F122" s="15" t="s">
        <v>116</v>
      </c>
      <c r="G122" t="str">
        <f t="shared" si="22"/>
        <v>52726.2722</v>
      </c>
      <c r="H122" s="2">
        <f t="shared" si="23"/>
        <v>10390</v>
      </c>
      <c r="I122" s="72" t="s">
        <v>515</v>
      </c>
      <c r="J122" s="73" t="s">
        <v>516</v>
      </c>
      <c r="K122" s="72">
        <v>10390</v>
      </c>
      <c r="L122" s="72" t="s">
        <v>517</v>
      </c>
      <c r="M122" s="73" t="s">
        <v>265</v>
      </c>
      <c r="N122" s="73" t="s">
        <v>266</v>
      </c>
      <c r="O122" s="74" t="s">
        <v>511</v>
      </c>
      <c r="P122" s="75" t="s">
        <v>97</v>
      </c>
    </row>
    <row r="123" spans="1:16" ht="12.75" customHeight="1" x14ac:dyDescent="0.2">
      <c r="A123" s="2" t="str">
        <f t="shared" si="18"/>
        <v>VSB 43 </v>
      </c>
      <c r="B123" s="15" t="str">
        <f t="shared" si="19"/>
        <v>I</v>
      </c>
      <c r="C123" s="2">
        <f t="shared" si="20"/>
        <v>53106.134599999998</v>
      </c>
      <c r="D123" t="str">
        <f t="shared" si="21"/>
        <v>vis</v>
      </c>
      <c r="E123">
        <f>VLOOKUP(C123,Inactive!C$21:E$970,3,FALSE)</f>
        <v>10983.109730396362</v>
      </c>
      <c r="F123" s="15" t="s">
        <v>116</v>
      </c>
      <c r="G123" t="str">
        <f t="shared" si="22"/>
        <v>53106.1346</v>
      </c>
      <c r="H123" s="2">
        <f t="shared" si="23"/>
        <v>10983</v>
      </c>
      <c r="I123" s="72" t="s">
        <v>518</v>
      </c>
      <c r="J123" s="73" t="s">
        <v>519</v>
      </c>
      <c r="K123" s="72">
        <v>10983</v>
      </c>
      <c r="L123" s="72" t="s">
        <v>520</v>
      </c>
      <c r="M123" s="73" t="s">
        <v>265</v>
      </c>
      <c r="N123" s="73" t="s">
        <v>266</v>
      </c>
      <c r="O123" s="74" t="s">
        <v>521</v>
      </c>
      <c r="P123" s="75" t="s">
        <v>98</v>
      </c>
    </row>
    <row r="124" spans="1:16" ht="12.75" customHeight="1" x14ac:dyDescent="0.2">
      <c r="A124" s="2" t="str">
        <f t="shared" si="18"/>
        <v>VSB 45 </v>
      </c>
      <c r="B124" s="15" t="str">
        <f t="shared" si="19"/>
        <v>I</v>
      </c>
      <c r="C124" s="2">
        <f t="shared" si="20"/>
        <v>53799.237699999998</v>
      </c>
      <c r="D124" t="str">
        <f t="shared" si="21"/>
        <v>vis</v>
      </c>
      <c r="E124">
        <f>VLOOKUP(C124,Inactive!C$21:E$970,3,FALSE)</f>
        <v>12065.119659053651</v>
      </c>
      <c r="F124" s="15" t="s">
        <v>116</v>
      </c>
      <c r="G124" t="str">
        <f t="shared" si="22"/>
        <v>53799.2377</v>
      </c>
      <c r="H124" s="2">
        <f t="shared" si="23"/>
        <v>12065</v>
      </c>
      <c r="I124" s="72" t="s">
        <v>522</v>
      </c>
      <c r="J124" s="73" t="s">
        <v>523</v>
      </c>
      <c r="K124" s="72" t="s">
        <v>524</v>
      </c>
      <c r="L124" s="72" t="s">
        <v>525</v>
      </c>
      <c r="M124" s="73" t="s">
        <v>265</v>
      </c>
      <c r="N124" s="73" t="s">
        <v>266</v>
      </c>
      <c r="O124" s="74" t="s">
        <v>526</v>
      </c>
      <c r="P124" s="75" t="s">
        <v>100</v>
      </c>
    </row>
    <row r="125" spans="1:16" ht="12.75" customHeight="1" x14ac:dyDescent="0.2">
      <c r="A125" s="2" t="str">
        <f t="shared" si="18"/>
        <v>OEJV 0137 </v>
      </c>
      <c r="B125" s="15" t="str">
        <f t="shared" si="19"/>
        <v>I</v>
      </c>
      <c r="C125" s="2">
        <f t="shared" si="20"/>
        <v>55249.5046</v>
      </c>
      <c r="D125" t="str">
        <f t="shared" si="21"/>
        <v>vis</v>
      </c>
      <c r="E125" t="e">
        <f>VLOOKUP(C125,Inactive!C$21:E$970,3,FALSE)</f>
        <v>#N/A</v>
      </c>
      <c r="F125" s="15" t="s">
        <v>116</v>
      </c>
      <c r="G125" t="str">
        <f t="shared" si="22"/>
        <v>55249.5046</v>
      </c>
      <c r="H125" s="2">
        <f t="shared" si="23"/>
        <v>14329</v>
      </c>
      <c r="I125" s="72" t="s">
        <v>527</v>
      </c>
      <c r="J125" s="73" t="s">
        <v>528</v>
      </c>
      <c r="K125" s="72" t="s">
        <v>529</v>
      </c>
      <c r="L125" s="72" t="s">
        <v>530</v>
      </c>
      <c r="M125" s="73" t="s">
        <v>302</v>
      </c>
      <c r="N125" s="73" t="s">
        <v>46</v>
      </c>
      <c r="O125" s="74" t="s">
        <v>531</v>
      </c>
      <c r="P125" s="75" t="s">
        <v>532</v>
      </c>
    </row>
    <row r="126" spans="1:16" ht="12.75" customHeight="1" x14ac:dyDescent="0.2">
      <c r="A126" s="2" t="str">
        <f t="shared" si="18"/>
        <v>OEJV 0137 </v>
      </c>
      <c r="B126" s="15" t="str">
        <f t="shared" si="19"/>
        <v>I</v>
      </c>
      <c r="C126" s="2">
        <f t="shared" si="20"/>
        <v>55249.505100000002</v>
      </c>
      <c r="D126" t="str">
        <f t="shared" si="21"/>
        <v>vis</v>
      </c>
      <c r="E126" t="e">
        <f>VLOOKUP(C126,Inactive!C$21:E$970,3,FALSE)</f>
        <v>#N/A</v>
      </c>
      <c r="F126" s="15" t="s">
        <v>116</v>
      </c>
      <c r="G126" t="str">
        <f t="shared" si="22"/>
        <v>55249.5051</v>
      </c>
      <c r="H126" s="2">
        <f t="shared" si="23"/>
        <v>14329</v>
      </c>
      <c r="I126" s="72" t="s">
        <v>533</v>
      </c>
      <c r="J126" s="73" t="s">
        <v>534</v>
      </c>
      <c r="K126" s="72" t="s">
        <v>529</v>
      </c>
      <c r="L126" s="72" t="s">
        <v>535</v>
      </c>
      <c r="M126" s="73" t="s">
        <v>302</v>
      </c>
      <c r="N126" s="73" t="s">
        <v>536</v>
      </c>
      <c r="O126" s="74" t="s">
        <v>531</v>
      </c>
      <c r="P126" s="75" t="s">
        <v>532</v>
      </c>
    </row>
    <row r="127" spans="1:16" ht="12.75" customHeight="1" x14ac:dyDescent="0.2">
      <c r="A127" s="2" t="str">
        <f t="shared" si="18"/>
        <v>VSB 51 </v>
      </c>
      <c r="B127" s="15" t="str">
        <f t="shared" si="19"/>
        <v>I</v>
      </c>
      <c r="C127" s="2">
        <f t="shared" si="20"/>
        <v>55334.065399999999</v>
      </c>
      <c r="D127" t="str">
        <f t="shared" si="21"/>
        <v>vis</v>
      </c>
      <c r="E127">
        <f>VLOOKUP(C127,Inactive!C$21:E$970,3,FALSE)</f>
        <v>14461.153972243468</v>
      </c>
      <c r="F127" s="15" t="s">
        <v>116</v>
      </c>
      <c r="G127" t="str">
        <f t="shared" si="22"/>
        <v>55334.0654</v>
      </c>
      <c r="H127" s="2">
        <f t="shared" si="23"/>
        <v>14461</v>
      </c>
      <c r="I127" s="72" t="s">
        <v>537</v>
      </c>
      <c r="J127" s="73" t="s">
        <v>538</v>
      </c>
      <c r="K127" s="72" t="s">
        <v>539</v>
      </c>
      <c r="L127" s="72" t="s">
        <v>540</v>
      </c>
      <c r="M127" s="73" t="s">
        <v>302</v>
      </c>
      <c r="N127" s="73" t="s">
        <v>541</v>
      </c>
      <c r="O127" s="74" t="s">
        <v>521</v>
      </c>
      <c r="P127" s="75" t="s">
        <v>105</v>
      </c>
    </row>
    <row r="128" spans="1:16" ht="12.75" customHeight="1" x14ac:dyDescent="0.2">
      <c r="A128" s="2" t="str">
        <f t="shared" si="18"/>
        <v>VSB 53 </v>
      </c>
      <c r="B128" s="15" t="str">
        <f t="shared" si="19"/>
        <v>II</v>
      </c>
      <c r="C128" s="2">
        <f t="shared" si="20"/>
        <v>55677.088100000001</v>
      </c>
      <c r="D128" t="str">
        <f t="shared" si="21"/>
        <v>vis</v>
      </c>
      <c r="E128">
        <f>VLOOKUP(C128,Inactive!C$21:E$970,3,FALSE)</f>
        <v>14996.650014830542</v>
      </c>
      <c r="F128" s="15" t="s">
        <v>116</v>
      </c>
      <c r="G128" t="str">
        <f t="shared" si="22"/>
        <v>55677.0881</v>
      </c>
      <c r="H128" s="2">
        <f t="shared" si="23"/>
        <v>14996.5</v>
      </c>
      <c r="I128" s="72" t="s">
        <v>542</v>
      </c>
      <c r="J128" s="73" t="s">
        <v>543</v>
      </c>
      <c r="K128" s="72" t="s">
        <v>544</v>
      </c>
      <c r="L128" s="72" t="s">
        <v>545</v>
      </c>
      <c r="M128" s="73" t="s">
        <v>302</v>
      </c>
      <c r="N128" s="73" t="s">
        <v>541</v>
      </c>
      <c r="O128" s="74" t="s">
        <v>521</v>
      </c>
      <c r="P128" s="75" t="s">
        <v>107</v>
      </c>
    </row>
    <row r="129" spans="1:16" ht="12.75" customHeight="1" x14ac:dyDescent="0.2">
      <c r="A129" s="2" t="str">
        <f t="shared" si="18"/>
        <v>VSB 55 </v>
      </c>
      <c r="B129" s="15" t="str">
        <f t="shared" si="19"/>
        <v>I</v>
      </c>
      <c r="C129" s="2">
        <f t="shared" si="20"/>
        <v>56054.070800000001</v>
      </c>
      <c r="D129" t="str">
        <f t="shared" si="21"/>
        <v>vis</v>
      </c>
      <c r="E129">
        <f>VLOOKUP(C129,Inactive!C$21:E$970,3,FALSE)</f>
        <v>15585.161340680957</v>
      </c>
      <c r="F129" s="15" t="s">
        <v>116</v>
      </c>
      <c r="G129" t="str">
        <f t="shared" si="22"/>
        <v>56054.0708</v>
      </c>
      <c r="H129" s="2">
        <f t="shared" si="23"/>
        <v>15585</v>
      </c>
      <c r="I129" s="72" t="s">
        <v>546</v>
      </c>
      <c r="J129" s="73" t="s">
        <v>547</v>
      </c>
      <c r="K129" s="72" t="s">
        <v>548</v>
      </c>
      <c r="L129" s="72" t="s">
        <v>549</v>
      </c>
      <c r="M129" s="73" t="s">
        <v>302</v>
      </c>
      <c r="N129" s="73" t="s">
        <v>541</v>
      </c>
      <c r="O129" s="74" t="s">
        <v>521</v>
      </c>
      <c r="P129" s="75" t="s">
        <v>110</v>
      </c>
    </row>
  </sheetData>
  <sheetProtection selectLockedCells="1" selectUnlockedCells="1"/>
  <hyperlinks>
    <hyperlink ref="P59" r:id="rId1" xr:uid="{00000000-0004-0000-0200-000000000000}"/>
    <hyperlink ref="P62" r:id="rId2" xr:uid="{00000000-0004-0000-0200-000001000000}"/>
    <hyperlink ref="P63" r:id="rId3" xr:uid="{00000000-0004-0000-0200-000002000000}"/>
    <hyperlink ref="P64" r:id="rId4" xr:uid="{00000000-0004-0000-0200-000003000000}"/>
    <hyperlink ref="P65" r:id="rId5" xr:uid="{00000000-0004-0000-0200-000004000000}"/>
    <hyperlink ref="P66" r:id="rId6" xr:uid="{00000000-0004-0000-0200-000005000000}"/>
    <hyperlink ref="P67" r:id="rId7" xr:uid="{00000000-0004-0000-0200-000006000000}"/>
    <hyperlink ref="P68" r:id="rId8" xr:uid="{00000000-0004-0000-0200-000007000000}"/>
    <hyperlink ref="P69" r:id="rId9" xr:uid="{00000000-0004-0000-0200-000008000000}"/>
    <hyperlink ref="P70" r:id="rId10" xr:uid="{00000000-0004-0000-0200-000009000000}"/>
    <hyperlink ref="P71" r:id="rId11" xr:uid="{00000000-0004-0000-0200-00000A000000}"/>
    <hyperlink ref="P72" r:id="rId12" xr:uid="{00000000-0004-0000-0200-00000B000000}"/>
    <hyperlink ref="P73" r:id="rId13" xr:uid="{00000000-0004-0000-0200-00000C000000}"/>
    <hyperlink ref="P74" r:id="rId14" xr:uid="{00000000-0004-0000-0200-00000D000000}"/>
    <hyperlink ref="P75" r:id="rId15" xr:uid="{00000000-0004-0000-0200-00000E000000}"/>
    <hyperlink ref="P118" r:id="rId16" xr:uid="{00000000-0004-0000-0200-00000F000000}"/>
    <hyperlink ref="P119" r:id="rId17" xr:uid="{00000000-0004-0000-0200-000010000000}"/>
    <hyperlink ref="P120" r:id="rId18" xr:uid="{00000000-0004-0000-0200-000011000000}"/>
    <hyperlink ref="P121" r:id="rId19" xr:uid="{00000000-0004-0000-0200-000012000000}"/>
    <hyperlink ref="P122" r:id="rId20" xr:uid="{00000000-0004-0000-0200-000013000000}"/>
    <hyperlink ref="P123" r:id="rId21" xr:uid="{00000000-0004-0000-0200-000014000000}"/>
    <hyperlink ref="P124" r:id="rId22" xr:uid="{00000000-0004-0000-0200-000015000000}"/>
    <hyperlink ref="P125" r:id="rId23" xr:uid="{00000000-0004-0000-0200-000016000000}"/>
    <hyperlink ref="P126" r:id="rId24" xr:uid="{00000000-0004-0000-0200-000017000000}"/>
    <hyperlink ref="P127" r:id="rId25" xr:uid="{00000000-0004-0000-0200-000018000000}"/>
    <hyperlink ref="P128" r:id="rId26" xr:uid="{00000000-0004-0000-0200-000019000000}"/>
    <hyperlink ref="P129" r:id="rId27" xr:uid="{00000000-0004-0000-0200-00001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Inactive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2023-08-22T08:27:15Z</dcterms:created>
  <dcterms:modified xsi:type="dcterms:W3CDTF">2024-03-09T05:38:43Z</dcterms:modified>
</cp:coreProperties>
</file>