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FC28C7A-DA2F-4E4C-81CF-FFF2E84AF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K100" i="1" s="1"/>
  <c r="Q100" i="1"/>
  <c r="E101" i="1"/>
  <c r="F101" i="1"/>
  <c r="G101" i="1" s="1"/>
  <c r="K101" i="1" s="1"/>
  <c r="Q101" i="1"/>
  <c r="E102" i="1"/>
  <c r="F102" i="1"/>
  <c r="G102" i="1"/>
  <c r="K102" i="1"/>
  <c r="Q102" i="1"/>
  <c r="E103" i="1"/>
  <c r="F103" i="1"/>
  <c r="G103" i="1" s="1"/>
  <c r="K103" i="1" s="1"/>
  <c r="Q103" i="1"/>
  <c r="E104" i="1"/>
  <c r="F104" i="1" s="1"/>
  <c r="G104" i="1" s="1"/>
  <c r="K104" i="1" s="1"/>
  <c r="Q104" i="1"/>
  <c r="E105" i="1"/>
  <c r="F105" i="1"/>
  <c r="G105" i="1" s="1"/>
  <c r="K105" i="1" s="1"/>
  <c r="Q105" i="1"/>
  <c r="E106" i="1"/>
  <c r="F106" i="1"/>
  <c r="G106" i="1"/>
  <c r="K106" i="1"/>
  <c r="Q106" i="1"/>
  <c r="E90" i="1"/>
  <c r="F90" i="1" s="1"/>
  <c r="G90" i="1" s="1"/>
  <c r="K90" i="1" s="1"/>
  <c r="Q90" i="1"/>
  <c r="E91" i="1"/>
  <c r="F91" i="1"/>
  <c r="G91" i="1" s="1"/>
  <c r="K91" i="1" s="1"/>
  <c r="Q91" i="1"/>
  <c r="E92" i="1"/>
  <c r="F92" i="1"/>
  <c r="G92" i="1" s="1"/>
  <c r="K92" i="1" s="1"/>
  <c r="Q92" i="1"/>
  <c r="E93" i="1"/>
  <c r="F93" i="1"/>
  <c r="G93" i="1" s="1"/>
  <c r="K93" i="1" s="1"/>
  <c r="Q93" i="1"/>
  <c r="E94" i="1"/>
  <c r="F94" i="1" s="1"/>
  <c r="G94" i="1" s="1"/>
  <c r="K94" i="1" s="1"/>
  <c r="Q94" i="1"/>
  <c r="E95" i="1"/>
  <c r="F95" i="1"/>
  <c r="G95" i="1" s="1"/>
  <c r="K95" i="1" s="1"/>
  <c r="Q95" i="1"/>
  <c r="E96" i="1"/>
  <c r="F96" i="1"/>
  <c r="G96" i="1" s="1"/>
  <c r="K96" i="1" s="1"/>
  <c r="Q96" i="1"/>
  <c r="E97" i="1"/>
  <c r="F97" i="1"/>
  <c r="G97" i="1" s="1"/>
  <c r="K97" i="1" s="1"/>
  <c r="Q97" i="1"/>
  <c r="E98" i="1"/>
  <c r="F98" i="1" s="1"/>
  <c r="G98" i="1" s="1"/>
  <c r="K98" i="1" s="1"/>
  <c r="Q98" i="1"/>
  <c r="E99" i="1"/>
  <c r="F99" i="1"/>
  <c r="G99" i="1" s="1"/>
  <c r="K99" i="1" s="1"/>
  <c r="Q99" i="1"/>
  <c r="C9" i="1"/>
  <c r="D9" i="1"/>
  <c r="F16" i="1"/>
  <c r="C21" i="1"/>
  <c r="G21" i="1"/>
  <c r="H21" i="1"/>
  <c r="E21" i="1"/>
  <c r="F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J25" i="1"/>
  <c r="Q25" i="1"/>
  <c r="E26" i="1"/>
  <c r="F26" i="1"/>
  <c r="G26" i="1"/>
  <c r="I26" i="1"/>
  <c r="Q26" i="1"/>
  <c r="E27" i="1"/>
  <c r="F27" i="1"/>
  <c r="Q27" i="1"/>
  <c r="U27" i="1"/>
  <c r="E28" i="1"/>
  <c r="F28" i="1"/>
  <c r="U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G45" i="1"/>
  <c r="K45" i="1"/>
  <c r="Q45" i="1"/>
  <c r="E46" i="1"/>
  <c r="F46" i="1"/>
  <c r="G46" i="1"/>
  <c r="K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G53" i="1"/>
  <c r="K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E69" i="1"/>
  <c r="F69" i="1"/>
  <c r="G69" i="1"/>
  <c r="K69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K72" i="1"/>
  <c r="Q72" i="1"/>
  <c r="E73" i="1"/>
  <c r="F73" i="1"/>
  <c r="G73" i="1"/>
  <c r="K73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K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G85" i="1"/>
  <c r="K85" i="1"/>
  <c r="Q85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E89" i="1"/>
  <c r="F89" i="1"/>
  <c r="G89" i="1"/>
  <c r="K89" i="1"/>
  <c r="Q89" i="1"/>
  <c r="C17" i="1"/>
  <c r="Q21" i="1"/>
  <c r="C11" i="1"/>
  <c r="C12" i="1"/>
  <c r="O102" i="1" l="1"/>
  <c r="O106" i="1"/>
  <c r="O101" i="1"/>
  <c r="O105" i="1"/>
  <c r="O100" i="1"/>
  <c r="O104" i="1"/>
  <c r="O103" i="1"/>
  <c r="O92" i="1"/>
  <c r="O96" i="1"/>
  <c r="O91" i="1"/>
  <c r="O95" i="1"/>
  <c r="O99" i="1"/>
  <c r="O90" i="1"/>
  <c r="O94" i="1"/>
  <c r="O98" i="1"/>
  <c r="O93" i="1"/>
  <c r="O97" i="1"/>
  <c r="C16" i="1"/>
  <c r="D18" i="1" s="1"/>
  <c r="O42" i="1"/>
  <c r="O79" i="1"/>
  <c r="O32" i="1"/>
  <c r="O63" i="1"/>
  <c r="O37" i="1"/>
  <c r="O81" i="1"/>
  <c r="O45" i="1"/>
  <c r="O22" i="1"/>
  <c r="O75" i="1"/>
  <c r="O70" i="1"/>
  <c r="O58" i="1"/>
  <c r="O29" i="1"/>
  <c r="O74" i="1"/>
  <c r="O46" i="1"/>
  <c r="O64" i="1"/>
  <c r="O62" i="1"/>
  <c r="O69" i="1"/>
  <c r="O72" i="1"/>
  <c r="O77" i="1"/>
  <c r="O85" i="1"/>
  <c r="O73" i="1"/>
  <c r="O71" i="1"/>
  <c r="O61" i="1"/>
  <c r="O33" i="1"/>
  <c r="O78" i="1"/>
  <c r="O55" i="1"/>
  <c r="O35" i="1"/>
  <c r="O25" i="1"/>
  <c r="O30" i="1"/>
  <c r="O36" i="1"/>
  <c r="O44" i="1"/>
  <c r="O28" i="1"/>
  <c r="O65" i="1"/>
  <c r="C15" i="1"/>
  <c r="O87" i="1"/>
  <c r="O34" i="1"/>
  <c r="O60" i="1"/>
  <c r="O53" i="1"/>
  <c r="O68" i="1"/>
  <c r="O67" i="1"/>
  <c r="O52" i="1"/>
  <c r="O21" i="1"/>
  <c r="O83" i="1"/>
  <c r="O86" i="1"/>
  <c r="O26" i="1"/>
  <c r="O51" i="1"/>
  <c r="O76" i="1"/>
  <c r="O27" i="1"/>
  <c r="O57" i="1"/>
  <c r="O84" i="1"/>
  <c r="O56" i="1"/>
  <c r="O50" i="1"/>
  <c r="O49" i="1"/>
  <c r="O48" i="1"/>
  <c r="O82" i="1"/>
  <c r="O66" i="1"/>
  <c r="O59" i="1"/>
  <c r="O80" i="1"/>
  <c r="O47" i="1"/>
  <c r="O31" i="1"/>
  <c r="O54" i="1"/>
  <c r="O43" i="1"/>
  <c r="O88" i="1"/>
  <c r="O41" i="1"/>
  <c r="O40" i="1"/>
  <c r="O39" i="1"/>
  <c r="O24" i="1"/>
  <c r="O89" i="1"/>
  <c r="O23" i="1"/>
  <c r="O38" i="1"/>
  <c r="F17" i="1"/>
  <c r="F18" i="1" l="1"/>
  <c r="F19" i="1" s="1"/>
  <c r="C18" i="1"/>
</calcChain>
</file>

<file path=xl/sharedStrings.xml><?xml version="1.0" encoding="utf-8"?>
<sst xmlns="http://schemas.openxmlformats.org/spreadsheetml/2006/main" count="256" uniqueCount="83">
  <si>
    <t>PY Vir / GSC 4961-0667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</si>
  <si>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</si>
  <si>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</si>
  <si>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</si>
  <si>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</si>
  <si>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</si>
  <si>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</si>
  <si>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</si>
  <si>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</si>
  <si>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</si>
  <si>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</si>
  <si>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</si>
  <si>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</si>
  <si>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</si>
  <si>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</si>
  <si>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</si>
  <si>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</si>
  <si>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</si>
  <si>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</si>
  <si>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</si>
  <si>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</si>
  <si>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</si>
  <si>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</si>
  <si>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</si>
  <si>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</si>
  <si>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</si>
  <si>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</si>
  <si>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</si>
  <si>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</si>
  <si>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</si>
  <si>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</si>
  <si>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</si>
  <si>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</si>
  <si>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</si>
  <si>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</si>
  <si>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</si>
  <si>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</si>
  <si>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</si>
  <si>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</si>
  <si>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</si>
  <si>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</si>
  <si>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</si>
  <si>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</si>
  <si>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</si>
  <si>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5425</t>
  </si>
  <si>
    <t>IBVS 5777</t>
  </si>
  <si>
    <t>I</t>
  </si>
  <si>
    <t>IBVS 5898</t>
  </si>
  <si>
    <t>II</t>
  </si>
  <si>
    <t>OEJV 0074</t>
  </si>
  <si>
    <t>OEJV 0116</t>
  </si>
  <si>
    <t>OEJV 0137</t>
  </si>
  <si>
    <t>IBVS 5980</t>
  </si>
  <si>
    <t>IBVS 5992</t>
  </si>
  <si>
    <t>IBVS 5990</t>
  </si>
  <si>
    <t>IBVS 6005</t>
  </si>
  <si>
    <t>IBVS 6029</t>
  </si>
  <si>
    <t>IBVS 6044</t>
  </si>
  <si>
    <t>IBVS 6050</t>
  </si>
  <si>
    <t>IBVS 6196</t>
  </si>
  <si>
    <t>0.0007</t>
  </si>
  <si>
    <t>0.0020</t>
  </si>
  <si>
    <t>OEJV 0179</t>
  </si>
  <si>
    <t>OEJV 0181</t>
  </si>
  <si>
    <t>VSB 060</t>
  </si>
  <si>
    <t>Ic</t>
  </si>
  <si>
    <t>IBVS 6225</t>
  </si>
  <si>
    <t>VSB-059</t>
  </si>
  <si>
    <t>V</t>
  </si>
  <si>
    <t>VSB-063</t>
  </si>
  <si>
    <t>IBVS 6244</t>
  </si>
  <si>
    <t>VSB-066</t>
  </si>
  <si>
    <t>JAVSO..48..256</t>
  </si>
  <si>
    <t>OEJV 0211</t>
  </si>
  <si>
    <t>VSB 069</t>
  </si>
  <si>
    <t>B</t>
  </si>
  <si>
    <t>U</t>
  </si>
  <si>
    <t>JAVSO, 48, 256</t>
  </si>
  <si>
    <t>VSB, 91</t>
  </si>
  <si>
    <t>JBAV, 55</t>
  </si>
  <si>
    <t>JBAV, 63</t>
  </si>
  <si>
    <t>Ha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</si>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</sst>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/mm/yyyy;@"/>
    <numFmt numFmtId="168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166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center" wrapText="1"/>
    </xf>
    <xf numFmtId="0" fontId="14" fillId="0" borderId="0" xfId="7" applyFont="1" applyAlignment="1">
      <alignment horizontal="left" wrapText="1"/>
    </xf>
    <xf numFmtId="0" fontId="14" fillId="0" borderId="0" xfId="5" applyFont="1"/>
    <xf numFmtId="0" fontId="14" fillId="0" borderId="0" xfId="5" applyFont="1" applyAlignment="1">
      <alignment horizontal="center"/>
    </xf>
    <xf numFmtId="0" fontId="14" fillId="0" borderId="0" xfId="5" applyFont="1" applyAlignment="1">
      <alignment horizontal="left"/>
    </xf>
    <xf numFmtId="167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8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8" fontId="16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PY Vir - O-C Diagr.</a:t>
            </a:r>
          </a:p>
        </c:rich>
      </c:tx>
      <c:layout>
        <c:manualLayout>
          <c:xMode val="edge"/>
          <c:yMode val="edge"/>
          <c:x val="0.3796449272596983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9594002687"/>
          <c:y val="0.15104166666666666"/>
          <c:w val="0.80237009146069993"/>
          <c:h val="0.623958333333333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Active!$H$21:$H$890</c:f>
              <c:numCache>
                <c:formatCode>General</c:formatCode>
                <c:ptCount val="8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8-4F1B-A6A2-4D422F25EE9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Active!$I$21:$I$890</c:f>
              <c:numCache>
                <c:formatCode>General</c:formatCode>
                <c:ptCount val="870"/>
                <c:pt idx="1">
                  <c:v>-6.8500000052154064E-3</c:v>
                </c:pt>
                <c:pt idx="2">
                  <c:v>-6.2499999985448085E-3</c:v>
                </c:pt>
                <c:pt idx="3">
                  <c:v>-6.9250000087777153E-3</c:v>
                </c:pt>
                <c:pt idx="5">
                  <c:v>-1.0500000062165782E-3</c:v>
                </c:pt>
                <c:pt idx="8">
                  <c:v>-1.4054999999643769E-2</c:v>
                </c:pt>
                <c:pt idx="9">
                  <c:v>-1.3075000002572779E-2</c:v>
                </c:pt>
                <c:pt idx="10">
                  <c:v>-1.2615000006917398E-2</c:v>
                </c:pt>
                <c:pt idx="11">
                  <c:v>-2.0000000004074536E-2</c:v>
                </c:pt>
                <c:pt idx="12">
                  <c:v>-2.2675000000162981E-2</c:v>
                </c:pt>
                <c:pt idx="13">
                  <c:v>-2.3225000004458707E-2</c:v>
                </c:pt>
                <c:pt idx="14">
                  <c:v>-2.2100000001955777E-2</c:v>
                </c:pt>
                <c:pt idx="15">
                  <c:v>-1.7175000000861473E-2</c:v>
                </c:pt>
                <c:pt idx="16">
                  <c:v>-1.7225000003236346E-2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58-4F1B-A6A2-4D422F25EE9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Active!$J$21:$J$890</c:f>
              <c:numCache>
                <c:formatCode>General</c:formatCode>
                <c:ptCount val="870"/>
                <c:pt idx="4">
                  <c:v>-6.8050000045332126E-3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58-4F1B-A6A2-4D422F25EE9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Active!$K$21:$K$890</c:f>
              <c:numCache>
                <c:formatCode>General</c:formatCode>
                <c:ptCount val="870"/>
                <c:pt idx="17">
                  <c:v>-1.750000000174623E-2</c:v>
                </c:pt>
                <c:pt idx="18">
                  <c:v>-2.402500000607688E-2</c:v>
                </c:pt>
                <c:pt idx="19">
                  <c:v>-3.1974999998055864E-2</c:v>
                </c:pt>
                <c:pt idx="20">
                  <c:v>-2.388500000233762E-2</c:v>
                </c:pt>
                <c:pt idx="21">
                  <c:v>-3.2760000001871958E-2</c:v>
                </c:pt>
                <c:pt idx="22">
                  <c:v>-3.6749999999301508E-2</c:v>
                </c:pt>
                <c:pt idx="23">
                  <c:v>-3.3374999999068677E-2</c:v>
                </c:pt>
                <c:pt idx="24">
                  <c:v>-2.4700000001757871E-2</c:v>
                </c:pt>
                <c:pt idx="25">
                  <c:v>-2.3724999999103602E-2</c:v>
                </c:pt>
                <c:pt idx="26">
                  <c:v>-2.3475000001781154E-2</c:v>
                </c:pt>
                <c:pt idx="27">
                  <c:v>-2.3650000002817251E-2</c:v>
                </c:pt>
                <c:pt idx="28">
                  <c:v>-2.3950000002514571E-2</c:v>
                </c:pt>
                <c:pt idx="29">
                  <c:v>-2.170000000478467E-2</c:v>
                </c:pt>
                <c:pt idx="30">
                  <c:v>-2.2425000002840534E-2</c:v>
                </c:pt>
                <c:pt idx="31">
                  <c:v>-1.7874999997729901E-2</c:v>
                </c:pt>
                <c:pt idx="32">
                  <c:v>-1.9200000002456363E-2</c:v>
                </c:pt>
                <c:pt idx="33">
                  <c:v>-1.8750000002910383E-2</c:v>
                </c:pt>
                <c:pt idx="34">
                  <c:v>-1.6275000001769513E-2</c:v>
                </c:pt>
                <c:pt idx="35">
                  <c:v>-1.9974999799160287E-2</c:v>
                </c:pt>
                <c:pt idx="36">
                  <c:v>-1.8750000075669959E-2</c:v>
                </c:pt>
                <c:pt idx="37">
                  <c:v>-3.4725000004982576E-2</c:v>
                </c:pt>
                <c:pt idx="38">
                  <c:v>-2.9700000006414484E-2</c:v>
                </c:pt>
                <c:pt idx="39">
                  <c:v>-2.9874999861931428E-2</c:v>
                </c:pt>
                <c:pt idx="40">
                  <c:v>-2.9374999779975042E-2</c:v>
                </c:pt>
                <c:pt idx="41">
                  <c:v>-2.9274999949848279E-2</c:v>
                </c:pt>
                <c:pt idx="42">
                  <c:v>-3.1249999912688509E-2</c:v>
                </c:pt>
                <c:pt idx="43">
                  <c:v>-3.0250000214437023E-2</c:v>
                </c:pt>
                <c:pt idx="44">
                  <c:v>-2.8950000094482675E-2</c:v>
                </c:pt>
                <c:pt idx="45">
                  <c:v>-3.0349999869940802E-2</c:v>
                </c:pt>
                <c:pt idx="46">
                  <c:v>-3.0349999869940802E-2</c:v>
                </c:pt>
                <c:pt idx="47">
                  <c:v>-2.9749999957857653E-2</c:v>
                </c:pt>
                <c:pt idx="48">
                  <c:v>-4.3050000007497147E-2</c:v>
                </c:pt>
                <c:pt idx="49">
                  <c:v>-2.8334999813523609E-2</c:v>
                </c:pt>
                <c:pt idx="50">
                  <c:v>-4.3700000001990702E-2</c:v>
                </c:pt>
                <c:pt idx="51">
                  <c:v>-4.3200000007345807E-2</c:v>
                </c:pt>
                <c:pt idx="52">
                  <c:v>-4.3200000007345807E-2</c:v>
                </c:pt>
                <c:pt idx="53">
                  <c:v>-4.1700000001583248E-2</c:v>
                </c:pt>
                <c:pt idx="54">
                  <c:v>-4.1500000006635673E-2</c:v>
                </c:pt>
                <c:pt idx="55">
                  <c:v>-4.1299999997136183E-2</c:v>
                </c:pt>
                <c:pt idx="56">
                  <c:v>-4.0999999997438863E-2</c:v>
                </c:pt>
                <c:pt idx="57">
                  <c:v>-4.0699999997741543E-2</c:v>
                </c:pt>
                <c:pt idx="58">
                  <c:v>-3.950000000622822E-2</c:v>
                </c:pt>
                <c:pt idx="59">
                  <c:v>-3.8500000002386514E-2</c:v>
                </c:pt>
                <c:pt idx="60">
                  <c:v>-4.0025000002060551E-2</c:v>
                </c:pt>
                <c:pt idx="61">
                  <c:v>-3.9725000002363231E-2</c:v>
                </c:pt>
                <c:pt idx="62">
                  <c:v>-3.8824999995995313E-2</c:v>
                </c:pt>
                <c:pt idx="63">
                  <c:v>-3.9275000002817251E-2</c:v>
                </c:pt>
                <c:pt idx="64">
                  <c:v>-3.9174999998067506E-2</c:v>
                </c:pt>
                <c:pt idx="65">
                  <c:v>-3.7674999999580905E-2</c:v>
                </c:pt>
                <c:pt idx="66">
                  <c:v>-4.8775000010209624E-2</c:v>
                </c:pt>
                <c:pt idx="67">
                  <c:v>-4.8575000007986091E-2</c:v>
                </c:pt>
                <c:pt idx="68">
                  <c:v>-4.7475000006670598E-2</c:v>
                </c:pt>
                <c:pt idx="69">
                  <c:v>-4.3050000007497147E-2</c:v>
                </c:pt>
                <c:pt idx="70">
                  <c:v>-4.9750000071071554E-2</c:v>
                </c:pt>
                <c:pt idx="71">
                  <c:v>-4.9750000071071554E-2</c:v>
                </c:pt>
                <c:pt idx="72">
                  <c:v>-4.8749999907158781E-2</c:v>
                </c:pt>
                <c:pt idx="73">
                  <c:v>-4.8825000136275776E-2</c:v>
                </c:pt>
                <c:pt idx="74">
                  <c:v>-4.772500014223624E-2</c:v>
                </c:pt>
                <c:pt idx="75">
                  <c:v>-4.6374999787076376E-2</c:v>
                </c:pt>
                <c:pt idx="76">
                  <c:v>-4.8000000082538463E-2</c:v>
                </c:pt>
                <c:pt idx="77">
                  <c:v>-4.3250000009720679E-2</c:v>
                </c:pt>
                <c:pt idx="78">
                  <c:v>-4.5875000003434252E-2</c:v>
                </c:pt>
                <c:pt idx="79">
                  <c:v>-4.585000014049001E-2</c:v>
                </c:pt>
                <c:pt idx="80">
                  <c:v>-4.5650000014575198E-2</c:v>
                </c:pt>
                <c:pt idx="81">
                  <c:v>-4.5949999992444646E-2</c:v>
                </c:pt>
                <c:pt idx="82">
                  <c:v>-4.5550000206276309E-2</c:v>
                </c:pt>
                <c:pt idx="83">
                  <c:v>-4.3925000209128484E-2</c:v>
                </c:pt>
                <c:pt idx="84">
                  <c:v>-4.3824999913340434E-2</c:v>
                </c:pt>
                <c:pt idx="85">
                  <c:v>-4.5125000106054358E-2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58-4F1B-A6A2-4D422F25EE9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Active!$L$21:$L$890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58-4F1B-A6A2-4D422F25EE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Active!$M$21:$M$890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58-4F1B-A6A2-4D422F25EE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Active!$N$21:$N$890</c:f>
              <c:numCache>
                <c:formatCode>General</c:formatCode>
                <c:ptCount val="8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58-4F1B-A6A2-4D422F25EE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Active!$O$21:$O$890</c:f>
              <c:numCache>
                <c:formatCode>General</c:formatCode>
                <c:ptCount val="870"/>
                <c:pt idx="0">
                  <c:v>1.3850556016698032E-2</c:v>
                </c:pt>
                <c:pt idx="1">
                  <c:v>-5.2343890679058987E-3</c:v>
                </c:pt>
                <c:pt idx="2">
                  <c:v>-5.2390661773495002E-3</c:v>
                </c:pt>
                <c:pt idx="3">
                  <c:v>-5.4343354966197369E-3</c:v>
                </c:pt>
                <c:pt idx="4">
                  <c:v>-5.4343354966197369E-3</c:v>
                </c:pt>
                <c:pt idx="5">
                  <c:v>-7.5168184763819978E-3</c:v>
                </c:pt>
                <c:pt idx="6">
                  <c:v>-1.1181333725441472E-2</c:v>
                </c:pt>
                <c:pt idx="7">
                  <c:v>-1.1197703608494067E-2</c:v>
                </c:pt>
                <c:pt idx="8">
                  <c:v>-1.3511703505714456E-2</c:v>
                </c:pt>
                <c:pt idx="9">
                  <c:v>-1.3518719169879852E-2</c:v>
                </c:pt>
                <c:pt idx="10">
                  <c:v>-1.3518719169879852E-2</c:v>
                </c:pt>
                <c:pt idx="11">
                  <c:v>-1.5919245591806814E-2</c:v>
                </c:pt>
                <c:pt idx="12">
                  <c:v>-1.6418527024910961E-2</c:v>
                </c:pt>
                <c:pt idx="13">
                  <c:v>-1.6486345111843142E-2</c:v>
                </c:pt>
                <c:pt idx="14">
                  <c:v>-1.6508561381700232E-2</c:v>
                </c:pt>
                <c:pt idx="15">
                  <c:v>-1.8654185338951072E-2</c:v>
                </c:pt>
                <c:pt idx="16">
                  <c:v>-1.8838931161973216E-2</c:v>
                </c:pt>
                <c:pt idx="17">
                  <c:v>-1.8931304073484291E-2</c:v>
                </c:pt>
                <c:pt idx="18">
                  <c:v>-2.7201602847127443E-2</c:v>
                </c:pt>
                <c:pt idx="19">
                  <c:v>-3.0145843241872743E-2</c:v>
                </c:pt>
                <c:pt idx="20">
                  <c:v>-2.6766631668872783E-2</c:v>
                </c:pt>
                <c:pt idx="21">
                  <c:v>-2.9875740171504926E-2</c:v>
                </c:pt>
                <c:pt idx="22">
                  <c:v>-3.2731115486821845E-2</c:v>
                </c:pt>
                <c:pt idx="23">
                  <c:v>-2.9944727535798001E-2</c:v>
                </c:pt>
                <c:pt idx="24">
                  <c:v>-2.6980609425917415E-2</c:v>
                </c:pt>
                <c:pt idx="25">
                  <c:v>-1.902601553971716E-2</c:v>
                </c:pt>
                <c:pt idx="26">
                  <c:v>-1.9033031203882556E-2</c:v>
                </c:pt>
                <c:pt idx="27">
                  <c:v>-1.9078633020957643E-2</c:v>
                </c:pt>
                <c:pt idx="28">
                  <c:v>-1.9116049896506435E-2</c:v>
                </c:pt>
                <c:pt idx="29">
                  <c:v>-1.912306556067183E-2</c:v>
                </c:pt>
                <c:pt idx="30">
                  <c:v>-1.9138266166363528E-2</c:v>
                </c:pt>
                <c:pt idx="31">
                  <c:v>-2.4285425109043746E-2</c:v>
                </c:pt>
                <c:pt idx="32">
                  <c:v>-2.4286594386404639E-2</c:v>
                </c:pt>
                <c:pt idx="33">
                  <c:v>-2.4293610050570041E-2</c:v>
                </c:pt>
                <c:pt idx="34">
                  <c:v>-2.4294779327930942E-2</c:v>
                </c:pt>
                <c:pt idx="35">
                  <c:v>-2.4537989018998063E-2</c:v>
                </c:pt>
                <c:pt idx="36">
                  <c:v>-2.4621007711621942E-2</c:v>
                </c:pt>
                <c:pt idx="37">
                  <c:v>-2.9895617886640219E-2</c:v>
                </c:pt>
                <c:pt idx="38">
                  <c:v>-3.2948601075949178E-2</c:v>
                </c:pt>
                <c:pt idx="39">
                  <c:v>-3.5402914256477527E-2</c:v>
                </c:pt>
                <c:pt idx="40">
                  <c:v>-3.5402914256477527E-2</c:v>
                </c:pt>
                <c:pt idx="41">
                  <c:v>-3.5402914256477527E-2</c:v>
                </c:pt>
                <c:pt idx="42">
                  <c:v>-3.5485932949101399E-2</c:v>
                </c:pt>
                <c:pt idx="43">
                  <c:v>-3.5485932949101399E-2</c:v>
                </c:pt>
                <c:pt idx="44">
                  <c:v>-3.5485932949101399E-2</c:v>
                </c:pt>
                <c:pt idx="45">
                  <c:v>-3.5499964277432197E-2</c:v>
                </c:pt>
                <c:pt idx="46">
                  <c:v>-3.5499964277432197E-2</c:v>
                </c:pt>
                <c:pt idx="47">
                  <c:v>-3.5499964277432197E-2</c:v>
                </c:pt>
                <c:pt idx="48">
                  <c:v>-4.1243454674171225E-2</c:v>
                </c:pt>
                <c:pt idx="49">
                  <c:v>-3.5068500931260224E-2</c:v>
                </c:pt>
                <c:pt idx="50">
                  <c:v>-4.0969843771720714E-2</c:v>
                </c:pt>
                <c:pt idx="51">
                  <c:v>-4.0969843771720714E-2</c:v>
                </c:pt>
                <c:pt idx="52">
                  <c:v>-4.0969843771720714E-2</c:v>
                </c:pt>
                <c:pt idx="53">
                  <c:v>-4.0408590638488888E-2</c:v>
                </c:pt>
                <c:pt idx="54">
                  <c:v>-4.0371173762940096E-2</c:v>
                </c:pt>
                <c:pt idx="55">
                  <c:v>-4.0408590638488888E-2</c:v>
                </c:pt>
                <c:pt idx="56">
                  <c:v>-4.0408590638488888E-2</c:v>
                </c:pt>
                <c:pt idx="57">
                  <c:v>-4.0408590638488888E-2</c:v>
                </c:pt>
                <c:pt idx="58">
                  <c:v>-4.0371173762940096E-2</c:v>
                </c:pt>
                <c:pt idx="59">
                  <c:v>-4.0371173762940096E-2</c:v>
                </c:pt>
                <c:pt idx="60">
                  <c:v>-4.0175904443669856E-2</c:v>
                </c:pt>
                <c:pt idx="61">
                  <c:v>-4.0175904443669856E-2</c:v>
                </c:pt>
                <c:pt idx="62">
                  <c:v>-4.0175904443669856E-2</c:v>
                </c:pt>
                <c:pt idx="63">
                  <c:v>-4.039339003279719E-2</c:v>
                </c:pt>
                <c:pt idx="64">
                  <c:v>-4.039339003279719E-2</c:v>
                </c:pt>
                <c:pt idx="65">
                  <c:v>-4.039339003279719E-2</c:v>
                </c:pt>
                <c:pt idx="66">
                  <c:v>-4.2820809834024844E-2</c:v>
                </c:pt>
                <c:pt idx="67">
                  <c:v>-4.2820809834024844E-2</c:v>
                </c:pt>
                <c:pt idx="68">
                  <c:v>-4.2820809834024844E-2</c:v>
                </c:pt>
                <c:pt idx="69">
                  <c:v>-4.1243454674171225E-2</c:v>
                </c:pt>
                <c:pt idx="70">
                  <c:v>-4.3638134709293688E-2</c:v>
                </c:pt>
                <c:pt idx="71">
                  <c:v>-4.3638134709293688E-2</c:v>
                </c:pt>
                <c:pt idx="72">
                  <c:v>-4.3638134709293688E-2</c:v>
                </c:pt>
                <c:pt idx="73">
                  <c:v>-4.3735184730248365E-2</c:v>
                </c:pt>
                <c:pt idx="74">
                  <c:v>-4.3735184730248365E-2</c:v>
                </c:pt>
                <c:pt idx="75">
                  <c:v>-4.3742200394413761E-2</c:v>
                </c:pt>
                <c:pt idx="76">
                  <c:v>-4.4061413113939359E-2</c:v>
                </c:pt>
                <c:pt idx="77">
                  <c:v>-4.6533265454881199E-2</c:v>
                </c:pt>
                <c:pt idx="78">
                  <c:v>-4.65344347322421E-2</c:v>
                </c:pt>
                <c:pt idx="79">
                  <c:v>-4.5668000207815466E-2</c:v>
                </c:pt>
                <c:pt idx="80">
                  <c:v>-4.5668000207815466E-2</c:v>
                </c:pt>
                <c:pt idx="81">
                  <c:v>-4.5705417083364258E-2</c:v>
                </c:pt>
                <c:pt idx="82">
                  <c:v>-4.5705417083364258E-2</c:v>
                </c:pt>
                <c:pt idx="83">
                  <c:v>-4.5751018900439339E-2</c:v>
                </c:pt>
                <c:pt idx="84">
                  <c:v>-4.5751018900439339E-2</c:v>
                </c:pt>
                <c:pt idx="85">
                  <c:v>-4.6485325083084318E-2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58-4F1B-A6A2-4D422F25EE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Active!$F$21:$F$890</c:f>
              <c:numCache>
                <c:formatCode>General</c:formatCode>
                <c:ptCount val="870"/>
                <c:pt idx="0">
                  <c:v>0</c:v>
                </c:pt>
                <c:pt idx="1">
                  <c:v>8161</c:v>
                </c:pt>
                <c:pt idx="2">
                  <c:v>8163</c:v>
                </c:pt>
                <c:pt idx="3">
                  <c:v>8246.5</c:v>
                </c:pt>
                <c:pt idx="4">
                  <c:v>8246.5</c:v>
                </c:pt>
                <c:pt idx="5">
                  <c:v>9137</c:v>
                </c:pt>
                <c:pt idx="6">
                  <c:v>10704</c:v>
                </c:pt>
                <c:pt idx="7">
                  <c:v>10711</c:v>
                </c:pt>
                <c:pt idx="8">
                  <c:v>11700.5</c:v>
                </c:pt>
                <c:pt idx="9">
                  <c:v>11703.5</c:v>
                </c:pt>
                <c:pt idx="10">
                  <c:v>11703.5</c:v>
                </c:pt>
                <c:pt idx="11">
                  <c:v>12730</c:v>
                </c:pt>
                <c:pt idx="12">
                  <c:v>12943.5</c:v>
                </c:pt>
                <c:pt idx="13">
                  <c:v>12972.5</c:v>
                </c:pt>
                <c:pt idx="14">
                  <c:v>12982</c:v>
                </c:pt>
                <c:pt idx="15">
                  <c:v>13899.5</c:v>
                </c:pt>
                <c:pt idx="16">
                  <c:v>13978.5</c:v>
                </c:pt>
                <c:pt idx="17">
                  <c:v>14018</c:v>
                </c:pt>
                <c:pt idx="18">
                  <c:v>17554.5</c:v>
                </c:pt>
                <c:pt idx="19">
                  <c:v>18813.5</c:v>
                </c:pt>
                <c:pt idx="20">
                  <c:v>17368.5</c:v>
                </c:pt>
                <c:pt idx="21">
                  <c:v>18698</c:v>
                </c:pt>
                <c:pt idx="22">
                  <c:v>19919</c:v>
                </c:pt>
                <c:pt idx="23">
                  <c:v>18727.5</c:v>
                </c:pt>
                <c:pt idx="24">
                  <c:v>17460</c:v>
                </c:pt>
                <c:pt idx="25">
                  <c:v>14058.5</c:v>
                </c:pt>
                <c:pt idx="26">
                  <c:v>14061.5</c:v>
                </c:pt>
                <c:pt idx="27">
                  <c:v>14081</c:v>
                </c:pt>
                <c:pt idx="28">
                  <c:v>14097</c:v>
                </c:pt>
                <c:pt idx="29">
                  <c:v>14100</c:v>
                </c:pt>
                <c:pt idx="30">
                  <c:v>14106.5</c:v>
                </c:pt>
                <c:pt idx="31">
                  <c:v>16307.5</c:v>
                </c:pt>
                <c:pt idx="32">
                  <c:v>16308</c:v>
                </c:pt>
                <c:pt idx="33">
                  <c:v>16311</c:v>
                </c:pt>
                <c:pt idx="34">
                  <c:v>16311.5</c:v>
                </c:pt>
                <c:pt idx="35">
                  <c:v>16415.5</c:v>
                </c:pt>
                <c:pt idx="36">
                  <c:v>16451</c:v>
                </c:pt>
                <c:pt idx="37">
                  <c:v>18706.5</c:v>
                </c:pt>
                <c:pt idx="38">
                  <c:v>20012</c:v>
                </c:pt>
                <c:pt idx="39">
                  <c:v>21061.5</c:v>
                </c:pt>
                <c:pt idx="40">
                  <c:v>21061.5</c:v>
                </c:pt>
                <c:pt idx="41">
                  <c:v>21061.5</c:v>
                </c:pt>
                <c:pt idx="42">
                  <c:v>21097</c:v>
                </c:pt>
                <c:pt idx="43">
                  <c:v>21097</c:v>
                </c:pt>
                <c:pt idx="44">
                  <c:v>21097</c:v>
                </c:pt>
                <c:pt idx="45">
                  <c:v>21103</c:v>
                </c:pt>
                <c:pt idx="46">
                  <c:v>21103</c:v>
                </c:pt>
                <c:pt idx="47">
                  <c:v>21103</c:v>
                </c:pt>
                <c:pt idx="48">
                  <c:v>23559</c:v>
                </c:pt>
                <c:pt idx="49">
                  <c:v>20918.5</c:v>
                </c:pt>
                <c:pt idx="50">
                  <c:v>23442</c:v>
                </c:pt>
                <c:pt idx="51">
                  <c:v>23442</c:v>
                </c:pt>
                <c:pt idx="52">
                  <c:v>23442</c:v>
                </c:pt>
                <c:pt idx="53">
                  <c:v>23202</c:v>
                </c:pt>
                <c:pt idx="54">
                  <c:v>23186</c:v>
                </c:pt>
                <c:pt idx="55">
                  <c:v>23202</c:v>
                </c:pt>
                <c:pt idx="56">
                  <c:v>23202</c:v>
                </c:pt>
                <c:pt idx="57">
                  <c:v>23202</c:v>
                </c:pt>
                <c:pt idx="58">
                  <c:v>23186</c:v>
                </c:pt>
                <c:pt idx="59">
                  <c:v>23186</c:v>
                </c:pt>
                <c:pt idx="60">
                  <c:v>23102.5</c:v>
                </c:pt>
                <c:pt idx="61">
                  <c:v>23102.5</c:v>
                </c:pt>
                <c:pt idx="62">
                  <c:v>23102.5</c:v>
                </c:pt>
                <c:pt idx="63">
                  <c:v>23195.5</c:v>
                </c:pt>
                <c:pt idx="64">
                  <c:v>23195.5</c:v>
                </c:pt>
                <c:pt idx="65">
                  <c:v>23195.5</c:v>
                </c:pt>
                <c:pt idx="66">
                  <c:v>24233.5</c:v>
                </c:pt>
                <c:pt idx="67">
                  <c:v>24233.5</c:v>
                </c:pt>
                <c:pt idx="68">
                  <c:v>24233.5</c:v>
                </c:pt>
                <c:pt idx="69">
                  <c:v>23559</c:v>
                </c:pt>
                <c:pt idx="70">
                  <c:v>24583</c:v>
                </c:pt>
                <c:pt idx="71">
                  <c:v>24583</c:v>
                </c:pt>
                <c:pt idx="72">
                  <c:v>24583</c:v>
                </c:pt>
                <c:pt idx="73">
                  <c:v>24624.5</c:v>
                </c:pt>
                <c:pt idx="74">
                  <c:v>24624.5</c:v>
                </c:pt>
                <c:pt idx="75">
                  <c:v>24627.5</c:v>
                </c:pt>
                <c:pt idx="76">
                  <c:v>24764</c:v>
                </c:pt>
                <c:pt idx="77">
                  <c:v>25821</c:v>
                </c:pt>
                <c:pt idx="78">
                  <c:v>25821.5</c:v>
                </c:pt>
                <c:pt idx="79">
                  <c:v>25451</c:v>
                </c:pt>
                <c:pt idx="80">
                  <c:v>25451</c:v>
                </c:pt>
                <c:pt idx="81">
                  <c:v>25467</c:v>
                </c:pt>
                <c:pt idx="82">
                  <c:v>25467</c:v>
                </c:pt>
                <c:pt idx="83">
                  <c:v>25486.5</c:v>
                </c:pt>
                <c:pt idx="84">
                  <c:v>25486.5</c:v>
                </c:pt>
                <c:pt idx="85">
                  <c:v>25800.5</c:v>
                </c:pt>
              </c:numCache>
            </c:numRef>
          </c:xVal>
          <c:yVal>
            <c:numRef>
              <c:f>Active!$U$21:$U$890</c:f>
              <c:numCache>
                <c:formatCode>General</c:formatCode>
                <c:ptCount val="870"/>
                <c:pt idx="6">
                  <c:v>-2.8000000005704351E-2</c:v>
                </c:pt>
                <c:pt idx="7">
                  <c:v>-4.9750000005587935E-2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58-4F1B-A6A2-4D422F25E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98448"/>
        <c:axId val="1"/>
      </c:scatterChart>
      <c:valAx>
        <c:axId val="84689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98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62698705472802"/>
          <c:y val="0.91249999999999998"/>
          <c:w val="0.777060452257684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28575</xdr:rowOff>
    </xdr:from>
    <xdr:to>
      <xdr:col>16</xdr:col>
      <xdr:colOff>361950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6808A0-F7B7-1077-CE1A-C99C2B3FF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workbookViewId="0">
      <pane xSplit="14" ySplit="22" topLeftCell="O89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1">
        <v>51661.69</v>
      </c>
    </row>
    <row r="8" spans="1:6" x14ac:dyDescent="0.2">
      <c r="A8" s="1" t="s">
        <v>9</v>
      </c>
      <c r="C8" s="1">
        <v>0.31125000000000003</v>
      </c>
    </row>
    <row r="9" spans="1:6" x14ac:dyDescent="0.2">
      <c r="A9" s="9" t="s">
        <v>10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11</v>
      </c>
      <c r="D10" s="13" t="s">
        <v>12</v>
      </c>
      <c r="E10"/>
    </row>
    <row r="11" spans="1:6" x14ac:dyDescent="0.2">
      <c r="A11" t="s">
        <v>13</v>
      </c>
      <c r="B11"/>
      <c r="C11" s="14">
        <f ca="1">INTERCEPT(INDIRECT($D$9):G989,INDIRECT($C$9):F989)</f>
        <v>1.3850556016698032E-2</v>
      </c>
      <c r="D11" s="3"/>
      <c r="E11"/>
    </row>
    <row r="12" spans="1:6" x14ac:dyDescent="0.2">
      <c r="A12" t="s">
        <v>14</v>
      </c>
      <c r="B12"/>
      <c r="C12" s="14">
        <f ca="1">SLOPE(INDIRECT($D$9):G989,INDIRECT($C$9):F989)</f>
        <v>-2.3385547217992809E-6</v>
      </c>
      <c r="D12" s="3"/>
      <c r="E12"/>
    </row>
    <row r="13" spans="1:6" x14ac:dyDescent="0.2">
      <c r="A13" t="s">
        <v>15</v>
      </c>
      <c r="B13"/>
      <c r="C13" s="3" t="s">
        <v>16</v>
      </c>
    </row>
    <row r="14" spans="1:6" x14ac:dyDescent="0.2">
      <c r="A14"/>
      <c r="B14"/>
      <c r="C14"/>
    </row>
    <row r="15" spans="1:6" x14ac:dyDescent="0.2">
      <c r="A15" s="15" t="s">
        <v>17</v>
      </c>
      <c r="B15"/>
      <c r="C15" s="16">
        <f ca="1">(C7+C11)+(C8+C12)*INT(MAX(F21:F3530))</f>
        <v>59698.42971673455</v>
      </c>
      <c r="E15" s="9" t="s">
        <v>18</v>
      </c>
      <c r="F15" s="8">
        <v>1</v>
      </c>
    </row>
    <row r="16" spans="1:6" x14ac:dyDescent="0.2">
      <c r="A16" s="15" t="s">
        <v>19</v>
      </c>
      <c r="B16"/>
      <c r="C16" s="16">
        <f ca="1">+C8+C12</f>
        <v>0.31124766144527821</v>
      </c>
      <c r="E16" s="9" t="s">
        <v>20</v>
      </c>
      <c r="F16" s="14">
        <f ca="1">NOW()+15018.5+$C$5/24</f>
        <v>60378.801658449069</v>
      </c>
    </row>
    <row r="17" spans="1:21" x14ac:dyDescent="0.2">
      <c r="A17" s="9" t="s">
        <v>21</v>
      </c>
      <c r="B17"/>
      <c r="C17">
        <f>COUNT(C21:C2188)</f>
        <v>86</v>
      </c>
      <c r="E17" s="9" t="s">
        <v>22</v>
      </c>
      <c r="F17" s="14">
        <f ca="1">ROUND(2*(F16-$C$7)/$C$8,0)/2+F15</f>
        <v>28008</v>
      </c>
    </row>
    <row r="18" spans="1:21" x14ac:dyDescent="0.2">
      <c r="A18" s="15" t="s">
        <v>23</v>
      </c>
      <c r="B18"/>
      <c r="C18" s="17">
        <f ca="1">+C15</f>
        <v>59698.42971673455</v>
      </c>
      <c r="D18" s="18">
        <f ca="1">+C16</f>
        <v>0.31124766144527821</v>
      </c>
      <c r="E18" s="9" t="s">
        <v>24</v>
      </c>
      <c r="F18" s="12">
        <f ca="1">ROUND(2*(F16-$C$15)/$C$16,0)/2+F15</f>
        <v>2187</v>
      </c>
    </row>
    <row r="19" spans="1:21" x14ac:dyDescent="0.2">
      <c r="E19" s="9" t="s">
        <v>25</v>
      </c>
      <c r="F19" s="19">
        <f ca="1">+$C$15+$C$16*F18-15018.5-$C$5/24</f>
        <v>45361.024185648712</v>
      </c>
    </row>
    <row r="20" spans="1:21" x14ac:dyDescent="0.2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0" t="s">
        <v>33</v>
      </c>
      <c r="I20" s="20" t="s">
        <v>34</v>
      </c>
      <c r="J20" s="20" t="s">
        <v>35</v>
      </c>
      <c r="K20" s="20" t="s">
        <v>36</v>
      </c>
      <c r="L20" s="20" t="s">
        <v>37</v>
      </c>
      <c r="M20" s="20" t="s">
        <v>38</v>
      </c>
      <c r="N20" s="20" t="s">
        <v>39</v>
      </c>
      <c r="O20" s="20" t="s">
        <v>40</v>
      </c>
      <c r="P20" s="20" t="s">
        <v>41</v>
      </c>
      <c r="Q20" s="13" t="s">
        <v>42</v>
      </c>
      <c r="U20" s="21" t="s">
        <v>43</v>
      </c>
    </row>
    <row r="21" spans="1:21" x14ac:dyDescent="0.2">
      <c r="A21" s="1" t="s">
        <v>44</v>
      </c>
      <c r="B21" s="3"/>
      <c r="C21" s="22">
        <f>C7</f>
        <v>51661.69</v>
      </c>
      <c r="D21" s="22" t="s">
        <v>16</v>
      </c>
      <c r="E21" s="1">
        <f t="shared" ref="E21:E38" si="0">+(C21-C$7)/C$8</f>
        <v>0</v>
      </c>
      <c r="F21" s="1">
        <f t="shared" ref="F21:F68" si="1">ROUND(2*E21,0)/2</f>
        <v>0</v>
      </c>
      <c r="G21" s="1">
        <f t="shared" ref="G21:G26" si="2">+C21-(C$7+F21*C$8)</f>
        <v>0</v>
      </c>
      <c r="H21" s="1">
        <f>+G21</f>
        <v>0</v>
      </c>
      <c r="O21" s="1">
        <f t="shared" ref="O21:O38" ca="1" si="3">+C$11+C$12*$F21</f>
        <v>1.3850556016698032E-2</v>
      </c>
      <c r="Q21" s="57">
        <f t="shared" ref="Q21:Q38" si="4">+C21-15018.5</f>
        <v>36643.19</v>
      </c>
    </row>
    <row r="22" spans="1:21" x14ac:dyDescent="0.2">
      <c r="A22" s="1" t="s">
        <v>45</v>
      </c>
      <c r="B22" s="3" t="s">
        <v>46</v>
      </c>
      <c r="C22" s="22">
        <v>54201.794399999999</v>
      </c>
      <c r="D22" s="22">
        <v>1E-4</v>
      </c>
      <c r="E22" s="1">
        <f t="shared" si="0"/>
        <v>8160.9779919678595</v>
      </c>
      <c r="F22" s="1">
        <f t="shared" si="1"/>
        <v>8161</v>
      </c>
      <c r="G22" s="1">
        <f t="shared" si="2"/>
        <v>-6.8500000052154064E-3</v>
      </c>
      <c r="I22" s="1">
        <f>+G22</f>
        <v>-6.8500000052154064E-3</v>
      </c>
      <c r="O22" s="1">
        <f t="shared" ca="1" si="3"/>
        <v>-5.2343890679058987E-3</v>
      </c>
      <c r="Q22" s="57">
        <f t="shared" si="4"/>
        <v>39183.294399999999</v>
      </c>
    </row>
    <row r="23" spans="1:21" x14ac:dyDescent="0.2">
      <c r="A23" s="23" t="s">
        <v>47</v>
      </c>
      <c r="B23" s="24" t="s">
        <v>46</v>
      </c>
      <c r="C23" s="23">
        <v>54202.417500000003</v>
      </c>
      <c r="D23" s="23">
        <v>2.9999999999999997E-4</v>
      </c>
      <c r="E23" s="1">
        <f t="shared" si="0"/>
        <v>8162.9799196787171</v>
      </c>
      <c r="F23" s="1">
        <f t="shared" si="1"/>
        <v>8163</v>
      </c>
      <c r="G23" s="1">
        <f t="shared" si="2"/>
        <v>-6.2499999985448085E-3</v>
      </c>
      <c r="I23" s="1">
        <f>+G23</f>
        <v>-6.2499999985448085E-3</v>
      </c>
      <c r="O23" s="1">
        <f t="shared" ca="1" si="3"/>
        <v>-5.2390661773495002E-3</v>
      </c>
      <c r="Q23" s="57">
        <f t="shared" si="4"/>
        <v>39183.917500000003</v>
      </c>
    </row>
    <row r="24" spans="1:21" x14ac:dyDescent="0.2">
      <c r="A24" s="23" t="s">
        <v>47</v>
      </c>
      <c r="B24" s="24" t="s">
        <v>48</v>
      </c>
      <c r="C24" s="23">
        <v>54228.406199999998</v>
      </c>
      <c r="D24" s="23">
        <v>4.0000000000000002E-4</v>
      </c>
      <c r="E24" s="1">
        <f t="shared" si="0"/>
        <v>8246.4777510040003</v>
      </c>
      <c r="F24" s="1">
        <f t="shared" si="1"/>
        <v>8246.5</v>
      </c>
      <c r="G24" s="1">
        <f t="shared" si="2"/>
        <v>-6.9250000087777153E-3</v>
      </c>
      <c r="I24" s="1">
        <f>+G24</f>
        <v>-6.9250000087777153E-3</v>
      </c>
      <c r="O24" s="1">
        <f t="shared" ca="1" si="3"/>
        <v>-5.4343354966197369E-3</v>
      </c>
      <c r="Q24" s="57">
        <f t="shared" si="4"/>
        <v>39209.906199999998</v>
      </c>
      <c r="U24" s="25"/>
    </row>
    <row r="25" spans="1:21" x14ac:dyDescent="0.2">
      <c r="A25" s="26" t="s">
        <v>49</v>
      </c>
      <c r="B25" s="27" t="s">
        <v>48</v>
      </c>
      <c r="C25" s="28">
        <v>54228.406320000002</v>
      </c>
      <c r="D25" s="28">
        <v>2.9999999999999997E-4</v>
      </c>
      <c r="E25" s="1">
        <f t="shared" si="0"/>
        <v>8246.4781365461822</v>
      </c>
      <c r="F25" s="1">
        <f t="shared" si="1"/>
        <v>8246.5</v>
      </c>
      <c r="G25" s="1">
        <f t="shared" si="2"/>
        <v>-6.8050000045332126E-3</v>
      </c>
      <c r="J25" s="1">
        <f>+G25</f>
        <v>-6.8050000045332126E-3</v>
      </c>
      <c r="O25" s="1">
        <f t="shared" ca="1" si="3"/>
        <v>-5.4343354966197369E-3</v>
      </c>
      <c r="Q25" s="57">
        <f t="shared" si="4"/>
        <v>39209.906320000002</v>
      </c>
      <c r="U25" s="25"/>
    </row>
    <row r="26" spans="1:21" x14ac:dyDescent="0.2">
      <c r="A26" s="23" t="s">
        <v>47</v>
      </c>
      <c r="B26" s="24" t="s">
        <v>46</v>
      </c>
      <c r="C26" s="23">
        <v>54505.580199999997</v>
      </c>
      <c r="D26" s="23">
        <v>2.9999999999999997E-4</v>
      </c>
      <c r="E26" s="1">
        <f t="shared" si="0"/>
        <v>9136.9966265060048</v>
      </c>
      <c r="F26" s="1">
        <f t="shared" si="1"/>
        <v>9137</v>
      </c>
      <c r="G26" s="1">
        <f t="shared" si="2"/>
        <v>-1.0500000062165782E-3</v>
      </c>
      <c r="I26" s="1">
        <f>+G26</f>
        <v>-1.0500000062165782E-3</v>
      </c>
      <c r="O26" s="1">
        <f t="shared" ca="1" si="3"/>
        <v>-7.5168184763819978E-3</v>
      </c>
      <c r="Q26" s="57">
        <f t="shared" si="4"/>
        <v>39487.080199999997</v>
      </c>
      <c r="U26" s="25"/>
    </row>
    <row r="27" spans="1:21" x14ac:dyDescent="0.2">
      <c r="A27" s="26" t="s">
        <v>50</v>
      </c>
      <c r="B27" s="29" t="s">
        <v>46</v>
      </c>
      <c r="C27" s="30">
        <v>54993.281999999999</v>
      </c>
      <c r="D27" s="31">
        <v>5.0000000000000001E-3</v>
      </c>
      <c r="E27" s="1">
        <f t="shared" si="0"/>
        <v>10703.910040160632</v>
      </c>
      <c r="F27" s="1">
        <f t="shared" si="1"/>
        <v>10704</v>
      </c>
      <c r="O27" s="1">
        <f t="shared" ca="1" si="3"/>
        <v>-1.1181333725441472E-2</v>
      </c>
      <c r="Q27" s="57">
        <f t="shared" si="4"/>
        <v>39974.781999999999</v>
      </c>
      <c r="U27" s="25">
        <f>+C27-(C$7+F27*C$8)</f>
        <v>-2.8000000005704351E-2</v>
      </c>
    </row>
    <row r="28" spans="1:21" x14ac:dyDescent="0.2">
      <c r="A28" s="26" t="s">
        <v>50</v>
      </c>
      <c r="B28" s="29" t="s">
        <v>48</v>
      </c>
      <c r="C28" s="30">
        <v>54995.438999999998</v>
      </c>
      <c r="D28" s="31">
        <v>5.0000000000000001E-3</v>
      </c>
      <c r="E28" s="1">
        <f t="shared" si="0"/>
        <v>10710.840160642558</v>
      </c>
      <c r="F28" s="1">
        <f t="shared" si="1"/>
        <v>10711</v>
      </c>
      <c r="O28" s="1">
        <f t="shared" ca="1" si="3"/>
        <v>-1.1197703608494067E-2</v>
      </c>
      <c r="Q28" s="57">
        <f t="shared" si="4"/>
        <v>39976.938999999998</v>
      </c>
      <c r="U28" s="25">
        <f>+C28-(C$7+F28*C$8)</f>
        <v>-4.9750000005587935E-2</v>
      </c>
    </row>
    <row r="29" spans="1:21" x14ac:dyDescent="0.2">
      <c r="A29" s="26" t="s">
        <v>51</v>
      </c>
      <c r="B29" s="27" t="s">
        <v>48</v>
      </c>
      <c r="C29" s="28">
        <v>55303.456570000002</v>
      </c>
      <c r="D29" s="28">
        <v>1E-4</v>
      </c>
      <c r="E29" s="1">
        <f t="shared" si="0"/>
        <v>11700.454843373493</v>
      </c>
      <c r="F29" s="1">
        <f t="shared" si="1"/>
        <v>11700.5</v>
      </c>
      <c r="G29" s="1">
        <f t="shared" ref="G29:G38" si="5">+C29-(C$7+F29*C$8)</f>
        <v>-1.4054999999643769E-2</v>
      </c>
      <c r="I29" s="1">
        <f t="shared" ref="I29:I37" si="6">+G29</f>
        <v>-1.4054999999643769E-2</v>
      </c>
      <c r="O29" s="1">
        <f t="shared" ca="1" si="3"/>
        <v>-1.3511703505714456E-2</v>
      </c>
      <c r="Q29" s="57">
        <f t="shared" si="4"/>
        <v>40284.956570000002</v>
      </c>
      <c r="U29" s="25"/>
    </row>
    <row r="30" spans="1:21" x14ac:dyDescent="0.2">
      <c r="A30" s="32" t="s">
        <v>52</v>
      </c>
      <c r="B30" s="24" t="s">
        <v>48</v>
      </c>
      <c r="C30" s="23">
        <v>55304.391300000003</v>
      </c>
      <c r="D30" s="23">
        <v>2.9999999999999997E-4</v>
      </c>
      <c r="E30" s="1">
        <f t="shared" si="0"/>
        <v>11703.457991967873</v>
      </c>
      <c r="F30" s="1">
        <f t="shared" si="1"/>
        <v>11703.5</v>
      </c>
      <c r="G30" s="1">
        <f t="shared" si="5"/>
        <v>-1.3075000002572779E-2</v>
      </c>
      <c r="I30" s="1">
        <f t="shared" si="6"/>
        <v>-1.3075000002572779E-2</v>
      </c>
      <c r="O30" s="1">
        <f t="shared" ca="1" si="3"/>
        <v>-1.3518719169879852E-2</v>
      </c>
      <c r="Q30" s="57">
        <f t="shared" si="4"/>
        <v>40285.891300000003</v>
      </c>
      <c r="U30" s="25"/>
    </row>
    <row r="31" spans="1:21" x14ac:dyDescent="0.2">
      <c r="A31" s="26" t="s">
        <v>51</v>
      </c>
      <c r="B31" s="27" t="s">
        <v>48</v>
      </c>
      <c r="C31" s="28">
        <v>55304.391759999999</v>
      </c>
      <c r="D31" s="28">
        <v>1E-4</v>
      </c>
      <c r="E31" s="1">
        <f t="shared" si="0"/>
        <v>11703.459469879504</v>
      </c>
      <c r="F31" s="1">
        <f t="shared" si="1"/>
        <v>11703.5</v>
      </c>
      <c r="G31" s="1">
        <f t="shared" si="5"/>
        <v>-1.2615000006917398E-2</v>
      </c>
      <c r="I31" s="1">
        <f t="shared" si="6"/>
        <v>-1.2615000006917398E-2</v>
      </c>
      <c r="O31" s="1">
        <f t="shared" ca="1" si="3"/>
        <v>-1.3518719169879852E-2</v>
      </c>
      <c r="Q31" s="57">
        <f t="shared" si="4"/>
        <v>40285.891759999999</v>
      </c>
      <c r="U31" s="25"/>
    </row>
    <row r="32" spans="1:21" x14ac:dyDescent="0.2">
      <c r="A32" s="33" t="s">
        <v>53</v>
      </c>
      <c r="B32" s="34" t="s">
        <v>46</v>
      </c>
      <c r="C32" s="33">
        <v>55623.8825</v>
      </c>
      <c r="D32" s="33">
        <v>5.0000000000000001E-4</v>
      </c>
      <c r="E32" s="1">
        <f t="shared" si="0"/>
        <v>12729.935742971878</v>
      </c>
      <c r="F32" s="1">
        <f t="shared" si="1"/>
        <v>12730</v>
      </c>
      <c r="G32" s="1">
        <f t="shared" si="5"/>
        <v>-2.0000000004074536E-2</v>
      </c>
      <c r="I32" s="1">
        <f t="shared" si="6"/>
        <v>-2.0000000004074536E-2</v>
      </c>
      <c r="O32" s="1">
        <f t="shared" ca="1" si="3"/>
        <v>-1.5919245591806814E-2</v>
      </c>
      <c r="Q32" s="57">
        <f t="shared" si="4"/>
        <v>40605.3825</v>
      </c>
      <c r="U32" s="25"/>
    </row>
    <row r="33" spans="1:17" x14ac:dyDescent="0.2">
      <c r="A33" s="28" t="s">
        <v>54</v>
      </c>
      <c r="B33" s="27" t="s">
        <v>48</v>
      </c>
      <c r="C33" s="28">
        <v>55690.331700000002</v>
      </c>
      <c r="D33" s="28">
        <v>2.0000000000000001E-4</v>
      </c>
      <c r="E33" s="1">
        <f t="shared" si="0"/>
        <v>12943.427148594377</v>
      </c>
      <c r="F33" s="1">
        <f t="shared" si="1"/>
        <v>12943.5</v>
      </c>
      <c r="G33" s="1">
        <f t="shared" si="5"/>
        <v>-2.2675000000162981E-2</v>
      </c>
      <c r="I33" s="1">
        <f t="shared" si="6"/>
        <v>-2.2675000000162981E-2</v>
      </c>
      <c r="O33" s="1">
        <f t="shared" ca="1" si="3"/>
        <v>-1.6418527024910961E-2</v>
      </c>
      <c r="Q33" s="57">
        <f t="shared" si="4"/>
        <v>40671.831700000002</v>
      </c>
    </row>
    <row r="34" spans="1:17" x14ac:dyDescent="0.2">
      <c r="A34" s="33" t="s">
        <v>55</v>
      </c>
      <c r="B34" s="34" t="s">
        <v>48</v>
      </c>
      <c r="C34" s="33">
        <v>55699.357400000001</v>
      </c>
      <c r="D34" s="33">
        <v>2.9999999999999997E-4</v>
      </c>
      <c r="E34" s="1">
        <f t="shared" si="0"/>
        <v>12972.425381526098</v>
      </c>
      <c r="F34" s="1">
        <f t="shared" si="1"/>
        <v>12972.5</v>
      </c>
      <c r="G34" s="1">
        <f t="shared" si="5"/>
        <v>-2.3225000004458707E-2</v>
      </c>
      <c r="I34" s="1">
        <f t="shared" si="6"/>
        <v>-2.3225000004458707E-2</v>
      </c>
      <c r="O34" s="1">
        <f t="shared" ca="1" si="3"/>
        <v>-1.6486345111843142E-2</v>
      </c>
      <c r="Q34" s="57">
        <f t="shared" si="4"/>
        <v>40680.857400000001</v>
      </c>
    </row>
    <row r="35" spans="1:17" x14ac:dyDescent="0.2">
      <c r="A35" s="33" t="s">
        <v>55</v>
      </c>
      <c r="B35" s="34" t="s">
        <v>46</v>
      </c>
      <c r="C35" s="33">
        <v>55702.315399999999</v>
      </c>
      <c r="D35" s="33">
        <v>2.0000000000000001E-4</v>
      </c>
      <c r="E35" s="1">
        <f t="shared" si="0"/>
        <v>12981.928995983926</v>
      </c>
      <c r="F35" s="1">
        <f t="shared" si="1"/>
        <v>12982</v>
      </c>
      <c r="G35" s="1">
        <f t="shared" si="5"/>
        <v>-2.2100000001955777E-2</v>
      </c>
      <c r="I35" s="1">
        <f t="shared" si="6"/>
        <v>-2.2100000001955777E-2</v>
      </c>
      <c r="O35" s="1">
        <f t="shared" ca="1" si="3"/>
        <v>-1.6508561381700232E-2</v>
      </c>
      <c r="Q35" s="57">
        <f t="shared" si="4"/>
        <v>40683.815399999999</v>
      </c>
    </row>
    <row r="36" spans="1:17" x14ac:dyDescent="0.2">
      <c r="A36" s="28" t="s">
        <v>56</v>
      </c>
      <c r="B36" s="27" t="s">
        <v>48</v>
      </c>
      <c r="C36" s="28">
        <v>55987.892200000002</v>
      </c>
      <c r="D36" s="28">
        <v>4.0000000000000002E-4</v>
      </c>
      <c r="E36" s="1">
        <f t="shared" si="0"/>
        <v>13899.444819277107</v>
      </c>
      <c r="F36" s="1">
        <f t="shared" si="1"/>
        <v>13899.5</v>
      </c>
      <c r="G36" s="1">
        <f t="shared" si="5"/>
        <v>-1.7175000000861473E-2</v>
      </c>
      <c r="I36" s="1">
        <f t="shared" si="6"/>
        <v>-1.7175000000861473E-2</v>
      </c>
      <c r="O36" s="1">
        <f t="shared" ca="1" si="3"/>
        <v>-1.8654185338951072E-2</v>
      </c>
      <c r="Q36" s="57">
        <f t="shared" si="4"/>
        <v>40969.392200000002</v>
      </c>
    </row>
    <row r="37" spans="1:17" x14ac:dyDescent="0.2">
      <c r="A37" s="26" t="s">
        <v>57</v>
      </c>
      <c r="B37" s="24" t="s">
        <v>48</v>
      </c>
      <c r="C37" s="23">
        <v>56012.480900000002</v>
      </c>
      <c r="D37" s="23">
        <v>4.0000000000000002E-4</v>
      </c>
      <c r="E37" s="1">
        <f t="shared" si="0"/>
        <v>13978.444658634537</v>
      </c>
      <c r="F37" s="1">
        <f t="shared" si="1"/>
        <v>13978.5</v>
      </c>
      <c r="G37" s="1">
        <f t="shared" si="5"/>
        <v>-1.7225000003236346E-2</v>
      </c>
      <c r="I37" s="1">
        <f t="shared" si="6"/>
        <v>-1.7225000003236346E-2</v>
      </c>
      <c r="O37" s="1">
        <f t="shared" ca="1" si="3"/>
        <v>-1.8838931161973216E-2</v>
      </c>
      <c r="Q37" s="57">
        <f t="shared" si="4"/>
        <v>40993.980900000002</v>
      </c>
    </row>
    <row r="38" spans="1:17" x14ac:dyDescent="0.2">
      <c r="A38" s="35" t="s">
        <v>58</v>
      </c>
      <c r="B38" s="27"/>
      <c r="C38" s="28">
        <v>56024.775000000001</v>
      </c>
      <c r="D38" s="28">
        <v>2E-3</v>
      </c>
      <c r="E38" s="1">
        <f t="shared" si="0"/>
        <v>14017.943775100397</v>
      </c>
      <c r="F38" s="1">
        <f t="shared" si="1"/>
        <v>14018</v>
      </c>
      <c r="G38" s="1">
        <f t="shared" si="5"/>
        <v>-1.750000000174623E-2</v>
      </c>
      <c r="K38" s="1">
        <f>+G38</f>
        <v>-1.750000000174623E-2</v>
      </c>
      <c r="O38" s="1">
        <f t="shared" ca="1" si="3"/>
        <v>-1.8931304073484291E-2</v>
      </c>
      <c r="Q38" s="57">
        <f t="shared" si="4"/>
        <v>41006.275000000001</v>
      </c>
    </row>
    <row r="39" spans="1:17" x14ac:dyDescent="0.2">
      <c r="A39" s="36" t="s">
        <v>59</v>
      </c>
      <c r="B39" s="37" t="s">
        <v>46</v>
      </c>
      <c r="C39" s="38">
        <v>57125.504099999998</v>
      </c>
      <c r="D39" s="38" t="s">
        <v>60</v>
      </c>
      <c r="E39" s="1">
        <f t="shared" ref="E39:E45" si="7">+(C39-C$7)/C$8</f>
        <v>17554.422811244964</v>
      </c>
      <c r="F39" s="1">
        <f t="shared" si="1"/>
        <v>17554.5</v>
      </c>
      <c r="G39" s="1">
        <f t="shared" ref="G39:G45" si="8">+C39-(C$7+F39*C$8)</f>
        <v>-2.402500000607688E-2</v>
      </c>
      <c r="K39" s="1">
        <f t="shared" ref="K39:K45" si="9">+G39</f>
        <v>-2.402500000607688E-2</v>
      </c>
      <c r="O39" s="1">
        <f t="shared" ref="O39:O45" ca="1" si="10">+C$11+C$12*$F39</f>
        <v>-2.7201602847127443E-2</v>
      </c>
      <c r="Q39" s="57">
        <f t="shared" ref="Q39:Q45" si="11">+C39-15018.5</f>
        <v>42107.004099999998</v>
      </c>
    </row>
    <row r="40" spans="1:17" x14ac:dyDescent="0.2">
      <c r="A40" s="36" t="s">
        <v>59</v>
      </c>
      <c r="B40" s="37" t="s">
        <v>48</v>
      </c>
      <c r="C40" s="38">
        <v>57517.359900000003</v>
      </c>
      <c r="D40" s="38" t="s">
        <v>61</v>
      </c>
      <c r="E40" s="1">
        <f t="shared" si="7"/>
        <v>18813.397269076308</v>
      </c>
      <c r="F40" s="1">
        <f t="shared" si="1"/>
        <v>18813.5</v>
      </c>
      <c r="G40" s="1">
        <f t="shared" si="8"/>
        <v>-3.1974999998055864E-2</v>
      </c>
      <c r="K40" s="1">
        <f t="shared" si="9"/>
        <v>-3.1974999998055864E-2</v>
      </c>
      <c r="O40" s="1">
        <f t="shared" ca="1" si="10"/>
        <v>-3.0145843241872743E-2</v>
      </c>
      <c r="Q40" s="57">
        <f t="shared" si="11"/>
        <v>42498.859900000003</v>
      </c>
    </row>
    <row r="41" spans="1:17" x14ac:dyDescent="0.2">
      <c r="A41" s="39" t="s">
        <v>62</v>
      </c>
      <c r="B41" s="40" t="s">
        <v>48</v>
      </c>
      <c r="C41" s="41">
        <v>57067.61174</v>
      </c>
      <c r="D41" s="41">
        <v>2.0000000000000001E-4</v>
      </c>
      <c r="E41" s="1">
        <f t="shared" si="7"/>
        <v>17368.423261044169</v>
      </c>
      <c r="F41" s="1">
        <f t="shared" si="1"/>
        <v>17368.5</v>
      </c>
      <c r="G41" s="1">
        <f t="shared" si="8"/>
        <v>-2.388500000233762E-2</v>
      </c>
      <c r="K41" s="1">
        <f t="shared" si="9"/>
        <v>-2.388500000233762E-2</v>
      </c>
      <c r="O41" s="1">
        <f t="shared" ca="1" si="10"/>
        <v>-2.6766631668872783E-2</v>
      </c>
      <c r="Q41" s="57">
        <f t="shared" si="11"/>
        <v>42049.11174</v>
      </c>
    </row>
    <row r="42" spans="1:17" x14ac:dyDescent="0.2">
      <c r="A42" s="39" t="s">
        <v>62</v>
      </c>
      <c r="B42" s="40" t="s">
        <v>46</v>
      </c>
      <c r="C42" s="41">
        <v>57481.409740000003</v>
      </c>
      <c r="D42" s="41">
        <v>2.0000000000000001E-4</v>
      </c>
      <c r="E42" s="1">
        <f t="shared" si="7"/>
        <v>18697.894746987953</v>
      </c>
      <c r="F42" s="1">
        <f t="shared" si="1"/>
        <v>18698</v>
      </c>
      <c r="G42" s="1">
        <f t="shared" si="8"/>
        <v>-3.2760000001871958E-2</v>
      </c>
      <c r="K42" s="1">
        <f t="shared" si="9"/>
        <v>-3.2760000001871958E-2</v>
      </c>
      <c r="O42" s="1">
        <f t="shared" ca="1" si="10"/>
        <v>-2.9875740171504926E-2</v>
      </c>
      <c r="Q42" s="57">
        <f t="shared" si="11"/>
        <v>42462.909740000003</v>
      </c>
    </row>
    <row r="43" spans="1:17" x14ac:dyDescent="0.2">
      <c r="A43" s="42" t="s">
        <v>63</v>
      </c>
      <c r="B43" s="43" t="s">
        <v>46</v>
      </c>
      <c r="C43" s="44">
        <v>57861.442000000003</v>
      </c>
      <c r="D43" s="45">
        <v>7.0000000000000001E-3</v>
      </c>
      <c r="E43" s="1">
        <f t="shared" si="7"/>
        <v>19918.881927710841</v>
      </c>
      <c r="F43" s="1">
        <f t="shared" si="1"/>
        <v>19919</v>
      </c>
      <c r="G43" s="1">
        <f t="shared" si="8"/>
        <v>-3.6749999999301508E-2</v>
      </c>
      <c r="K43" s="1">
        <f t="shared" si="9"/>
        <v>-3.6749999999301508E-2</v>
      </c>
      <c r="O43" s="1">
        <f t="shared" ca="1" si="10"/>
        <v>-3.2731115486821845E-2</v>
      </c>
      <c r="Q43" s="57">
        <f t="shared" si="11"/>
        <v>42842.942000000003</v>
      </c>
    </row>
    <row r="44" spans="1:17" x14ac:dyDescent="0.2">
      <c r="A44" s="42" t="s">
        <v>63</v>
      </c>
      <c r="B44" s="43" t="s">
        <v>48</v>
      </c>
      <c r="C44" s="44">
        <v>57490.591</v>
      </c>
      <c r="D44" s="45">
        <v>2E-3</v>
      </c>
      <c r="E44" s="1">
        <f t="shared" si="7"/>
        <v>18727.392771084331</v>
      </c>
      <c r="F44" s="1">
        <f t="shared" si="1"/>
        <v>18727.5</v>
      </c>
      <c r="G44" s="1">
        <f t="shared" si="8"/>
        <v>-3.3374999999068677E-2</v>
      </c>
      <c r="K44" s="1">
        <f t="shared" si="9"/>
        <v>-3.3374999999068677E-2</v>
      </c>
      <c r="O44" s="1">
        <f t="shared" ca="1" si="10"/>
        <v>-2.9944727535798001E-2</v>
      </c>
      <c r="Q44" s="57">
        <f t="shared" si="11"/>
        <v>42472.091</v>
      </c>
    </row>
    <row r="45" spans="1:17" x14ac:dyDescent="0.2">
      <c r="A45" s="46" t="s">
        <v>64</v>
      </c>
      <c r="B45" s="47" t="s">
        <v>46</v>
      </c>
      <c r="C45" s="46">
        <v>57096.090300000003</v>
      </c>
      <c r="D45" s="46" t="s">
        <v>65</v>
      </c>
      <c r="E45" s="1">
        <f t="shared" si="7"/>
        <v>17459.920642570283</v>
      </c>
      <c r="F45" s="1">
        <f t="shared" si="1"/>
        <v>17460</v>
      </c>
      <c r="G45" s="1">
        <f t="shared" si="8"/>
        <v>-2.4700000001757871E-2</v>
      </c>
      <c r="K45" s="1">
        <f t="shared" si="9"/>
        <v>-2.4700000001757871E-2</v>
      </c>
      <c r="O45" s="1">
        <f t="shared" ca="1" si="10"/>
        <v>-2.6980609425917415E-2</v>
      </c>
      <c r="Q45" s="57">
        <f t="shared" si="11"/>
        <v>42077.590300000003</v>
      </c>
    </row>
    <row r="46" spans="1:17" x14ac:dyDescent="0.2">
      <c r="A46" s="48" t="s">
        <v>66</v>
      </c>
      <c r="B46" s="49" t="s">
        <v>48</v>
      </c>
      <c r="C46" s="48">
        <v>56037.374400000001</v>
      </c>
      <c r="D46" s="48">
        <v>2.0000000000000001E-4</v>
      </c>
      <c r="E46" s="1">
        <f t="shared" ref="E46:E68" si="12">+(C46-C$7)/C$8</f>
        <v>14058.423775100395</v>
      </c>
      <c r="F46" s="1">
        <f t="shared" si="1"/>
        <v>14058.5</v>
      </c>
      <c r="G46" s="1">
        <f t="shared" ref="G46:G68" si="13">+C46-(C$7+F46*C$8)</f>
        <v>-2.3724999999103602E-2</v>
      </c>
      <c r="K46" s="1">
        <f t="shared" ref="K46:K68" si="14">+G46</f>
        <v>-2.3724999999103602E-2</v>
      </c>
      <c r="O46" s="1">
        <f t="shared" ref="O46:O68" ca="1" si="15">+C$11+C$12*$F46</f>
        <v>-1.902601553971716E-2</v>
      </c>
      <c r="Q46" s="57">
        <f t="shared" ref="Q46:Q68" si="16">+C46-15018.5</f>
        <v>41018.874400000001</v>
      </c>
    </row>
    <row r="47" spans="1:17" x14ac:dyDescent="0.2">
      <c r="A47" s="48" t="s">
        <v>66</v>
      </c>
      <c r="B47" s="49" t="s">
        <v>48</v>
      </c>
      <c r="C47" s="48">
        <v>56038.308400000002</v>
      </c>
      <c r="D47" s="48">
        <v>1E-4</v>
      </c>
      <c r="E47" s="1">
        <f t="shared" si="12"/>
        <v>14061.42457831325</v>
      </c>
      <c r="F47" s="1">
        <f t="shared" si="1"/>
        <v>14061.5</v>
      </c>
      <c r="G47" s="1">
        <f t="shared" si="13"/>
        <v>-2.3475000001781154E-2</v>
      </c>
      <c r="K47" s="1">
        <f t="shared" si="14"/>
        <v>-2.3475000001781154E-2</v>
      </c>
      <c r="O47" s="1">
        <f t="shared" ca="1" si="15"/>
        <v>-1.9033031203882556E-2</v>
      </c>
      <c r="Q47" s="57">
        <f t="shared" si="16"/>
        <v>41019.808400000002</v>
      </c>
    </row>
    <row r="48" spans="1:17" x14ac:dyDescent="0.2">
      <c r="A48" s="48" t="s">
        <v>66</v>
      </c>
      <c r="B48" s="49" t="s">
        <v>46</v>
      </c>
      <c r="C48" s="48">
        <v>56044.3776</v>
      </c>
      <c r="D48" s="48">
        <v>1E-4</v>
      </c>
      <c r="E48" s="1">
        <f t="shared" si="12"/>
        <v>14080.924016064248</v>
      </c>
      <c r="F48" s="1">
        <f t="shared" si="1"/>
        <v>14081</v>
      </c>
      <c r="G48" s="1">
        <f t="shared" si="13"/>
        <v>-2.3650000002817251E-2</v>
      </c>
      <c r="K48" s="1">
        <f t="shared" si="14"/>
        <v>-2.3650000002817251E-2</v>
      </c>
      <c r="O48" s="1">
        <f t="shared" ca="1" si="15"/>
        <v>-1.9078633020957643E-2</v>
      </c>
      <c r="Q48" s="57">
        <f t="shared" si="16"/>
        <v>41025.8776</v>
      </c>
    </row>
    <row r="49" spans="1:17" x14ac:dyDescent="0.2">
      <c r="A49" s="48" t="s">
        <v>66</v>
      </c>
      <c r="B49" s="49" t="s">
        <v>46</v>
      </c>
      <c r="C49" s="48">
        <v>56049.357300000003</v>
      </c>
      <c r="D49" s="48">
        <v>1E-4</v>
      </c>
      <c r="E49" s="1">
        <f t="shared" si="12"/>
        <v>14096.923052208836</v>
      </c>
      <c r="F49" s="1">
        <f t="shared" si="1"/>
        <v>14097</v>
      </c>
      <c r="G49" s="1">
        <f t="shared" si="13"/>
        <v>-2.3950000002514571E-2</v>
      </c>
      <c r="K49" s="1">
        <f t="shared" si="14"/>
        <v>-2.3950000002514571E-2</v>
      </c>
      <c r="O49" s="1">
        <f t="shared" ca="1" si="15"/>
        <v>-1.9116049896506435E-2</v>
      </c>
      <c r="Q49" s="57">
        <f t="shared" si="16"/>
        <v>41030.857300000003</v>
      </c>
    </row>
    <row r="50" spans="1:17" x14ac:dyDescent="0.2">
      <c r="A50" s="48" t="s">
        <v>66</v>
      </c>
      <c r="B50" s="49" t="s">
        <v>46</v>
      </c>
      <c r="C50" s="48">
        <v>56050.293299999998</v>
      </c>
      <c r="D50" s="48">
        <v>1E-4</v>
      </c>
      <c r="E50" s="1">
        <f t="shared" si="12"/>
        <v>14099.930281124482</v>
      </c>
      <c r="F50" s="1">
        <f t="shared" si="1"/>
        <v>14100</v>
      </c>
      <c r="G50" s="1">
        <f t="shared" si="13"/>
        <v>-2.170000000478467E-2</v>
      </c>
      <c r="K50" s="1">
        <f t="shared" si="14"/>
        <v>-2.170000000478467E-2</v>
      </c>
      <c r="O50" s="1">
        <f t="shared" ca="1" si="15"/>
        <v>-1.912306556067183E-2</v>
      </c>
      <c r="Q50" s="57">
        <f t="shared" si="16"/>
        <v>41031.793299999998</v>
      </c>
    </row>
    <row r="51" spans="1:17" x14ac:dyDescent="0.2">
      <c r="A51" s="48" t="s">
        <v>66</v>
      </c>
      <c r="B51" s="49" t="s">
        <v>48</v>
      </c>
      <c r="C51" s="48">
        <v>56052.315699999999</v>
      </c>
      <c r="D51" s="48">
        <v>1E-4</v>
      </c>
      <c r="E51" s="1">
        <f t="shared" si="12"/>
        <v>14106.427951807218</v>
      </c>
      <c r="F51" s="1">
        <f t="shared" si="1"/>
        <v>14106.5</v>
      </c>
      <c r="G51" s="1">
        <f t="shared" si="13"/>
        <v>-2.2425000002840534E-2</v>
      </c>
      <c r="K51" s="1">
        <f t="shared" si="14"/>
        <v>-2.2425000002840534E-2</v>
      </c>
      <c r="O51" s="1">
        <f t="shared" ca="1" si="15"/>
        <v>-1.9138266166363528E-2</v>
      </c>
      <c r="Q51" s="57">
        <f t="shared" si="16"/>
        <v>41033.815699999999</v>
      </c>
    </row>
    <row r="52" spans="1:17" x14ac:dyDescent="0.2">
      <c r="A52" s="48" t="s">
        <v>66</v>
      </c>
      <c r="B52" s="49" t="s">
        <v>48</v>
      </c>
      <c r="C52" s="48">
        <v>56737.381500000003</v>
      </c>
      <c r="D52" s="48">
        <v>2.0000000000000001E-4</v>
      </c>
      <c r="E52" s="1">
        <f t="shared" si="12"/>
        <v>16307.442570281126</v>
      </c>
      <c r="F52" s="1">
        <f t="shared" si="1"/>
        <v>16307.5</v>
      </c>
      <c r="G52" s="1">
        <f t="shared" si="13"/>
        <v>-1.7874999997729901E-2</v>
      </c>
      <c r="K52" s="1">
        <f t="shared" si="14"/>
        <v>-1.7874999997729901E-2</v>
      </c>
      <c r="O52" s="1">
        <f t="shared" ca="1" si="15"/>
        <v>-2.4285425109043746E-2</v>
      </c>
      <c r="Q52" s="57">
        <f t="shared" si="16"/>
        <v>41718.881500000003</v>
      </c>
    </row>
    <row r="53" spans="1:17" x14ac:dyDescent="0.2">
      <c r="A53" s="48" t="s">
        <v>66</v>
      </c>
      <c r="B53" s="49" t="s">
        <v>46</v>
      </c>
      <c r="C53" s="48">
        <v>56737.535799999998</v>
      </c>
      <c r="D53" s="48">
        <v>2.9999999999999997E-4</v>
      </c>
      <c r="E53" s="1">
        <f t="shared" si="12"/>
        <v>16307.938313252997</v>
      </c>
      <c r="F53" s="1">
        <f t="shared" si="1"/>
        <v>16308</v>
      </c>
      <c r="G53" s="1">
        <f t="shared" si="13"/>
        <v>-1.9200000002456363E-2</v>
      </c>
      <c r="K53" s="1">
        <f t="shared" si="14"/>
        <v>-1.9200000002456363E-2</v>
      </c>
      <c r="O53" s="1">
        <f t="shared" ca="1" si="15"/>
        <v>-2.4286594386404639E-2</v>
      </c>
      <c r="Q53" s="57">
        <f t="shared" si="16"/>
        <v>41719.035799999998</v>
      </c>
    </row>
    <row r="54" spans="1:17" x14ac:dyDescent="0.2">
      <c r="A54" s="48" t="s">
        <v>66</v>
      </c>
      <c r="B54" s="49" t="s">
        <v>46</v>
      </c>
      <c r="C54" s="48">
        <v>56738.47</v>
      </c>
      <c r="D54" s="48">
        <v>1E-4</v>
      </c>
      <c r="E54" s="1">
        <f t="shared" si="12"/>
        <v>16310.939759036139</v>
      </c>
      <c r="F54" s="1">
        <f t="shared" si="1"/>
        <v>16311</v>
      </c>
      <c r="G54" s="1">
        <f t="shared" si="13"/>
        <v>-1.8750000002910383E-2</v>
      </c>
      <c r="K54" s="1">
        <f t="shared" si="14"/>
        <v>-1.8750000002910383E-2</v>
      </c>
      <c r="O54" s="1">
        <f t="shared" ca="1" si="15"/>
        <v>-2.4293610050570041E-2</v>
      </c>
      <c r="Q54" s="57">
        <f t="shared" si="16"/>
        <v>41719.97</v>
      </c>
    </row>
    <row r="55" spans="1:17" x14ac:dyDescent="0.2">
      <c r="A55" s="48" t="s">
        <v>66</v>
      </c>
      <c r="B55" s="49" t="s">
        <v>48</v>
      </c>
      <c r="C55" s="48">
        <v>56738.628100000002</v>
      </c>
      <c r="D55" s="48">
        <v>8.0000000000000004E-4</v>
      </c>
      <c r="E55" s="1">
        <f t="shared" si="12"/>
        <v>16311.447710843369</v>
      </c>
      <c r="F55" s="1">
        <f t="shared" si="1"/>
        <v>16311.5</v>
      </c>
      <c r="G55" s="1">
        <f t="shared" si="13"/>
        <v>-1.6275000001769513E-2</v>
      </c>
      <c r="K55" s="1">
        <f t="shared" si="14"/>
        <v>-1.6275000001769513E-2</v>
      </c>
      <c r="O55" s="1">
        <f t="shared" ca="1" si="15"/>
        <v>-2.4294779327930942E-2</v>
      </c>
      <c r="Q55" s="57">
        <f t="shared" si="16"/>
        <v>41720.128100000002</v>
      </c>
    </row>
    <row r="56" spans="1:17" x14ac:dyDescent="0.2">
      <c r="A56" s="50" t="s">
        <v>67</v>
      </c>
      <c r="B56" s="51" t="s">
        <v>48</v>
      </c>
      <c r="C56" s="50">
        <v>56770.9944000002</v>
      </c>
      <c r="D56" s="50" t="s">
        <v>65</v>
      </c>
      <c r="E56" s="1">
        <f t="shared" si="12"/>
        <v>16415.435823293807</v>
      </c>
      <c r="F56" s="1">
        <f t="shared" si="1"/>
        <v>16415.5</v>
      </c>
      <c r="G56" s="1">
        <f t="shared" si="13"/>
        <v>-1.9974999799160287E-2</v>
      </c>
      <c r="K56" s="1">
        <f t="shared" si="14"/>
        <v>-1.9974999799160287E-2</v>
      </c>
      <c r="O56" s="1">
        <f t="shared" ca="1" si="15"/>
        <v>-2.4537989018998063E-2</v>
      </c>
      <c r="Q56" s="57">
        <f t="shared" si="16"/>
        <v>41752.4944000002</v>
      </c>
    </row>
    <row r="57" spans="1:17" x14ac:dyDescent="0.2">
      <c r="A57" s="50" t="s">
        <v>67</v>
      </c>
      <c r="B57" s="51" t="s">
        <v>46</v>
      </c>
      <c r="C57" s="50">
        <v>56782.044999999925</v>
      </c>
      <c r="D57" s="50" t="s">
        <v>68</v>
      </c>
      <c r="E57" s="1">
        <f t="shared" si="12"/>
        <v>16450.939759035897</v>
      </c>
      <c r="F57" s="1">
        <f t="shared" si="1"/>
        <v>16451</v>
      </c>
      <c r="G57" s="1">
        <f t="shared" si="13"/>
        <v>-1.8750000075669959E-2</v>
      </c>
      <c r="K57" s="1">
        <f t="shared" si="14"/>
        <v>-1.8750000075669959E-2</v>
      </c>
      <c r="O57" s="1">
        <f t="shared" ca="1" si="15"/>
        <v>-2.4621007711621942E-2</v>
      </c>
      <c r="Q57" s="57">
        <f t="shared" si="16"/>
        <v>41763.544999999925</v>
      </c>
    </row>
    <row r="58" spans="1:17" x14ac:dyDescent="0.2">
      <c r="A58" s="50" t="s">
        <v>69</v>
      </c>
      <c r="B58" s="51" t="s">
        <v>48</v>
      </c>
      <c r="C58" s="50">
        <v>57484.053399999997</v>
      </c>
      <c r="D58" s="50" t="s">
        <v>68</v>
      </c>
      <c r="E58" s="1">
        <f t="shared" si="12"/>
        <v>18706.388433734923</v>
      </c>
      <c r="F58" s="1">
        <f t="shared" si="1"/>
        <v>18706.5</v>
      </c>
      <c r="G58" s="1">
        <f t="shared" si="13"/>
        <v>-3.4725000004982576E-2</v>
      </c>
      <c r="K58" s="1">
        <f t="shared" si="14"/>
        <v>-3.4725000004982576E-2</v>
      </c>
      <c r="O58" s="1">
        <f t="shared" ca="1" si="15"/>
        <v>-2.9895617886640219E-2</v>
      </c>
      <c r="Q58" s="57">
        <f t="shared" si="16"/>
        <v>42465.553399999997</v>
      </c>
    </row>
    <row r="59" spans="1:17" x14ac:dyDescent="0.2">
      <c r="A59" s="50" t="s">
        <v>70</v>
      </c>
      <c r="B59" s="52" t="s">
        <v>46</v>
      </c>
      <c r="C59" s="53">
        <v>57890.395299999996</v>
      </c>
      <c r="D59" s="53">
        <v>6.9999999999999999E-4</v>
      </c>
      <c r="E59" s="1">
        <f t="shared" si="12"/>
        <v>20011.904578313231</v>
      </c>
      <c r="F59" s="1">
        <f t="shared" si="1"/>
        <v>20012</v>
      </c>
      <c r="G59" s="1">
        <f t="shared" si="13"/>
        <v>-2.9700000006414484E-2</v>
      </c>
      <c r="K59" s="1">
        <f t="shared" si="14"/>
        <v>-2.9700000006414484E-2</v>
      </c>
      <c r="O59" s="1">
        <f t="shared" ca="1" si="15"/>
        <v>-3.2948601075949178E-2</v>
      </c>
      <c r="Q59" s="57">
        <f t="shared" si="16"/>
        <v>42871.895299999996</v>
      </c>
    </row>
    <row r="60" spans="1:17" x14ac:dyDescent="0.2">
      <c r="A60" s="50" t="s">
        <v>71</v>
      </c>
      <c r="B60" s="51" t="s">
        <v>48</v>
      </c>
      <c r="C60" s="50">
        <v>58217.052000000142</v>
      </c>
      <c r="D60" s="50" t="s">
        <v>16</v>
      </c>
      <c r="E60" s="1">
        <f t="shared" si="12"/>
        <v>21061.404016064702</v>
      </c>
      <c r="F60" s="1">
        <f t="shared" si="1"/>
        <v>21061.5</v>
      </c>
      <c r="G60" s="1">
        <f t="shared" si="13"/>
        <v>-2.9874999861931428E-2</v>
      </c>
      <c r="K60" s="1">
        <f t="shared" si="14"/>
        <v>-2.9874999861931428E-2</v>
      </c>
      <c r="O60" s="1">
        <f t="shared" ca="1" si="15"/>
        <v>-3.5402914256477527E-2</v>
      </c>
      <c r="Q60" s="57">
        <f t="shared" si="16"/>
        <v>43198.552000000142</v>
      </c>
    </row>
    <row r="61" spans="1:17" x14ac:dyDescent="0.2">
      <c r="A61" s="50" t="s">
        <v>71</v>
      </c>
      <c r="B61" s="51" t="s">
        <v>48</v>
      </c>
      <c r="C61" s="50">
        <v>58217.052500000224</v>
      </c>
      <c r="D61" s="50" t="s">
        <v>16</v>
      </c>
      <c r="E61" s="1">
        <f t="shared" si="12"/>
        <v>21061.405622490667</v>
      </c>
      <c r="F61" s="1">
        <f t="shared" si="1"/>
        <v>21061.5</v>
      </c>
      <c r="G61" s="1">
        <f t="shared" si="13"/>
        <v>-2.9374999779975042E-2</v>
      </c>
      <c r="K61" s="1">
        <f t="shared" si="14"/>
        <v>-2.9374999779975042E-2</v>
      </c>
      <c r="O61" s="1">
        <f t="shared" ca="1" si="15"/>
        <v>-3.5402914256477527E-2</v>
      </c>
      <c r="Q61" s="57">
        <f t="shared" si="16"/>
        <v>43198.552500000224</v>
      </c>
    </row>
    <row r="62" spans="1:17" x14ac:dyDescent="0.2">
      <c r="A62" s="50" t="s">
        <v>71</v>
      </c>
      <c r="B62" s="51" t="s">
        <v>48</v>
      </c>
      <c r="C62" s="50">
        <v>58217.052600000054</v>
      </c>
      <c r="D62" s="50" t="s">
        <v>16</v>
      </c>
      <c r="E62" s="1">
        <f t="shared" si="12"/>
        <v>21061.405943775262</v>
      </c>
      <c r="F62" s="1">
        <f t="shared" si="1"/>
        <v>21061.5</v>
      </c>
      <c r="G62" s="1">
        <f t="shared" si="13"/>
        <v>-2.9274999949848279E-2</v>
      </c>
      <c r="K62" s="1">
        <f t="shared" si="14"/>
        <v>-2.9274999949848279E-2</v>
      </c>
      <c r="O62" s="1">
        <f t="shared" ca="1" si="15"/>
        <v>-3.5402914256477527E-2</v>
      </c>
      <c r="Q62" s="57">
        <f t="shared" si="16"/>
        <v>43198.552600000054</v>
      </c>
    </row>
    <row r="63" spans="1:17" x14ac:dyDescent="0.2">
      <c r="A63" s="50" t="s">
        <v>71</v>
      </c>
      <c r="B63" s="51" t="s">
        <v>46</v>
      </c>
      <c r="C63" s="50">
        <v>58228.100000000093</v>
      </c>
      <c r="D63" s="50" t="s">
        <v>16</v>
      </c>
      <c r="E63" s="1">
        <f t="shared" si="12"/>
        <v>21096.899598393866</v>
      </c>
      <c r="F63" s="1">
        <f t="shared" si="1"/>
        <v>21097</v>
      </c>
      <c r="G63" s="1">
        <f t="shared" si="13"/>
        <v>-3.1249999912688509E-2</v>
      </c>
      <c r="K63" s="1">
        <f t="shared" si="14"/>
        <v>-3.1249999912688509E-2</v>
      </c>
      <c r="O63" s="1">
        <f t="shared" ca="1" si="15"/>
        <v>-3.5485932949101399E-2</v>
      </c>
      <c r="Q63" s="57">
        <f t="shared" si="16"/>
        <v>43209.600000000093</v>
      </c>
    </row>
    <row r="64" spans="1:17" x14ac:dyDescent="0.2">
      <c r="A64" s="50" t="s">
        <v>71</v>
      </c>
      <c r="B64" s="51" t="s">
        <v>46</v>
      </c>
      <c r="C64" s="50">
        <v>58228.100999999791</v>
      </c>
      <c r="D64" s="50" t="s">
        <v>16</v>
      </c>
      <c r="E64" s="1">
        <f t="shared" si="12"/>
        <v>21096.902811244301</v>
      </c>
      <c r="F64" s="1">
        <f t="shared" si="1"/>
        <v>21097</v>
      </c>
      <c r="G64" s="1">
        <f t="shared" si="13"/>
        <v>-3.0250000214437023E-2</v>
      </c>
      <c r="K64" s="1">
        <f t="shared" si="14"/>
        <v>-3.0250000214437023E-2</v>
      </c>
      <c r="O64" s="1">
        <f t="shared" ca="1" si="15"/>
        <v>-3.5485932949101399E-2</v>
      </c>
      <c r="Q64" s="57">
        <f t="shared" si="16"/>
        <v>43209.600999999791</v>
      </c>
    </row>
    <row r="65" spans="1:17" x14ac:dyDescent="0.2">
      <c r="A65" s="50" t="s">
        <v>71</v>
      </c>
      <c r="B65" s="51" t="s">
        <v>46</v>
      </c>
      <c r="C65" s="50">
        <v>58228.102299999911</v>
      </c>
      <c r="D65" s="50" t="s">
        <v>16</v>
      </c>
      <c r="E65" s="1">
        <f t="shared" si="12"/>
        <v>21096.906987951512</v>
      </c>
      <c r="F65" s="1">
        <f t="shared" si="1"/>
        <v>21097</v>
      </c>
      <c r="G65" s="1">
        <f t="shared" si="13"/>
        <v>-2.8950000094482675E-2</v>
      </c>
      <c r="K65" s="1">
        <f t="shared" si="14"/>
        <v>-2.8950000094482675E-2</v>
      </c>
      <c r="O65" s="1">
        <f t="shared" ca="1" si="15"/>
        <v>-3.5485932949101399E-2</v>
      </c>
      <c r="Q65" s="57">
        <f t="shared" si="16"/>
        <v>43209.602299999911</v>
      </c>
    </row>
    <row r="66" spans="1:17" x14ac:dyDescent="0.2">
      <c r="A66" s="50" t="s">
        <v>71</v>
      </c>
      <c r="B66" s="51" t="s">
        <v>46</v>
      </c>
      <c r="C66" s="50">
        <v>58229.968400000129</v>
      </c>
      <c r="D66" s="50" t="s">
        <v>16</v>
      </c>
      <c r="E66" s="1">
        <f t="shared" si="12"/>
        <v>21102.902489960245</v>
      </c>
      <c r="F66" s="1">
        <f t="shared" si="1"/>
        <v>21103</v>
      </c>
      <c r="G66" s="1">
        <f t="shared" si="13"/>
        <v>-3.0349999869940802E-2</v>
      </c>
      <c r="K66" s="1">
        <f t="shared" si="14"/>
        <v>-3.0349999869940802E-2</v>
      </c>
      <c r="O66" s="1">
        <f t="shared" ca="1" si="15"/>
        <v>-3.5499964277432197E-2</v>
      </c>
      <c r="Q66" s="57">
        <f t="shared" si="16"/>
        <v>43211.468400000129</v>
      </c>
    </row>
    <row r="67" spans="1:17" x14ac:dyDescent="0.2">
      <c r="A67" s="50" t="s">
        <v>71</v>
      </c>
      <c r="B67" s="51" t="s">
        <v>46</v>
      </c>
      <c r="C67" s="50">
        <v>58229.968400000129</v>
      </c>
      <c r="D67" s="50" t="s">
        <v>16</v>
      </c>
      <c r="E67" s="1">
        <f t="shared" si="12"/>
        <v>21102.902489960245</v>
      </c>
      <c r="F67" s="1">
        <f t="shared" si="1"/>
        <v>21103</v>
      </c>
      <c r="G67" s="1">
        <f t="shared" si="13"/>
        <v>-3.0349999869940802E-2</v>
      </c>
      <c r="K67" s="1">
        <f t="shared" si="14"/>
        <v>-3.0349999869940802E-2</v>
      </c>
      <c r="O67" s="1">
        <f t="shared" ca="1" si="15"/>
        <v>-3.5499964277432197E-2</v>
      </c>
      <c r="Q67" s="57">
        <f t="shared" si="16"/>
        <v>43211.468400000129</v>
      </c>
    </row>
    <row r="68" spans="1:17" x14ac:dyDescent="0.2">
      <c r="A68" s="50" t="s">
        <v>71</v>
      </c>
      <c r="B68" s="51" t="s">
        <v>46</v>
      </c>
      <c r="C68" s="50">
        <v>58229.969000000041</v>
      </c>
      <c r="D68" s="50" t="s">
        <v>16</v>
      </c>
      <c r="E68" s="1">
        <f t="shared" si="12"/>
        <v>21102.904417670805</v>
      </c>
      <c r="F68" s="1">
        <f t="shared" si="1"/>
        <v>21103</v>
      </c>
      <c r="G68" s="1">
        <f t="shared" si="13"/>
        <v>-2.9749999957857653E-2</v>
      </c>
      <c r="K68" s="1">
        <f t="shared" si="14"/>
        <v>-2.9749999957857653E-2</v>
      </c>
      <c r="O68" s="1">
        <f t="shared" ca="1" si="15"/>
        <v>-3.5499964277432197E-2</v>
      </c>
      <c r="Q68" s="57">
        <f t="shared" si="16"/>
        <v>43211.469000000041</v>
      </c>
    </row>
    <row r="69" spans="1:17" x14ac:dyDescent="0.2">
      <c r="A69" s="54" t="s">
        <v>72</v>
      </c>
      <c r="B69" s="55" t="s">
        <v>46</v>
      </c>
      <c r="C69" s="56">
        <v>58994.385699999999</v>
      </c>
      <c r="D69" s="56">
        <v>2.9999999999999997E-4</v>
      </c>
      <c r="E69" s="1">
        <f t="shared" ref="E69:E89" si="17">+(C69-C$7)/C$8</f>
        <v>23558.861686746975</v>
      </c>
      <c r="F69" s="1">
        <f t="shared" ref="F69:F89" si="18">ROUND(2*E69,0)/2</f>
        <v>23559</v>
      </c>
      <c r="G69" s="1">
        <f t="shared" ref="G69:G89" si="19">+C69-(C$7+F69*C$8)</f>
        <v>-4.3050000007497147E-2</v>
      </c>
      <c r="K69" s="1">
        <f t="shared" ref="K69:K89" si="20">+G69</f>
        <v>-4.3050000007497147E-2</v>
      </c>
      <c r="O69" s="1">
        <f t="shared" ref="O69:O89" ca="1" si="21">+C$11+C$12*$F69</f>
        <v>-4.1243454674171225E-2</v>
      </c>
      <c r="Q69" s="57">
        <f t="shared" ref="Q69:Q89" si="22">+C69-15018.5</f>
        <v>43975.885699999999</v>
      </c>
    </row>
    <row r="70" spans="1:17" x14ac:dyDescent="0.2">
      <c r="A70" s="54" t="s">
        <v>73</v>
      </c>
      <c r="B70" s="55" t="s">
        <v>48</v>
      </c>
      <c r="C70" s="56">
        <v>58172.544790000189</v>
      </c>
      <c r="D70" s="56">
        <v>2.9999999999999997E-4</v>
      </c>
      <c r="E70" s="1">
        <f t="shared" si="17"/>
        <v>20918.408963856022</v>
      </c>
      <c r="F70" s="1">
        <f t="shared" si="18"/>
        <v>20918.5</v>
      </c>
      <c r="G70" s="1">
        <f t="shared" si="19"/>
        <v>-2.8334999813523609E-2</v>
      </c>
      <c r="K70" s="1">
        <f t="shared" si="20"/>
        <v>-2.8334999813523609E-2</v>
      </c>
      <c r="O70" s="1">
        <f t="shared" ca="1" si="21"/>
        <v>-3.5068500931260224E-2</v>
      </c>
      <c r="Q70" s="57">
        <f t="shared" si="22"/>
        <v>43154.044790000189</v>
      </c>
    </row>
    <row r="71" spans="1:17" x14ac:dyDescent="0.2">
      <c r="A71" s="54" t="s">
        <v>74</v>
      </c>
      <c r="B71" s="55" t="s">
        <v>46</v>
      </c>
      <c r="C71" s="56">
        <v>58957.968800000002</v>
      </c>
      <c r="D71" s="56" t="s">
        <v>68</v>
      </c>
      <c r="E71" s="1">
        <f t="shared" si="17"/>
        <v>23441.859598393574</v>
      </c>
      <c r="F71" s="1">
        <f t="shared" si="18"/>
        <v>23442</v>
      </c>
      <c r="G71" s="1">
        <f t="shared" si="19"/>
        <v>-4.3700000001990702E-2</v>
      </c>
      <c r="K71" s="1">
        <f t="shared" si="20"/>
        <v>-4.3700000001990702E-2</v>
      </c>
      <c r="O71" s="1">
        <f t="shared" ca="1" si="21"/>
        <v>-4.0969843771720714E-2</v>
      </c>
      <c r="Q71" s="57">
        <f t="shared" si="22"/>
        <v>43939.468800000002</v>
      </c>
    </row>
    <row r="72" spans="1:17" x14ac:dyDescent="0.2">
      <c r="A72" s="54" t="s">
        <v>74</v>
      </c>
      <c r="B72" s="55" t="s">
        <v>46</v>
      </c>
      <c r="C72" s="56">
        <v>58957.969299999997</v>
      </c>
      <c r="D72" s="56" t="s">
        <v>75</v>
      </c>
      <c r="E72" s="1">
        <f t="shared" si="17"/>
        <v>23441.861204819259</v>
      </c>
      <c r="F72" s="1">
        <f t="shared" si="18"/>
        <v>23442</v>
      </c>
      <c r="G72" s="1">
        <f t="shared" si="19"/>
        <v>-4.3200000007345807E-2</v>
      </c>
      <c r="K72" s="1">
        <f t="shared" si="20"/>
        <v>-4.3200000007345807E-2</v>
      </c>
      <c r="O72" s="1">
        <f t="shared" ca="1" si="21"/>
        <v>-4.0969843771720714E-2</v>
      </c>
      <c r="Q72" s="57">
        <f t="shared" si="22"/>
        <v>43939.469299999997</v>
      </c>
    </row>
    <row r="73" spans="1:17" x14ac:dyDescent="0.2">
      <c r="A73" s="54" t="s">
        <v>74</v>
      </c>
      <c r="B73" s="55" t="s">
        <v>46</v>
      </c>
      <c r="C73" s="56">
        <v>58957.969299999997</v>
      </c>
      <c r="D73" s="56" t="s">
        <v>65</v>
      </c>
      <c r="E73" s="1">
        <f t="shared" si="17"/>
        <v>23441.861204819259</v>
      </c>
      <c r="F73" s="1">
        <f t="shared" si="18"/>
        <v>23442</v>
      </c>
      <c r="G73" s="1">
        <f t="shared" si="19"/>
        <v>-4.3200000007345807E-2</v>
      </c>
      <c r="K73" s="1">
        <f t="shared" si="20"/>
        <v>-4.3200000007345807E-2</v>
      </c>
      <c r="O73" s="1">
        <f t="shared" ca="1" si="21"/>
        <v>-4.0969843771720714E-2</v>
      </c>
      <c r="Q73" s="57">
        <f t="shared" si="22"/>
        <v>43939.469299999997</v>
      </c>
    </row>
    <row r="74" spans="1:17" x14ac:dyDescent="0.2">
      <c r="A74" s="54" t="s">
        <v>74</v>
      </c>
      <c r="B74" s="55" t="s">
        <v>46</v>
      </c>
      <c r="C74" s="56">
        <v>58883.270799999998</v>
      </c>
      <c r="D74" s="56" t="s">
        <v>76</v>
      </c>
      <c r="E74" s="1">
        <f t="shared" si="17"/>
        <v>23201.866024096373</v>
      </c>
      <c r="F74" s="1">
        <f t="shared" si="18"/>
        <v>23202</v>
      </c>
      <c r="G74" s="1">
        <f t="shared" si="19"/>
        <v>-4.1700000001583248E-2</v>
      </c>
      <c r="K74" s="1">
        <f t="shared" si="20"/>
        <v>-4.1700000001583248E-2</v>
      </c>
      <c r="O74" s="1">
        <f t="shared" ca="1" si="21"/>
        <v>-4.0408590638488888E-2</v>
      </c>
      <c r="Q74" s="57">
        <f t="shared" si="22"/>
        <v>43864.770799999998</v>
      </c>
    </row>
    <row r="75" spans="1:17" x14ac:dyDescent="0.2">
      <c r="A75" s="54" t="s">
        <v>74</v>
      </c>
      <c r="B75" s="55" t="s">
        <v>46</v>
      </c>
      <c r="C75" s="56">
        <v>58878.290999999997</v>
      </c>
      <c r="D75" s="56" t="s">
        <v>68</v>
      </c>
      <c r="E75" s="1">
        <f t="shared" si="17"/>
        <v>23185.86666666665</v>
      </c>
      <c r="F75" s="1">
        <f t="shared" si="18"/>
        <v>23186</v>
      </c>
      <c r="G75" s="1">
        <f t="shared" si="19"/>
        <v>-4.1500000006635673E-2</v>
      </c>
      <c r="K75" s="1">
        <f t="shared" si="20"/>
        <v>-4.1500000006635673E-2</v>
      </c>
      <c r="O75" s="1">
        <f t="shared" ca="1" si="21"/>
        <v>-4.0371173762940096E-2</v>
      </c>
      <c r="Q75" s="57">
        <f t="shared" si="22"/>
        <v>43859.790999999997</v>
      </c>
    </row>
    <row r="76" spans="1:17" x14ac:dyDescent="0.2">
      <c r="A76" s="54" t="s">
        <v>74</v>
      </c>
      <c r="B76" s="55" t="s">
        <v>46</v>
      </c>
      <c r="C76" s="56">
        <v>58883.271200000003</v>
      </c>
      <c r="D76" s="56" t="s">
        <v>75</v>
      </c>
      <c r="E76" s="1">
        <f t="shared" si="17"/>
        <v>23201.867309236946</v>
      </c>
      <c r="F76" s="1">
        <f t="shared" si="18"/>
        <v>23202</v>
      </c>
      <c r="G76" s="1">
        <f t="shared" si="19"/>
        <v>-4.1299999997136183E-2</v>
      </c>
      <c r="K76" s="1">
        <f t="shared" si="20"/>
        <v>-4.1299999997136183E-2</v>
      </c>
      <c r="O76" s="1">
        <f t="shared" ca="1" si="21"/>
        <v>-4.0408590638488888E-2</v>
      </c>
      <c r="Q76" s="57">
        <f t="shared" si="22"/>
        <v>43864.771200000003</v>
      </c>
    </row>
    <row r="77" spans="1:17" x14ac:dyDescent="0.2">
      <c r="A77" s="54" t="s">
        <v>74</v>
      </c>
      <c r="B77" s="55" t="s">
        <v>46</v>
      </c>
      <c r="C77" s="56">
        <v>58883.271500000003</v>
      </c>
      <c r="D77" s="56" t="s">
        <v>68</v>
      </c>
      <c r="E77" s="1">
        <f t="shared" si="17"/>
        <v>23201.868273092368</v>
      </c>
      <c r="F77" s="1">
        <f t="shared" si="18"/>
        <v>23202</v>
      </c>
      <c r="G77" s="1">
        <f t="shared" si="19"/>
        <v>-4.0999999997438863E-2</v>
      </c>
      <c r="K77" s="1">
        <f t="shared" si="20"/>
        <v>-4.0999999997438863E-2</v>
      </c>
      <c r="O77" s="1">
        <f t="shared" ca="1" si="21"/>
        <v>-4.0408590638488888E-2</v>
      </c>
      <c r="Q77" s="57">
        <f t="shared" si="22"/>
        <v>43864.771500000003</v>
      </c>
    </row>
    <row r="78" spans="1:17" x14ac:dyDescent="0.2">
      <c r="A78" s="54" t="s">
        <v>74</v>
      </c>
      <c r="B78" s="55" t="s">
        <v>46</v>
      </c>
      <c r="C78" s="56">
        <v>58883.271800000002</v>
      </c>
      <c r="D78" s="56" t="s">
        <v>65</v>
      </c>
      <c r="E78" s="1">
        <f t="shared" si="17"/>
        <v>23201.86923694779</v>
      </c>
      <c r="F78" s="1">
        <f t="shared" si="18"/>
        <v>23202</v>
      </c>
      <c r="G78" s="1">
        <f t="shared" si="19"/>
        <v>-4.0699999997741543E-2</v>
      </c>
      <c r="K78" s="1">
        <f t="shared" si="20"/>
        <v>-4.0699999997741543E-2</v>
      </c>
      <c r="O78" s="1">
        <f t="shared" ca="1" si="21"/>
        <v>-4.0408590638488888E-2</v>
      </c>
      <c r="Q78" s="57">
        <f t="shared" si="22"/>
        <v>43864.771800000002</v>
      </c>
    </row>
    <row r="79" spans="1:17" x14ac:dyDescent="0.2">
      <c r="A79" s="54" t="s">
        <v>74</v>
      </c>
      <c r="B79" s="55" t="s">
        <v>46</v>
      </c>
      <c r="C79" s="56">
        <v>58878.292999999998</v>
      </c>
      <c r="D79" s="56" t="s">
        <v>65</v>
      </c>
      <c r="E79" s="1">
        <f t="shared" si="17"/>
        <v>23185.87309236946</v>
      </c>
      <c r="F79" s="1">
        <f t="shared" si="18"/>
        <v>23186</v>
      </c>
      <c r="G79" s="1">
        <f t="shared" si="19"/>
        <v>-3.950000000622822E-2</v>
      </c>
      <c r="K79" s="1">
        <f t="shared" si="20"/>
        <v>-3.950000000622822E-2</v>
      </c>
      <c r="O79" s="1">
        <f t="shared" ca="1" si="21"/>
        <v>-4.0371173762940096E-2</v>
      </c>
      <c r="Q79" s="57">
        <f t="shared" si="22"/>
        <v>43859.792999999998</v>
      </c>
    </row>
    <row r="80" spans="1:17" x14ac:dyDescent="0.2">
      <c r="A80" s="54" t="s">
        <v>74</v>
      </c>
      <c r="B80" s="55" t="s">
        <v>46</v>
      </c>
      <c r="C80" s="56">
        <v>58878.294000000002</v>
      </c>
      <c r="D80" s="56" t="s">
        <v>75</v>
      </c>
      <c r="E80" s="1">
        <f t="shared" si="17"/>
        <v>23185.876305220878</v>
      </c>
      <c r="F80" s="1">
        <f t="shared" si="18"/>
        <v>23186</v>
      </c>
      <c r="G80" s="1">
        <f t="shared" si="19"/>
        <v>-3.8500000002386514E-2</v>
      </c>
      <c r="K80" s="1">
        <f t="shared" si="20"/>
        <v>-3.8500000002386514E-2</v>
      </c>
      <c r="O80" s="1">
        <f t="shared" ca="1" si="21"/>
        <v>-4.0371173762940096E-2</v>
      </c>
      <c r="Q80" s="57">
        <f t="shared" si="22"/>
        <v>43859.794000000002</v>
      </c>
    </row>
    <row r="81" spans="1:17" x14ac:dyDescent="0.2">
      <c r="A81" s="54" t="s">
        <v>74</v>
      </c>
      <c r="B81" s="55" t="s">
        <v>48</v>
      </c>
      <c r="C81" s="56">
        <v>58852.303099999997</v>
      </c>
      <c r="D81" s="56" t="s">
        <v>65</v>
      </c>
      <c r="E81" s="1">
        <f t="shared" si="17"/>
        <v>23102.371405622471</v>
      </c>
      <c r="F81" s="1">
        <f t="shared" si="18"/>
        <v>23102.5</v>
      </c>
      <c r="G81" s="1">
        <f t="shared" si="19"/>
        <v>-4.0025000002060551E-2</v>
      </c>
      <c r="K81" s="1">
        <f t="shared" si="20"/>
        <v>-4.0025000002060551E-2</v>
      </c>
      <c r="O81" s="1">
        <f t="shared" ca="1" si="21"/>
        <v>-4.0175904443669856E-2</v>
      </c>
      <c r="Q81" s="57">
        <f t="shared" si="22"/>
        <v>43833.803099999997</v>
      </c>
    </row>
    <row r="82" spans="1:17" x14ac:dyDescent="0.2">
      <c r="A82" s="54" t="s">
        <v>74</v>
      </c>
      <c r="B82" s="55" t="s">
        <v>48</v>
      </c>
      <c r="C82" s="56">
        <v>58852.303399999997</v>
      </c>
      <c r="D82" s="56" t="s">
        <v>68</v>
      </c>
      <c r="E82" s="1">
        <f t="shared" si="17"/>
        <v>23102.372369477893</v>
      </c>
      <c r="F82" s="1">
        <f t="shared" si="18"/>
        <v>23102.5</v>
      </c>
      <c r="G82" s="1">
        <f t="shared" si="19"/>
        <v>-3.9725000002363231E-2</v>
      </c>
      <c r="K82" s="1">
        <f t="shared" si="20"/>
        <v>-3.9725000002363231E-2</v>
      </c>
      <c r="O82" s="1">
        <f t="shared" ca="1" si="21"/>
        <v>-4.0175904443669856E-2</v>
      </c>
      <c r="Q82" s="57">
        <f t="shared" si="22"/>
        <v>43833.803399999997</v>
      </c>
    </row>
    <row r="83" spans="1:17" x14ac:dyDescent="0.2">
      <c r="A83" s="54" t="s">
        <v>74</v>
      </c>
      <c r="B83" s="55" t="s">
        <v>48</v>
      </c>
      <c r="C83" s="56">
        <v>58852.304300000003</v>
      </c>
      <c r="D83" s="56" t="s">
        <v>75</v>
      </c>
      <c r="E83" s="1">
        <f t="shared" si="17"/>
        <v>23102.375261044177</v>
      </c>
      <c r="F83" s="1">
        <f t="shared" si="18"/>
        <v>23102.5</v>
      </c>
      <c r="G83" s="1">
        <f t="shared" si="19"/>
        <v>-3.8824999995995313E-2</v>
      </c>
      <c r="K83" s="1">
        <f t="shared" si="20"/>
        <v>-3.8824999995995313E-2</v>
      </c>
      <c r="O83" s="1">
        <f t="shared" ca="1" si="21"/>
        <v>-4.0175904443669856E-2</v>
      </c>
      <c r="Q83" s="57">
        <f t="shared" si="22"/>
        <v>43833.804300000003</v>
      </c>
    </row>
    <row r="84" spans="1:17" x14ac:dyDescent="0.2">
      <c r="A84" s="54" t="s">
        <v>74</v>
      </c>
      <c r="B84" s="55" t="s">
        <v>48</v>
      </c>
      <c r="C84" s="56">
        <v>58881.250099999997</v>
      </c>
      <c r="D84" s="56" t="s">
        <v>68</v>
      </c>
      <c r="E84" s="1">
        <f t="shared" si="17"/>
        <v>23195.373815261028</v>
      </c>
      <c r="F84" s="1">
        <f t="shared" si="18"/>
        <v>23195.5</v>
      </c>
      <c r="G84" s="1">
        <f t="shared" si="19"/>
        <v>-3.9275000002817251E-2</v>
      </c>
      <c r="K84" s="1">
        <f t="shared" si="20"/>
        <v>-3.9275000002817251E-2</v>
      </c>
      <c r="O84" s="1">
        <f t="shared" ca="1" si="21"/>
        <v>-4.039339003279719E-2</v>
      </c>
      <c r="Q84" s="57">
        <f t="shared" si="22"/>
        <v>43862.750099999997</v>
      </c>
    </row>
    <row r="85" spans="1:17" x14ac:dyDescent="0.2">
      <c r="A85" s="54" t="s">
        <v>74</v>
      </c>
      <c r="B85" s="55" t="s">
        <v>48</v>
      </c>
      <c r="C85" s="56">
        <v>58881.250200000002</v>
      </c>
      <c r="D85" s="56" t="s">
        <v>75</v>
      </c>
      <c r="E85" s="1">
        <f t="shared" si="17"/>
        <v>23195.374136546183</v>
      </c>
      <c r="F85" s="1">
        <f t="shared" si="18"/>
        <v>23195.5</v>
      </c>
      <c r="G85" s="1">
        <f t="shared" si="19"/>
        <v>-3.9174999998067506E-2</v>
      </c>
      <c r="K85" s="1">
        <f t="shared" si="20"/>
        <v>-3.9174999998067506E-2</v>
      </c>
      <c r="O85" s="1">
        <f t="shared" ca="1" si="21"/>
        <v>-4.039339003279719E-2</v>
      </c>
      <c r="Q85" s="57">
        <f t="shared" si="22"/>
        <v>43862.750200000002</v>
      </c>
    </row>
    <row r="86" spans="1:17" x14ac:dyDescent="0.2">
      <c r="A86" s="54" t="s">
        <v>74</v>
      </c>
      <c r="B86" s="55" t="s">
        <v>48</v>
      </c>
      <c r="C86" s="56">
        <v>58881.251700000001</v>
      </c>
      <c r="D86" s="56" t="s">
        <v>65</v>
      </c>
      <c r="E86" s="1">
        <f t="shared" si="17"/>
        <v>23195.378955823286</v>
      </c>
      <c r="F86" s="1">
        <f t="shared" si="18"/>
        <v>23195.5</v>
      </c>
      <c r="G86" s="1">
        <f t="shared" si="19"/>
        <v>-3.7674999999580905E-2</v>
      </c>
      <c r="K86" s="1">
        <f t="shared" si="20"/>
        <v>-3.7674999999580905E-2</v>
      </c>
      <c r="O86" s="1">
        <f t="shared" ca="1" si="21"/>
        <v>-4.039339003279719E-2</v>
      </c>
      <c r="Q86" s="57">
        <f t="shared" si="22"/>
        <v>43862.751700000001</v>
      </c>
    </row>
    <row r="87" spans="1:17" ht="12" customHeight="1" x14ac:dyDescent="0.2">
      <c r="A87" s="54" t="s">
        <v>74</v>
      </c>
      <c r="B87" s="55" t="s">
        <v>48</v>
      </c>
      <c r="C87" s="56">
        <v>59204.318099999997</v>
      </c>
      <c r="D87" s="56" t="s">
        <v>65</v>
      </c>
      <c r="E87" s="1">
        <f t="shared" si="17"/>
        <v>24233.343293172671</v>
      </c>
      <c r="F87" s="1">
        <f t="shared" si="18"/>
        <v>24233.5</v>
      </c>
      <c r="G87" s="1">
        <f t="shared" si="19"/>
        <v>-4.8775000010209624E-2</v>
      </c>
      <c r="K87" s="1">
        <f t="shared" si="20"/>
        <v>-4.8775000010209624E-2</v>
      </c>
      <c r="O87" s="1">
        <f t="shared" ca="1" si="21"/>
        <v>-4.2820809834024844E-2</v>
      </c>
      <c r="Q87" s="57">
        <f t="shared" si="22"/>
        <v>44185.818099999997</v>
      </c>
    </row>
    <row r="88" spans="1:17" ht="12" customHeight="1" x14ac:dyDescent="0.2">
      <c r="A88" s="54" t="s">
        <v>74</v>
      </c>
      <c r="B88" s="55" t="s">
        <v>48</v>
      </c>
      <c r="C88" s="56">
        <v>59204.318299999999</v>
      </c>
      <c r="D88" s="56" t="s">
        <v>75</v>
      </c>
      <c r="E88" s="1">
        <f t="shared" si="17"/>
        <v>24233.34393574296</v>
      </c>
      <c r="F88" s="1">
        <f t="shared" si="18"/>
        <v>24233.5</v>
      </c>
      <c r="G88" s="1">
        <f t="shared" si="19"/>
        <v>-4.8575000007986091E-2</v>
      </c>
      <c r="K88" s="1">
        <f t="shared" si="20"/>
        <v>-4.8575000007986091E-2</v>
      </c>
      <c r="O88" s="1">
        <f t="shared" ca="1" si="21"/>
        <v>-4.2820809834024844E-2</v>
      </c>
      <c r="Q88" s="57">
        <f t="shared" si="22"/>
        <v>44185.818299999999</v>
      </c>
    </row>
    <row r="89" spans="1:17" ht="12" customHeight="1" x14ac:dyDescent="0.2">
      <c r="A89" s="54" t="s">
        <v>74</v>
      </c>
      <c r="B89" s="55" t="s">
        <v>48</v>
      </c>
      <c r="C89" s="56">
        <v>59204.3194</v>
      </c>
      <c r="D89" s="56" t="s">
        <v>68</v>
      </c>
      <c r="E89" s="1">
        <f t="shared" si="17"/>
        <v>24233.347469879511</v>
      </c>
      <c r="F89" s="1">
        <f t="shared" si="18"/>
        <v>24233.5</v>
      </c>
      <c r="G89" s="1">
        <f t="shared" si="19"/>
        <v>-4.7475000006670598E-2</v>
      </c>
      <c r="K89" s="1">
        <f t="shared" si="20"/>
        <v>-4.7475000006670598E-2</v>
      </c>
      <c r="O89" s="1">
        <f t="shared" ca="1" si="21"/>
        <v>-4.2820809834024844E-2</v>
      </c>
      <c r="Q89" s="57">
        <f t="shared" si="22"/>
        <v>44185.8194</v>
      </c>
    </row>
    <row r="90" spans="1:17" ht="12" customHeight="1" x14ac:dyDescent="0.2">
      <c r="A90" s="58" t="s">
        <v>77</v>
      </c>
      <c r="B90" s="59" t="s">
        <v>46</v>
      </c>
      <c r="C90" s="62">
        <v>58994.385699999999</v>
      </c>
      <c r="D90" s="63">
        <v>2.9999999999999997E-4</v>
      </c>
      <c r="E90" s="1">
        <f t="shared" ref="E90:E99" si="23">+(C90-C$7)/C$8</f>
        <v>23558.861686746975</v>
      </c>
      <c r="F90" s="1">
        <f t="shared" ref="F90:F99" si="24">ROUND(2*E90,0)/2</f>
        <v>23559</v>
      </c>
      <c r="G90" s="1">
        <f t="shared" ref="G90:G99" si="25">+C90-(C$7+F90*C$8)</f>
        <v>-4.3050000007497147E-2</v>
      </c>
      <c r="K90" s="1">
        <f t="shared" ref="K90:K99" si="26">+G90</f>
        <v>-4.3050000007497147E-2</v>
      </c>
      <c r="O90" s="1">
        <f t="shared" ref="O90:O99" ca="1" si="27">+C$11+C$12*$F90</f>
        <v>-4.1243454674171225E-2</v>
      </c>
      <c r="Q90" s="57">
        <f t="shared" ref="Q90:Q99" si="28">+C90-15018.5</f>
        <v>43975.885699999999</v>
      </c>
    </row>
    <row r="91" spans="1:17" ht="12" customHeight="1" x14ac:dyDescent="0.2">
      <c r="A91" s="58" t="s">
        <v>78</v>
      </c>
      <c r="B91" s="59" t="s">
        <v>46</v>
      </c>
      <c r="C91" s="62">
        <v>59313.098999999929</v>
      </c>
      <c r="D91" s="63" t="s">
        <v>76</v>
      </c>
      <c r="E91" s="1">
        <f t="shared" si="23"/>
        <v>24582.840160642332</v>
      </c>
      <c r="F91" s="1">
        <f t="shared" si="24"/>
        <v>24583</v>
      </c>
      <c r="G91" s="1">
        <f t="shared" si="25"/>
        <v>-4.9750000071071554E-2</v>
      </c>
      <c r="K91" s="1">
        <f t="shared" si="26"/>
        <v>-4.9750000071071554E-2</v>
      </c>
      <c r="O91" s="1">
        <f t="shared" ca="1" si="27"/>
        <v>-4.3638134709293688E-2</v>
      </c>
      <c r="Q91" s="57">
        <f t="shared" si="28"/>
        <v>44294.598999999929</v>
      </c>
    </row>
    <row r="92" spans="1:17" ht="12" customHeight="1" x14ac:dyDescent="0.2">
      <c r="A92" s="58" t="s">
        <v>78</v>
      </c>
      <c r="B92" s="59" t="s">
        <v>46</v>
      </c>
      <c r="C92" s="62">
        <v>59313.098999999929</v>
      </c>
      <c r="D92" s="63" t="s">
        <v>81</v>
      </c>
      <c r="E92" s="1">
        <f t="shared" si="23"/>
        <v>24582.840160642332</v>
      </c>
      <c r="F92" s="1">
        <f t="shared" si="24"/>
        <v>24583</v>
      </c>
      <c r="G92" s="1">
        <f t="shared" si="25"/>
        <v>-4.9750000071071554E-2</v>
      </c>
      <c r="K92" s="1">
        <f t="shared" si="26"/>
        <v>-4.9750000071071554E-2</v>
      </c>
      <c r="O92" s="1">
        <f t="shared" ca="1" si="27"/>
        <v>-4.3638134709293688E-2</v>
      </c>
      <c r="Q92" s="57">
        <f t="shared" si="28"/>
        <v>44294.598999999929</v>
      </c>
    </row>
    <row r="93" spans="1:17" ht="12" customHeight="1" x14ac:dyDescent="0.2">
      <c r="A93" s="58" t="s">
        <v>78</v>
      </c>
      <c r="B93" s="59" t="s">
        <v>46</v>
      </c>
      <c r="C93" s="62">
        <v>59313.100000000093</v>
      </c>
      <c r="D93" s="63" t="s">
        <v>75</v>
      </c>
      <c r="E93" s="1">
        <f t="shared" si="23"/>
        <v>24582.843373494266</v>
      </c>
      <c r="F93" s="1">
        <f t="shared" si="24"/>
        <v>24583</v>
      </c>
      <c r="G93" s="1">
        <f t="shared" si="25"/>
        <v>-4.8749999907158781E-2</v>
      </c>
      <c r="K93" s="1">
        <f t="shared" si="26"/>
        <v>-4.8749999907158781E-2</v>
      </c>
      <c r="O93" s="1">
        <f t="shared" ca="1" si="27"/>
        <v>-4.3638134709293688E-2</v>
      </c>
      <c r="Q93" s="57">
        <f t="shared" si="28"/>
        <v>44294.600000000093</v>
      </c>
    </row>
    <row r="94" spans="1:17" ht="12" customHeight="1" x14ac:dyDescent="0.2">
      <c r="A94" s="58" t="s">
        <v>78</v>
      </c>
      <c r="B94" s="59" t="s">
        <v>46</v>
      </c>
      <c r="C94" s="62">
        <v>59326.016799999867</v>
      </c>
      <c r="D94" s="63" t="s">
        <v>81</v>
      </c>
      <c r="E94" s="1">
        <f t="shared" si="23"/>
        <v>24624.343132529684</v>
      </c>
      <c r="F94" s="1">
        <f t="shared" si="24"/>
        <v>24624.5</v>
      </c>
      <c r="G94" s="1">
        <f t="shared" si="25"/>
        <v>-4.8825000136275776E-2</v>
      </c>
      <c r="K94" s="1">
        <f t="shared" si="26"/>
        <v>-4.8825000136275776E-2</v>
      </c>
      <c r="O94" s="1">
        <f t="shared" ca="1" si="27"/>
        <v>-4.3735184730248365E-2</v>
      </c>
      <c r="Q94" s="57">
        <f t="shared" si="28"/>
        <v>44307.516799999867</v>
      </c>
    </row>
    <row r="95" spans="1:17" ht="12" customHeight="1" x14ac:dyDescent="0.2">
      <c r="A95" s="58" t="s">
        <v>78</v>
      </c>
      <c r="B95" s="59" t="s">
        <v>46</v>
      </c>
      <c r="C95" s="62">
        <v>59326.017899999861</v>
      </c>
      <c r="D95" s="63" t="s">
        <v>75</v>
      </c>
      <c r="E95" s="1">
        <f t="shared" si="23"/>
        <v>24624.34666666621</v>
      </c>
      <c r="F95" s="1">
        <f t="shared" si="24"/>
        <v>24624.5</v>
      </c>
      <c r="G95" s="1">
        <f t="shared" si="25"/>
        <v>-4.772500014223624E-2</v>
      </c>
      <c r="K95" s="1">
        <f t="shared" si="26"/>
        <v>-4.772500014223624E-2</v>
      </c>
      <c r="O95" s="1">
        <f t="shared" ca="1" si="27"/>
        <v>-4.3735184730248365E-2</v>
      </c>
      <c r="Q95" s="57">
        <f t="shared" si="28"/>
        <v>44307.517899999861</v>
      </c>
    </row>
    <row r="96" spans="1:17" ht="12" customHeight="1" x14ac:dyDescent="0.2">
      <c r="A96" s="58" t="s">
        <v>78</v>
      </c>
      <c r="B96" s="59" t="s">
        <v>46</v>
      </c>
      <c r="C96" s="62">
        <v>59326.953000000212</v>
      </c>
      <c r="D96" s="63" t="s">
        <v>81</v>
      </c>
      <c r="E96" s="1">
        <f t="shared" si="23"/>
        <v>24627.351004016738</v>
      </c>
      <c r="F96" s="1">
        <f t="shared" si="24"/>
        <v>24627.5</v>
      </c>
      <c r="G96" s="1">
        <f t="shared" si="25"/>
        <v>-4.6374999787076376E-2</v>
      </c>
      <c r="K96" s="1">
        <f t="shared" si="26"/>
        <v>-4.6374999787076376E-2</v>
      </c>
      <c r="O96" s="1">
        <f t="shared" ca="1" si="27"/>
        <v>-4.3742200394413761E-2</v>
      </c>
      <c r="Q96" s="57">
        <f t="shared" si="28"/>
        <v>44308.453000000212</v>
      </c>
    </row>
    <row r="97" spans="1:17" ht="12" customHeight="1" x14ac:dyDescent="0.2">
      <c r="A97" s="58" t="s">
        <v>79</v>
      </c>
      <c r="B97" s="59" t="s">
        <v>46</v>
      </c>
      <c r="C97" s="62">
        <v>59369.436999999918</v>
      </c>
      <c r="D97" s="63">
        <v>1E-3</v>
      </c>
      <c r="E97" s="1">
        <f t="shared" si="23"/>
        <v>24763.845783132256</v>
      </c>
      <c r="F97" s="1">
        <f t="shared" si="24"/>
        <v>24764</v>
      </c>
      <c r="G97" s="1">
        <f t="shared" si="25"/>
        <v>-4.8000000082538463E-2</v>
      </c>
      <c r="K97" s="1">
        <f t="shared" si="26"/>
        <v>-4.8000000082538463E-2</v>
      </c>
      <c r="O97" s="1">
        <f t="shared" ca="1" si="27"/>
        <v>-4.4061413113939359E-2</v>
      </c>
      <c r="Q97" s="57">
        <f t="shared" si="28"/>
        <v>44350.936999999918</v>
      </c>
    </row>
    <row r="98" spans="1:17" ht="12" customHeight="1" x14ac:dyDescent="0.2">
      <c r="A98" s="58" t="s">
        <v>80</v>
      </c>
      <c r="B98" s="59" t="s">
        <v>48</v>
      </c>
      <c r="C98" s="62">
        <v>59698.432999999997</v>
      </c>
      <c r="D98" s="63">
        <v>2E-3</v>
      </c>
      <c r="E98" s="1">
        <f t="shared" si="23"/>
        <v>25820.861044176687</v>
      </c>
      <c r="F98" s="1">
        <f t="shared" si="24"/>
        <v>25821</v>
      </c>
      <c r="G98" s="1">
        <f t="shared" si="25"/>
        <v>-4.3250000009720679E-2</v>
      </c>
      <c r="K98" s="1">
        <f t="shared" si="26"/>
        <v>-4.3250000009720679E-2</v>
      </c>
      <c r="O98" s="1">
        <f t="shared" ca="1" si="27"/>
        <v>-4.6533265454881199E-2</v>
      </c>
      <c r="Q98" s="57">
        <f t="shared" si="28"/>
        <v>44679.932999999997</v>
      </c>
    </row>
    <row r="99" spans="1:17" ht="12" customHeight="1" x14ac:dyDescent="0.2">
      <c r="A99" s="58" t="s">
        <v>80</v>
      </c>
      <c r="B99" s="59" t="s">
        <v>48</v>
      </c>
      <c r="C99" s="62">
        <v>59698.586000000003</v>
      </c>
      <c r="D99" s="63">
        <v>2E-3</v>
      </c>
      <c r="E99" s="1">
        <f t="shared" si="23"/>
        <v>25821.352610441765</v>
      </c>
      <c r="F99" s="1">
        <f t="shared" si="24"/>
        <v>25821.5</v>
      </c>
      <c r="G99" s="1">
        <f t="shared" si="25"/>
        <v>-4.5875000003434252E-2</v>
      </c>
      <c r="K99" s="1">
        <f t="shared" si="26"/>
        <v>-4.5875000003434252E-2</v>
      </c>
      <c r="O99" s="1">
        <f t="shared" ca="1" si="27"/>
        <v>-4.65344347322421E-2</v>
      </c>
      <c r="Q99" s="57">
        <f t="shared" si="28"/>
        <v>44680.086000000003</v>
      </c>
    </row>
    <row r="100" spans="1:17" ht="12" customHeight="1" x14ac:dyDescent="0.2">
      <c r="A100" s="60" t="s">
        <v>82</v>
      </c>
      <c r="B100" s="61" t="s">
        <v>46</v>
      </c>
      <c r="C100" s="64">
        <v>59583.267899999861</v>
      </c>
      <c r="D100" s="22"/>
      <c r="E100" s="1">
        <f t="shared" ref="E100:E106" si="29">+(C100-C$7)/C$8</f>
        <v>25450.852690762596</v>
      </c>
      <c r="F100" s="1">
        <f t="shared" ref="F100:F106" si="30">ROUND(2*E100,0)/2</f>
        <v>25451</v>
      </c>
      <c r="G100" s="1">
        <f t="shared" ref="G100:G106" si="31">+C100-(C$7+F100*C$8)</f>
        <v>-4.585000014049001E-2</v>
      </c>
      <c r="K100" s="1">
        <f t="shared" ref="K100:K106" si="32">+G100</f>
        <v>-4.585000014049001E-2</v>
      </c>
      <c r="O100" s="1">
        <f t="shared" ref="O100:O106" ca="1" si="33">+C$11+C$12*$F100</f>
        <v>-4.5668000207815466E-2</v>
      </c>
      <c r="Q100" s="57">
        <f t="shared" ref="Q100:Q106" si="34">+C100-15018.5</f>
        <v>44564.767899999861</v>
      </c>
    </row>
    <row r="101" spans="1:17" ht="12" customHeight="1" x14ac:dyDescent="0.2">
      <c r="A101" s="60" t="s">
        <v>82</v>
      </c>
      <c r="B101" s="61" t="s">
        <v>46</v>
      </c>
      <c r="C101" s="64">
        <v>59583.268099999987</v>
      </c>
      <c r="D101" s="22"/>
      <c r="E101" s="1">
        <f t="shared" si="29"/>
        <v>25450.853333333282</v>
      </c>
      <c r="F101" s="1">
        <f t="shared" si="30"/>
        <v>25451</v>
      </c>
      <c r="G101" s="1">
        <f t="shared" si="31"/>
        <v>-4.5650000014575198E-2</v>
      </c>
      <c r="K101" s="1">
        <f t="shared" si="32"/>
        <v>-4.5650000014575198E-2</v>
      </c>
      <c r="O101" s="1">
        <f t="shared" ca="1" si="33"/>
        <v>-4.5668000207815466E-2</v>
      </c>
      <c r="Q101" s="57">
        <f t="shared" si="34"/>
        <v>44564.768099999987</v>
      </c>
    </row>
    <row r="102" spans="1:17" x14ac:dyDescent="0.2">
      <c r="A102" s="60" t="s">
        <v>82</v>
      </c>
      <c r="B102" s="61" t="s">
        <v>46</v>
      </c>
      <c r="C102" s="64">
        <v>59588.247800000012</v>
      </c>
      <c r="D102" s="22"/>
      <c r="E102" s="1">
        <f t="shared" si="29"/>
        <v>25466.85236947794</v>
      </c>
      <c r="F102" s="1">
        <f t="shared" si="30"/>
        <v>25467</v>
      </c>
      <c r="G102" s="1">
        <f t="shared" si="31"/>
        <v>-4.5949999992444646E-2</v>
      </c>
      <c r="K102" s="1">
        <f t="shared" si="32"/>
        <v>-4.5949999992444646E-2</v>
      </c>
      <c r="O102" s="1">
        <f t="shared" ca="1" si="33"/>
        <v>-4.5705417083364258E-2</v>
      </c>
      <c r="Q102" s="57">
        <f t="shared" si="34"/>
        <v>44569.747800000012</v>
      </c>
    </row>
    <row r="103" spans="1:17" x14ac:dyDescent="0.2">
      <c r="A103" s="60" t="s">
        <v>82</v>
      </c>
      <c r="B103" s="61" t="s">
        <v>46</v>
      </c>
      <c r="C103" s="64">
        <v>59588.248199999798</v>
      </c>
      <c r="D103" s="22"/>
      <c r="E103" s="1">
        <f t="shared" si="29"/>
        <v>25466.853654617815</v>
      </c>
      <c r="F103" s="1">
        <f t="shared" si="30"/>
        <v>25467</v>
      </c>
      <c r="G103" s="1">
        <f t="shared" si="31"/>
        <v>-4.5550000206276309E-2</v>
      </c>
      <c r="K103" s="1">
        <f t="shared" si="32"/>
        <v>-4.5550000206276309E-2</v>
      </c>
      <c r="O103" s="1">
        <f t="shared" ca="1" si="33"/>
        <v>-4.5705417083364258E-2</v>
      </c>
      <c r="Q103" s="57">
        <f t="shared" si="34"/>
        <v>44569.748199999798</v>
      </c>
    </row>
    <row r="104" spans="1:17" x14ac:dyDescent="0.2">
      <c r="A104" s="60" t="s">
        <v>82</v>
      </c>
      <c r="B104" s="61" t="s">
        <v>48</v>
      </c>
      <c r="C104" s="64">
        <v>59594.319199999794</v>
      </c>
      <c r="D104" s="22"/>
      <c r="E104" s="1">
        <f t="shared" si="29"/>
        <v>25486.358875501337</v>
      </c>
      <c r="F104" s="1">
        <f t="shared" si="30"/>
        <v>25486.5</v>
      </c>
      <c r="G104" s="1">
        <f t="shared" si="31"/>
        <v>-4.3925000209128484E-2</v>
      </c>
      <c r="K104" s="1">
        <f t="shared" si="32"/>
        <v>-4.3925000209128484E-2</v>
      </c>
      <c r="O104" s="1">
        <f t="shared" ca="1" si="33"/>
        <v>-4.5751018900439339E-2</v>
      </c>
      <c r="Q104" s="57">
        <f t="shared" si="34"/>
        <v>44575.819199999794</v>
      </c>
    </row>
    <row r="105" spans="1:17" x14ac:dyDescent="0.2">
      <c r="A105" s="60" t="s">
        <v>82</v>
      </c>
      <c r="B105" s="61" t="s">
        <v>48</v>
      </c>
      <c r="C105" s="64">
        <v>59594.31930000009</v>
      </c>
      <c r="D105" s="22"/>
      <c r="E105" s="1">
        <f t="shared" si="29"/>
        <v>25486.359196787427</v>
      </c>
      <c r="F105" s="1">
        <f t="shared" si="30"/>
        <v>25486.5</v>
      </c>
      <c r="G105" s="1">
        <f t="shared" si="31"/>
        <v>-4.3824999913340434E-2</v>
      </c>
      <c r="K105" s="1">
        <f t="shared" si="32"/>
        <v>-4.3824999913340434E-2</v>
      </c>
      <c r="O105" s="1">
        <f t="shared" ca="1" si="33"/>
        <v>-4.5751018900439339E-2</v>
      </c>
      <c r="Q105" s="57">
        <f t="shared" si="34"/>
        <v>44575.81930000009</v>
      </c>
    </row>
    <row r="106" spans="1:17" x14ac:dyDescent="0.2">
      <c r="A106" s="60" t="s">
        <v>82</v>
      </c>
      <c r="B106" s="61" t="s">
        <v>48</v>
      </c>
      <c r="C106" s="64">
        <v>59692.050499999896</v>
      </c>
      <c r="D106" s="22"/>
      <c r="E106" s="1">
        <f t="shared" si="29"/>
        <v>25800.355020079976</v>
      </c>
      <c r="F106" s="1">
        <f t="shared" si="30"/>
        <v>25800.5</v>
      </c>
      <c r="G106" s="1">
        <f t="shared" si="31"/>
        <v>-4.5125000106054358E-2</v>
      </c>
      <c r="K106" s="1">
        <f t="shared" si="32"/>
        <v>-4.5125000106054358E-2</v>
      </c>
      <c r="O106" s="1">
        <f t="shared" ca="1" si="33"/>
        <v>-4.6485325083084318E-2</v>
      </c>
      <c r="Q106" s="57">
        <f t="shared" si="34"/>
        <v>44673.550499999896</v>
      </c>
    </row>
    <row r="107" spans="1:17" x14ac:dyDescent="0.2">
      <c r="B107" s="3"/>
      <c r="C107" s="22"/>
      <c r="D107" s="22"/>
    </row>
    <row r="108" spans="1:17" x14ac:dyDescent="0.2">
      <c r="B108" s="3"/>
      <c r="C108" s="22"/>
      <c r="D108" s="22"/>
    </row>
    <row r="109" spans="1:17" x14ac:dyDescent="0.2">
      <c r="B109" s="3"/>
      <c r="C109" s="22"/>
      <c r="D109" s="22"/>
    </row>
    <row r="110" spans="1:17" x14ac:dyDescent="0.2">
      <c r="B110" s="3"/>
      <c r="C110" s="22"/>
      <c r="D110" s="22"/>
    </row>
    <row r="111" spans="1:17" x14ac:dyDescent="0.2">
      <c r="B111" s="3"/>
      <c r="C111" s="22"/>
      <c r="D111" s="22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2023-01-26T00:04:44Z</dcterms:created>
  <dcterms:modified xsi:type="dcterms:W3CDTF">2024-03-09T06:14:23Z</dcterms:modified>
</cp:coreProperties>
</file>