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04EB895-4C99-4BAA-B8A3-4C57453D4CB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34" i="1" l="1"/>
  <c r="Q35" i="1"/>
  <c r="E25" i="1"/>
  <c r="F25" i="1"/>
  <c r="F11" i="1"/>
  <c r="Q26" i="1"/>
  <c r="Q31" i="1"/>
  <c r="Q32" i="1"/>
  <c r="Q33" i="1"/>
  <c r="G11" i="1"/>
  <c r="E14" i="1"/>
  <c r="E15" i="1" s="1"/>
  <c r="C17" i="1"/>
  <c r="C7" i="1"/>
  <c r="E34" i="1"/>
  <c r="F34" i="1"/>
  <c r="C8" i="1"/>
  <c r="E28" i="1"/>
  <c r="F28" i="1"/>
  <c r="G28" i="1"/>
  <c r="I28" i="1"/>
  <c r="Q30" i="1"/>
  <c r="Q27" i="1"/>
  <c r="Q28" i="1"/>
  <c r="Q29" i="1"/>
  <c r="Q22" i="1"/>
  <c r="Q23" i="1"/>
  <c r="Q24" i="1"/>
  <c r="Q25" i="1"/>
  <c r="R22" i="1"/>
  <c r="Q21" i="1"/>
  <c r="E22" i="1"/>
  <c r="F22" i="1"/>
  <c r="E26" i="1"/>
  <c r="F26" i="1"/>
  <c r="G26" i="1"/>
  <c r="I26" i="1"/>
  <c r="G35" i="1"/>
  <c r="I35" i="1"/>
  <c r="E32" i="1"/>
  <c r="F32" i="1"/>
  <c r="G32" i="1"/>
  <c r="I32" i="1"/>
  <c r="E24" i="1"/>
  <c r="F24" i="1"/>
  <c r="G24" i="1"/>
  <c r="I24" i="1"/>
  <c r="E35" i="1"/>
  <c r="F35" i="1"/>
  <c r="E30" i="1"/>
  <c r="F30" i="1"/>
  <c r="G30" i="1"/>
  <c r="I30" i="1"/>
  <c r="E21" i="1"/>
  <c r="F21" i="1"/>
  <c r="G21" i="1"/>
  <c r="E27" i="1"/>
  <c r="F27" i="1"/>
  <c r="G27" i="1"/>
  <c r="I27" i="1"/>
  <c r="E31" i="1"/>
  <c r="F31" i="1"/>
  <c r="G31" i="1"/>
  <c r="I31" i="1"/>
  <c r="G34" i="1"/>
  <c r="I34" i="1"/>
  <c r="G25" i="1"/>
  <c r="I25" i="1"/>
  <c r="E23" i="1"/>
  <c r="F23" i="1"/>
  <c r="G23" i="1"/>
  <c r="I23" i="1"/>
  <c r="E29" i="1"/>
  <c r="F29" i="1"/>
  <c r="G29" i="1"/>
  <c r="I29" i="1"/>
  <c r="G22" i="1"/>
  <c r="I22" i="1"/>
  <c r="E33" i="1"/>
  <c r="F33" i="1"/>
  <c r="G33" i="1"/>
  <c r="I33" i="1"/>
  <c r="H21" i="1"/>
  <c r="C12" i="1"/>
  <c r="C16" i="1" l="1"/>
  <c r="D18" i="1" s="1"/>
  <c r="C11" i="1"/>
  <c r="O26" i="1" l="1"/>
  <c r="O32" i="1"/>
  <c r="O31" i="1"/>
  <c r="O23" i="1"/>
  <c r="O33" i="1"/>
  <c r="C15" i="1"/>
  <c r="O35" i="1"/>
  <c r="O25" i="1"/>
  <c r="O34" i="1"/>
  <c r="O30" i="1"/>
  <c r="O24" i="1"/>
  <c r="O21" i="1"/>
  <c r="O22" i="1"/>
  <c r="O29" i="1"/>
  <c r="O28" i="1"/>
  <c r="O27" i="1"/>
  <c r="C18" i="1" l="1"/>
  <c r="E16" i="1"/>
  <c r="E17" i="1" s="1"/>
</calcChain>
</file>

<file path=xl/sharedStrings.xml><?xml version="1.0" encoding="utf-8"?>
<sst xmlns="http://schemas.openxmlformats.org/spreadsheetml/2006/main" count="75" uniqueCount="54">
  <si>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</si>
  <si>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</si>
  <si>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</si>
  <si>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</si>
  <si>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</si>
  <si>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</si>
  <si>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</si>
  <si>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</si>
  <si>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</si>
  <si>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</si>
  <si>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</si>
  <si>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</si>
  <si>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</si>
  <si>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</si>
  <si>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</si>
  <si>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</si>
  <si>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</si>
  <si>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</si>
  <si>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</si>
  <si>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</si>
  <si>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</si>
  <si>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</si>
  <si>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</si>
  <si>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</si>
  <si>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</si>
  <si>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</si>
  <si>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</si>
  <si>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</si>
  <si>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</si>
  <si>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</si>
  <si>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</si>
  <si>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</si>
  <si>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</si>
  <si>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</si>
  <si>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</si>
  <si>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</si>
  <si>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</si>
  <si>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EW</t>
  </si>
  <si>
    <t>IBVS 5599 Eph.</t>
  </si>
  <si>
    <t>IBVS 5599</t>
  </si>
  <si>
    <t xml:space="preserve">QX Vir / GSC 4992-0663 </t>
  </si>
  <si>
    <t>IBVS 5643</t>
  </si>
  <si>
    <t>I</t>
  </si>
  <si>
    <t>IBVS 5894</t>
  </si>
  <si>
    <t>II</t>
  </si>
  <si>
    <t>IBVS 5945</t>
  </si>
  <si>
    <t>Add cycle</t>
  </si>
  <si>
    <t>Old Cycle</t>
  </si>
  <si>
    <t>IBVS 5918</t>
  </si>
  <si>
    <t>IBVS 5992</t>
  </si>
  <si>
    <t>IBVS 6029</t>
  </si>
  <si>
    <t>2013-03-11 Period verified by ToMcat</t>
  </si>
  <si>
    <t>overwhemingly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</si>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</sst>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61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1" applyNumberFormat="0" applyFont="0" applyFill="0" applyAlignment="0" applyProtection="0"/>
  </cellStyleXfs>
  <cellXfs count="4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/>
    <xf numFmtId="0" fontId="12" fillId="0" borderId="0" xfId="0" applyFont="1" applyAlignment="1">
      <alignment horizontal="left"/>
    </xf>
    <xf numFmtId="0" fontId="14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quotePrefix="1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3" fillId="0" borderId="0" xfId="0" applyFont="1" applyAlignment="1"/>
    <xf numFmtId="0" fontId="11" fillId="0" borderId="0" xfId="0" applyFont="1" applyAlignment="1"/>
    <xf numFmtId="0" fontId="12" fillId="0" borderId="0" xfId="0" applyFont="1" applyAlignment="1"/>
    <xf numFmtId="0" fontId="8" fillId="0" borderId="0" xfId="0" applyFont="1" applyAlignment="1">
      <alignment horizontal="left"/>
    </xf>
    <xf numFmtId="0" fontId="10" fillId="0" borderId="0" xfId="0" applyFont="1" applyAlignment="1"/>
    <xf numFmtId="0" fontId="9" fillId="0" borderId="0" xfId="0" applyFont="1" applyAlignment="1"/>
    <xf numFmtId="0" fontId="4" fillId="0" borderId="0" xfId="0" applyFont="1" applyAlignment="1"/>
    <xf numFmtId="22" fontId="8" fillId="0" borderId="0" xfId="0" applyNumberFormat="1" applyFont="1" applyAlignment="1"/>
    <xf numFmtId="0" fontId="0" fillId="0" borderId="3" xfId="0" applyBorder="1" applyAlignment="1"/>
    <xf numFmtId="0" fontId="0" fillId="0" borderId="4" xfId="0" applyBorder="1" applyAlignment="1"/>
    <xf numFmtId="0" fontId="13" fillId="0" borderId="0" xfId="0" applyFont="1" applyAlignment="1"/>
    <xf numFmtId="0" fontId="5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QX Vir - O-C Diagr.</a:t>
            </a:r>
          </a:p>
        </c:rich>
      </c:tx>
      <c:layout>
        <c:manualLayout>
          <c:xMode val="edge"/>
          <c:yMode val="edge"/>
          <c:x val="0.3924812030075188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Active!$D$21:$D$235</c:f>
                <c:numCache>
                  <c:formatCode>General</c:formatCode>
                  <c:ptCount val="215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8.0000000000000004E-4</c:v>
                  </c:pt>
                  <c:pt idx="7">
                    <c:v>1.1000000000000001E-3</c:v>
                  </c:pt>
                  <c:pt idx="8">
                    <c:v>2E-3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8.0000000000000004E-4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Active!$D$21:$D$235</c:f>
                <c:numCache>
                  <c:formatCode>General</c:formatCode>
                  <c:ptCount val="215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8.0000000000000004E-4</c:v>
                  </c:pt>
                  <c:pt idx="7">
                    <c:v>1.1000000000000001E-3</c:v>
                  </c:pt>
                  <c:pt idx="8">
                    <c:v>2E-3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8.0000000000000004E-4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1169.5</c:v>
                </c:pt>
                <c:pt idx="2">
                  <c:v>1170</c:v>
                </c:pt>
                <c:pt idx="3">
                  <c:v>1173.5</c:v>
                </c:pt>
                <c:pt idx="4">
                  <c:v>1174</c:v>
                </c:pt>
                <c:pt idx="5">
                  <c:v>7349</c:v>
                </c:pt>
                <c:pt idx="6">
                  <c:v>8891</c:v>
                </c:pt>
                <c:pt idx="7">
                  <c:v>8891.5</c:v>
                </c:pt>
                <c:pt idx="8">
                  <c:v>8892</c:v>
                </c:pt>
                <c:pt idx="9">
                  <c:v>10548</c:v>
                </c:pt>
                <c:pt idx="10">
                  <c:v>11688.5</c:v>
                </c:pt>
                <c:pt idx="11">
                  <c:v>11853</c:v>
                </c:pt>
                <c:pt idx="12">
                  <c:v>11853.5</c:v>
                </c:pt>
                <c:pt idx="13">
                  <c:v>13233.5</c:v>
                </c:pt>
                <c:pt idx="14">
                  <c:v>13526</c:v>
                </c:pt>
              </c:numCache>
            </c:numRef>
          </c:xVal>
          <c:yVal>
            <c:numRef>
              <c:f>Active!$H$21:$H$995</c:f>
              <c:numCache>
                <c:formatCode>General</c:formatCode>
                <c:ptCount val="97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6C-482F-B880-CE4E2196B27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8.0000000000000004E-4</c:v>
                  </c:pt>
                  <c:pt idx="7">
                    <c:v>1.1000000000000001E-3</c:v>
                  </c:pt>
                  <c:pt idx="8">
                    <c:v>2E-3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8.0000000000000004E-4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8.0000000000000004E-4</c:v>
                  </c:pt>
                  <c:pt idx="7">
                    <c:v>1.1000000000000001E-3</c:v>
                  </c:pt>
                  <c:pt idx="8">
                    <c:v>2E-3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8.0000000000000004E-4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1169.5</c:v>
                </c:pt>
                <c:pt idx="2">
                  <c:v>1170</c:v>
                </c:pt>
                <c:pt idx="3">
                  <c:v>1173.5</c:v>
                </c:pt>
                <c:pt idx="4">
                  <c:v>1174</c:v>
                </c:pt>
                <c:pt idx="5">
                  <c:v>7349</c:v>
                </c:pt>
                <c:pt idx="6">
                  <c:v>8891</c:v>
                </c:pt>
                <c:pt idx="7">
                  <c:v>8891.5</c:v>
                </c:pt>
                <c:pt idx="8">
                  <c:v>8892</c:v>
                </c:pt>
                <c:pt idx="9">
                  <c:v>10548</c:v>
                </c:pt>
                <c:pt idx="10">
                  <c:v>11688.5</c:v>
                </c:pt>
                <c:pt idx="11">
                  <c:v>11853</c:v>
                </c:pt>
                <c:pt idx="12">
                  <c:v>11853.5</c:v>
                </c:pt>
                <c:pt idx="13">
                  <c:v>13233.5</c:v>
                </c:pt>
                <c:pt idx="14">
                  <c:v>13526</c:v>
                </c:pt>
              </c:numCache>
            </c:numRef>
          </c:xVal>
          <c:yVal>
            <c:numRef>
              <c:f>Active!$I$21:$I$995</c:f>
              <c:numCache>
                <c:formatCode>General</c:formatCode>
                <c:ptCount val="975"/>
                <c:pt idx="1">
                  <c:v>-1.2124999047955498E-3</c:v>
                </c:pt>
                <c:pt idx="2">
                  <c:v>-1.3499999040504918E-3</c:v>
                </c:pt>
                <c:pt idx="3">
                  <c:v>-1.1124999073217623E-3</c:v>
                </c:pt>
                <c:pt idx="4">
                  <c:v>-1.2499999065767042E-3</c:v>
                </c:pt>
                <c:pt idx="5">
                  <c:v>-1.1749999030143954E-3</c:v>
                </c:pt>
                <c:pt idx="6">
                  <c:v>-3.924999909941107E-3</c:v>
                </c:pt>
                <c:pt idx="7">
                  <c:v>-2.462499905959703E-3</c:v>
                </c:pt>
                <c:pt idx="8">
                  <c:v>-8.9999990450451151E-4</c:v>
                </c:pt>
                <c:pt idx="9">
                  <c:v>-4.5999999056220986E-3</c:v>
                </c:pt>
                <c:pt idx="10">
                  <c:v>-2.7374999117455445E-3</c:v>
                </c:pt>
                <c:pt idx="11">
                  <c:v>-2.6749999087769538E-3</c:v>
                </c:pt>
                <c:pt idx="12">
                  <c:v>-2.7124999105581082E-3</c:v>
                </c:pt>
                <c:pt idx="13">
                  <c:v>5.8750009338837117E-4</c:v>
                </c:pt>
                <c:pt idx="14">
                  <c:v>-2.4999991001095623E-4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6C-482F-B880-CE4E2196B27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8.0000000000000004E-4</c:v>
                  </c:pt>
                  <c:pt idx="7">
                    <c:v>1.1000000000000001E-3</c:v>
                  </c:pt>
                  <c:pt idx="8">
                    <c:v>2E-3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8.0000000000000004E-4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8.0000000000000004E-4</c:v>
                  </c:pt>
                  <c:pt idx="7">
                    <c:v>1.1000000000000001E-3</c:v>
                  </c:pt>
                  <c:pt idx="8">
                    <c:v>2E-3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8.0000000000000004E-4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1169.5</c:v>
                </c:pt>
                <c:pt idx="2">
                  <c:v>1170</c:v>
                </c:pt>
                <c:pt idx="3">
                  <c:v>1173.5</c:v>
                </c:pt>
                <c:pt idx="4">
                  <c:v>1174</c:v>
                </c:pt>
                <c:pt idx="5">
                  <c:v>7349</c:v>
                </c:pt>
                <c:pt idx="6">
                  <c:v>8891</c:v>
                </c:pt>
                <c:pt idx="7">
                  <c:v>8891.5</c:v>
                </c:pt>
                <c:pt idx="8">
                  <c:v>8892</c:v>
                </c:pt>
                <c:pt idx="9">
                  <c:v>10548</c:v>
                </c:pt>
                <c:pt idx="10">
                  <c:v>11688.5</c:v>
                </c:pt>
                <c:pt idx="11">
                  <c:v>11853</c:v>
                </c:pt>
                <c:pt idx="12">
                  <c:v>11853.5</c:v>
                </c:pt>
                <c:pt idx="13">
                  <c:v>13233.5</c:v>
                </c:pt>
                <c:pt idx="14">
                  <c:v>13526</c:v>
                </c:pt>
              </c:numCache>
            </c:numRef>
          </c:xVal>
          <c:yVal>
            <c:numRef>
              <c:f>Active!$J$21:$J$995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66C-482F-B880-CE4E2196B27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8.0000000000000004E-4</c:v>
                  </c:pt>
                  <c:pt idx="7">
                    <c:v>1.1000000000000001E-3</c:v>
                  </c:pt>
                  <c:pt idx="8">
                    <c:v>2E-3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8.0000000000000004E-4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8.0000000000000004E-4</c:v>
                  </c:pt>
                  <c:pt idx="7">
                    <c:v>1.1000000000000001E-3</c:v>
                  </c:pt>
                  <c:pt idx="8">
                    <c:v>2E-3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8.0000000000000004E-4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1169.5</c:v>
                </c:pt>
                <c:pt idx="2">
                  <c:v>1170</c:v>
                </c:pt>
                <c:pt idx="3">
                  <c:v>1173.5</c:v>
                </c:pt>
                <c:pt idx="4">
                  <c:v>1174</c:v>
                </c:pt>
                <c:pt idx="5">
                  <c:v>7349</c:v>
                </c:pt>
                <c:pt idx="6">
                  <c:v>8891</c:v>
                </c:pt>
                <c:pt idx="7">
                  <c:v>8891.5</c:v>
                </c:pt>
                <c:pt idx="8">
                  <c:v>8892</c:v>
                </c:pt>
                <c:pt idx="9">
                  <c:v>10548</c:v>
                </c:pt>
                <c:pt idx="10">
                  <c:v>11688.5</c:v>
                </c:pt>
                <c:pt idx="11">
                  <c:v>11853</c:v>
                </c:pt>
                <c:pt idx="12">
                  <c:v>11853.5</c:v>
                </c:pt>
                <c:pt idx="13">
                  <c:v>13233.5</c:v>
                </c:pt>
                <c:pt idx="14">
                  <c:v>13526</c:v>
                </c:pt>
              </c:numCache>
            </c:numRef>
          </c:xVal>
          <c:yVal>
            <c:numRef>
              <c:f>Active!$K$21:$K$995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66C-482F-B880-CE4E2196B27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8.0000000000000004E-4</c:v>
                  </c:pt>
                  <c:pt idx="7">
                    <c:v>1.1000000000000001E-3</c:v>
                  </c:pt>
                  <c:pt idx="8">
                    <c:v>2E-3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8.0000000000000004E-4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8.0000000000000004E-4</c:v>
                  </c:pt>
                  <c:pt idx="7">
                    <c:v>1.1000000000000001E-3</c:v>
                  </c:pt>
                  <c:pt idx="8">
                    <c:v>2E-3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8.0000000000000004E-4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1169.5</c:v>
                </c:pt>
                <c:pt idx="2">
                  <c:v>1170</c:v>
                </c:pt>
                <c:pt idx="3">
                  <c:v>1173.5</c:v>
                </c:pt>
                <c:pt idx="4">
                  <c:v>1174</c:v>
                </c:pt>
                <c:pt idx="5">
                  <c:v>7349</c:v>
                </c:pt>
                <c:pt idx="6">
                  <c:v>8891</c:v>
                </c:pt>
                <c:pt idx="7">
                  <c:v>8891.5</c:v>
                </c:pt>
                <c:pt idx="8">
                  <c:v>8892</c:v>
                </c:pt>
                <c:pt idx="9">
                  <c:v>10548</c:v>
                </c:pt>
                <c:pt idx="10">
                  <c:v>11688.5</c:v>
                </c:pt>
                <c:pt idx="11">
                  <c:v>11853</c:v>
                </c:pt>
                <c:pt idx="12">
                  <c:v>11853.5</c:v>
                </c:pt>
                <c:pt idx="13">
                  <c:v>13233.5</c:v>
                </c:pt>
                <c:pt idx="14">
                  <c:v>13526</c:v>
                </c:pt>
              </c:numCache>
            </c:numRef>
          </c:xVal>
          <c:yVal>
            <c:numRef>
              <c:f>Active!$L$21:$L$995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66C-482F-B880-CE4E2196B27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8.0000000000000004E-4</c:v>
                  </c:pt>
                  <c:pt idx="7">
                    <c:v>1.1000000000000001E-3</c:v>
                  </c:pt>
                  <c:pt idx="8">
                    <c:v>2E-3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8.0000000000000004E-4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8.0000000000000004E-4</c:v>
                  </c:pt>
                  <c:pt idx="7">
                    <c:v>1.1000000000000001E-3</c:v>
                  </c:pt>
                  <c:pt idx="8">
                    <c:v>2E-3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8.0000000000000004E-4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1169.5</c:v>
                </c:pt>
                <c:pt idx="2">
                  <c:v>1170</c:v>
                </c:pt>
                <c:pt idx="3">
                  <c:v>1173.5</c:v>
                </c:pt>
                <c:pt idx="4">
                  <c:v>1174</c:v>
                </c:pt>
                <c:pt idx="5">
                  <c:v>7349</c:v>
                </c:pt>
                <c:pt idx="6">
                  <c:v>8891</c:v>
                </c:pt>
                <c:pt idx="7">
                  <c:v>8891.5</c:v>
                </c:pt>
                <c:pt idx="8">
                  <c:v>8892</c:v>
                </c:pt>
                <c:pt idx="9">
                  <c:v>10548</c:v>
                </c:pt>
                <c:pt idx="10">
                  <c:v>11688.5</c:v>
                </c:pt>
                <c:pt idx="11">
                  <c:v>11853</c:v>
                </c:pt>
                <c:pt idx="12">
                  <c:v>11853.5</c:v>
                </c:pt>
                <c:pt idx="13">
                  <c:v>13233.5</c:v>
                </c:pt>
                <c:pt idx="14">
                  <c:v>13526</c:v>
                </c:pt>
              </c:numCache>
            </c:numRef>
          </c:xVal>
          <c:yVal>
            <c:numRef>
              <c:f>Active!$M$21:$M$995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66C-482F-B880-CE4E2196B27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8.0000000000000004E-4</c:v>
                  </c:pt>
                  <c:pt idx="7">
                    <c:v>1.1000000000000001E-3</c:v>
                  </c:pt>
                  <c:pt idx="8">
                    <c:v>2E-3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8.0000000000000004E-4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8.0000000000000004E-4</c:v>
                  </c:pt>
                  <c:pt idx="7">
                    <c:v>1.1000000000000001E-3</c:v>
                  </c:pt>
                  <c:pt idx="8">
                    <c:v>2E-3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8.0000000000000004E-4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1169.5</c:v>
                </c:pt>
                <c:pt idx="2">
                  <c:v>1170</c:v>
                </c:pt>
                <c:pt idx="3">
                  <c:v>1173.5</c:v>
                </c:pt>
                <c:pt idx="4">
                  <c:v>1174</c:v>
                </c:pt>
                <c:pt idx="5">
                  <c:v>7349</c:v>
                </c:pt>
                <c:pt idx="6">
                  <c:v>8891</c:v>
                </c:pt>
                <c:pt idx="7">
                  <c:v>8891.5</c:v>
                </c:pt>
                <c:pt idx="8">
                  <c:v>8892</c:v>
                </c:pt>
                <c:pt idx="9">
                  <c:v>10548</c:v>
                </c:pt>
                <c:pt idx="10">
                  <c:v>11688.5</c:v>
                </c:pt>
                <c:pt idx="11">
                  <c:v>11853</c:v>
                </c:pt>
                <c:pt idx="12">
                  <c:v>11853.5</c:v>
                </c:pt>
                <c:pt idx="13">
                  <c:v>13233.5</c:v>
                </c:pt>
                <c:pt idx="14">
                  <c:v>13526</c:v>
                </c:pt>
              </c:numCache>
            </c:numRef>
          </c:xVal>
          <c:yVal>
            <c:numRef>
              <c:f>Active!$N$21:$N$995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66C-482F-B880-CE4E2196B27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1169.5</c:v>
                </c:pt>
                <c:pt idx="2">
                  <c:v>1170</c:v>
                </c:pt>
                <c:pt idx="3">
                  <c:v>1173.5</c:v>
                </c:pt>
                <c:pt idx="4">
                  <c:v>1174</c:v>
                </c:pt>
                <c:pt idx="5">
                  <c:v>7349</c:v>
                </c:pt>
                <c:pt idx="6">
                  <c:v>8891</c:v>
                </c:pt>
                <c:pt idx="7">
                  <c:v>8891.5</c:v>
                </c:pt>
                <c:pt idx="8">
                  <c:v>8892</c:v>
                </c:pt>
                <c:pt idx="9">
                  <c:v>10548</c:v>
                </c:pt>
                <c:pt idx="10">
                  <c:v>11688.5</c:v>
                </c:pt>
                <c:pt idx="11">
                  <c:v>11853</c:v>
                </c:pt>
                <c:pt idx="12">
                  <c:v>11853.5</c:v>
                </c:pt>
                <c:pt idx="13">
                  <c:v>13233.5</c:v>
                </c:pt>
                <c:pt idx="14">
                  <c:v>13526</c:v>
                </c:pt>
              </c:numCache>
            </c:numRef>
          </c:xVal>
          <c:yVal>
            <c:numRef>
              <c:f>Active!$O$21:$O$995</c:f>
              <c:numCache>
                <c:formatCode>General</c:formatCode>
                <c:ptCount val="975"/>
                <c:pt idx="0">
                  <c:v>-1.1397394261979177E-3</c:v>
                </c:pt>
                <c:pt idx="1">
                  <c:v>-1.2308417400659225E-3</c:v>
                </c:pt>
                <c:pt idx="2">
                  <c:v>-1.2308806893236686E-3</c:v>
                </c:pt>
                <c:pt idx="3">
                  <c:v>-1.231153334127891E-3</c:v>
                </c:pt>
                <c:pt idx="4">
                  <c:v>-1.2311922833856369E-3</c:v>
                </c:pt>
                <c:pt idx="5">
                  <c:v>-1.7122156165493218E-3</c:v>
                </c:pt>
                <c:pt idx="6">
                  <c:v>-1.8323351274381317E-3</c:v>
                </c:pt>
                <c:pt idx="7">
                  <c:v>-1.8323740766958778E-3</c:v>
                </c:pt>
                <c:pt idx="8">
                  <c:v>-1.832413025953624E-3</c:v>
                </c:pt>
                <c:pt idx="9">
                  <c:v>-1.9614129676085328E-3</c:v>
                </c:pt>
                <c:pt idx="10">
                  <c:v>-2.0502562245272669E-3</c:v>
                </c:pt>
                <c:pt idx="11">
                  <c:v>-2.0630705303257162E-3</c:v>
                </c:pt>
                <c:pt idx="12">
                  <c:v>-2.0631094795834624E-3</c:v>
                </c:pt>
                <c:pt idx="13">
                  <c:v>-2.1706094309625534E-3</c:v>
                </c:pt>
                <c:pt idx="14">
                  <c:v>-2.1933947467439908E-3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66C-482F-B880-CE4E2196B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256352"/>
        <c:axId val="1"/>
      </c:scatterChart>
      <c:valAx>
        <c:axId val="712256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256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263157894736843"/>
          <c:y val="0.92375366568914952"/>
          <c:w val="0.6345864661654135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F336B3A-3DDD-8E46-7667-ED4CB483C3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6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2" sqref="E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28" t="s">
        <v>40</v>
      </c>
    </row>
    <row r="2" spans="1:7" ht="12.95" customHeight="1" x14ac:dyDescent="0.2">
      <c r="A2" t="s">
        <v>23</v>
      </c>
      <c r="B2" t="s">
        <v>37</v>
      </c>
      <c r="C2" s="2"/>
      <c r="D2" s="2"/>
    </row>
    <row r="3" spans="1:7" ht="12.95" customHeight="1" thickBot="1" x14ac:dyDescent="0.25"/>
    <row r="4" spans="1:7" ht="12.95" customHeight="1" thickTop="1" thickBot="1" x14ac:dyDescent="0.25">
      <c r="A4" s="15" t="s">
        <v>38</v>
      </c>
      <c r="C4" s="7">
        <v>52811.399999999907</v>
      </c>
      <c r="D4" s="8">
        <v>0.24207500000000001</v>
      </c>
    </row>
    <row r="5" spans="1:7" ht="12.95" customHeight="1" x14ac:dyDescent="0.2"/>
    <row r="6" spans="1:7" ht="12.95" customHeight="1" x14ac:dyDescent="0.2">
      <c r="A6" s="4" t="s">
        <v>0</v>
      </c>
    </row>
    <row r="7" spans="1:7" ht="12.95" customHeight="1" x14ac:dyDescent="0.2">
      <c r="A7" t="s">
        <v>1</v>
      </c>
      <c r="C7">
        <f>+C4</f>
        <v>52811.399999999907</v>
      </c>
      <c r="D7" s="22" t="s">
        <v>51</v>
      </c>
    </row>
    <row r="8" spans="1:7" ht="12.95" customHeight="1" x14ac:dyDescent="0.2">
      <c r="A8" t="s">
        <v>2</v>
      </c>
      <c r="C8">
        <f>+D4</f>
        <v>0.24207500000000001</v>
      </c>
      <c r="D8" s="22" t="s">
        <v>52</v>
      </c>
    </row>
    <row r="9" spans="1:7" ht="12.95" customHeight="1" x14ac:dyDescent="0.2">
      <c r="A9" s="29" t="s">
        <v>30</v>
      </c>
      <c r="C9" s="30">
        <v>-9.5</v>
      </c>
      <c r="D9" t="s">
        <v>31</v>
      </c>
    </row>
    <row r="10" spans="1:7" ht="12.95" customHeight="1" thickBot="1" x14ac:dyDescent="0.25">
      <c r="C10" s="3" t="s">
        <v>19</v>
      </c>
      <c r="D10" s="3" t="s">
        <v>20</v>
      </c>
    </row>
    <row r="11" spans="1:7" ht="12.95" customHeight="1" x14ac:dyDescent="0.2">
      <c r="A11" t="s">
        <v>14</v>
      </c>
      <c r="C11" s="13">
        <f ca="1">INTERCEPT(INDIRECT($G$11):G992,INDIRECT($F$11):F992)</f>
        <v>-1.1397394261979177E-3</v>
      </c>
      <c r="D11" s="2"/>
      <c r="F11" s="31" t="str">
        <f>"F"&amp;E19</f>
        <v>F21</v>
      </c>
      <c r="G11" s="13" t="str">
        <f>"G"&amp;E19</f>
        <v>G21</v>
      </c>
    </row>
    <row r="12" spans="1:7" ht="12.95" customHeight="1" x14ac:dyDescent="0.2">
      <c r="A12" t="s">
        <v>15</v>
      </c>
      <c r="C12" s="13">
        <f ca="1">SLOPE(INDIRECT($G$11):G992,INDIRECT($F$11):F992)</f>
        <v>-7.7898515492094712E-8</v>
      </c>
      <c r="D12" s="2"/>
    </row>
    <row r="13" spans="1:7" ht="12.95" customHeight="1" x14ac:dyDescent="0.2">
      <c r="A13" t="s">
        <v>18</v>
      </c>
      <c r="C13" s="2" t="s">
        <v>12</v>
      </c>
      <c r="D13" s="32" t="s">
        <v>46</v>
      </c>
      <c r="E13" s="30">
        <v>1</v>
      </c>
    </row>
    <row r="14" spans="1:7" ht="12.95" customHeight="1" x14ac:dyDescent="0.2">
      <c r="D14" s="32" t="s">
        <v>32</v>
      </c>
      <c r="E14" s="33">
        <f ca="1">NOW()+15018.5+$C$9/24</f>
        <v>60378.803541435183</v>
      </c>
    </row>
    <row r="15" spans="1:7" ht="12.95" customHeight="1" x14ac:dyDescent="0.2">
      <c r="A15" s="34" t="s">
        <v>16</v>
      </c>
      <c r="C15" s="10">
        <f ca="1">(C7+C11)+(C8+C12)*INT(MAX(F21:F3533))</f>
        <v>56085.70425660516</v>
      </c>
      <c r="D15" s="32" t="s">
        <v>47</v>
      </c>
      <c r="E15" s="33">
        <f ca="1">ROUND(2*(E14-$C$7)/$C$8,0)/2+E13</f>
        <v>31261.5</v>
      </c>
    </row>
    <row r="16" spans="1:7" ht="12.95" customHeight="1" x14ac:dyDescent="0.2">
      <c r="A16" s="4" t="s">
        <v>3</v>
      </c>
      <c r="C16" s="11">
        <f ca="1">+C8+C12</f>
        <v>0.24207492210148451</v>
      </c>
      <c r="D16" s="32" t="s">
        <v>33</v>
      </c>
      <c r="E16" s="13">
        <f ca="1">ROUND(2*(E14-$C$15)/$C$16,0)/2+E13</f>
        <v>17735.5</v>
      </c>
    </row>
    <row r="17" spans="1:18" ht="12.95" customHeight="1" thickBot="1" x14ac:dyDescent="0.25">
      <c r="A17" s="32" t="s">
        <v>29</v>
      </c>
      <c r="C17">
        <f>COUNT(C21:C2191)</f>
        <v>15</v>
      </c>
      <c r="D17" s="32" t="s">
        <v>34</v>
      </c>
      <c r="E17" s="35">
        <f ca="1">+$C$15+$C$16*E16-15018.5-$C$9/24</f>
        <v>45360.919870869373</v>
      </c>
    </row>
    <row r="18" spans="1:18" ht="12.95" customHeight="1" thickTop="1" thickBot="1" x14ac:dyDescent="0.25">
      <c r="A18" s="4" t="s">
        <v>4</v>
      </c>
      <c r="C18" s="36">
        <f ca="1">+C15</f>
        <v>56085.70425660516</v>
      </c>
      <c r="D18" s="37">
        <f ca="1">+C16</f>
        <v>0.24207492210148451</v>
      </c>
      <c r="E18" s="12" t="s">
        <v>35</v>
      </c>
    </row>
    <row r="19" spans="1:18" ht="12.95" customHeight="1" thickTop="1" x14ac:dyDescent="0.2">
      <c r="A19" s="38" t="s">
        <v>36</v>
      </c>
      <c r="E19" s="14">
        <v>21</v>
      </c>
    </row>
    <row r="20" spans="1:18" ht="12.95" customHeight="1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53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ht="12.95" customHeight="1" x14ac:dyDescent="0.2">
      <c r="A21" s="39" t="s">
        <v>39</v>
      </c>
      <c r="C21" s="9">
        <v>52811.399999999907</v>
      </c>
      <c r="D21" s="9" t="s">
        <v>12</v>
      </c>
      <c r="E21">
        <f t="shared" ref="E21:E33" si="0">+(C21-C$7)/C$8</f>
        <v>0</v>
      </c>
      <c r="F21">
        <f t="shared" ref="F21:F35" si="1">ROUND(2*E21,0)/2</f>
        <v>0</v>
      </c>
      <c r="G21">
        <f t="shared" ref="G21:G33" si="2">+C21-(C$7+F21*C$8)</f>
        <v>0</v>
      </c>
      <c r="H21">
        <f t="shared" ref="H21:H35" si="3">+G21</f>
        <v>0</v>
      </c>
      <c r="O21">
        <f t="shared" ref="O21:O33" ca="1" si="4">+C$11+C$12*$F21</f>
        <v>-1.1397394261979177E-3</v>
      </c>
      <c r="Q21" s="1">
        <f t="shared" ref="Q21:Q33" si="5">+C21-15018.5</f>
        <v>37792.899999999907</v>
      </c>
    </row>
    <row r="22" spans="1:18" ht="12.95" customHeight="1" x14ac:dyDescent="0.2">
      <c r="A22" s="9" t="s">
        <v>41</v>
      </c>
      <c r="B22" s="2" t="s">
        <v>42</v>
      </c>
      <c r="C22" s="9">
        <v>53094.505499999999</v>
      </c>
      <c r="D22" s="9">
        <v>2.0000000000000001E-4</v>
      </c>
      <c r="E22">
        <f t="shared" si="0"/>
        <v>1169.4949912221107</v>
      </c>
      <c r="F22">
        <f t="shared" si="1"/>
        <v>1169.5</v>
      </c>
      <c r="G22">
        <f t="shared" si="2"/>
        <v>-1.2124999047955498E-3</v>
      </c>
      <c r="I22">
        <f>+G22</f>
        <v>-1.2124999047955498E-3</v>
      </c>
      <c r="O22">
        <f t="shared" ca="1" si="4"/>
        <v>-1.2308417400659225E-3</v>
      </c>
      <c r="Q22" s="1">
        <f t="shared" si="5"/>
        <v>38076.005499999999</v>
      </c>
      <c r="R22" t="str">
        <f>IF(ABS(C22-C21)&lt;0.00001,1,"")</f>
        <v/>
      </c>
    </row>
    <row r="23" spans="1:18" s="23" customFormat="1" ht="12.95" customHeight="1" x14ac:dyDescent="0.2">
      <c r="A23" s="25" t="s">
        <v>41</v>
      </c>
      <c r="B23" s="24" t="s">
        <v>42</v>
      </c>
      <c r="C23" s="25">
        <v>53094.626400000001</v>
      </c>
      <c r="D23" s="25">
        <v>1E-4</v>
      </c>
      <c r="E23" s="23">
        <f t="shared" si="0"/>
        <v>1169.9944232163343</v>
      </c>
      <c r="F23" s="23">
        <f t="shared" si="1"/>
        <v>1170</v>
      </c>
      <c r="G23" s="23">
        <f t="shared" si="2"/>
        <v>-1.3499999040504918E-3</v>
      </c>
      <c r="I23" s="23">
        <f>+G23</f>
        <v>-1.3499999040504918E-3</v>
      </c>
      <c r="O23" s="23">
        <f t="shared" ca="1" si="4"/>
        <v>-1.2308806893236686E-3</v>
      </c>
      <c r="Q23" s="26">
        <f t="shared" si="5"/>
        <v>38076.126400000001</v>
      </c>
    </row>
    <row r="24" spans="1:18" s="23" customFormat="1" ht="12.95" customHeight="1" x14ac:dyDescent="0.2">
      <c r="A24" s="18" t="s">
        <v>41</v>
      </c>
      <c r="B24" s="19" t="s">
        <v>42</v>
      </c>
      <c r="C24" s="18">
        <v>53095.473899999997</v>
      </c>
      <c r="D24" s="18">
        <v>1E-4</v>
      </c>
      <c r="E24" s="27">
        <f t="shared" si="0"/>
        <v>1173.4954043172172</v>
      </c>
      <c r="F24" s="23">
        <f t="shared" si="1"/>
        <v>1173.5</v>
      </c>
      <c r="G24" s="23">
        <f t="shared" si="2"/>
        <v>-1.1124999073217623E-3</v>
      </c>
      <c r="I24" s="23">
        <f>+G24</f>
        <v>-1.1124999073217623E-3</v>
      </c>
      <c r="O24" s="23">
        <f t="shared" ca="1" si="4"/>
        <v>-1.231153334127891E-3</v>
      </c>
      <c r="Q24" s="26">
        <f t="shared" si="5"/>
        <v>38076.973899999997</v>
      </c>
    </row>
    <row r="25" spans="1:18" s="23" customFormat="1" ht="12.95" customHeight="1" x14ac:dyDescent="0.2">
      <c r="A25" s="18" t="s">
        <v>41</v>
      </c>
      <c r="B25" s="19" t="s">
        <v>42</v>
      </c>
      <c r="C25" s="18">
        <v>53095.594799999999</v>
      </c>
      <c r="D25" s="18">
        <v>2.0000000000000001E-4</v>
      </c>
      <c r="E25" s="27">
        <f t="shared" si="0"/>
        <v>1173.9948363114408</v>
      </c>
      <c r="F25" s="23">
        <f t="shared" si="1"/>
        <v>1174</v>
      </c>
      <c r="G25" s="23">
        <f t="shared" si="2"/>
        <v>-1.2499999065767042E-3</v>
      </c>
      <c r="I25" s="23">
        <f>+G25</f>
        <v>-1.2499999065767042E-3</v>
      </c>
      <c r="O25" s="23">
        <f t="shared" ca="1" si="4"/>
        <v>-1.2311922833856369E-3</v>
      </c>
      <c r="Q25" s="26">
        <f t="shared" si="5"/>
        <v>38077.094799999999</v>
      </c>
    </row>
    <row r="26" spans="1:18" s="23" customFormat="1" ht="12.95" customHeight="1" x14ac:dyDescent="0.2">
      <c r="A26" s="18" t="s">
        <v>48</v>
      </c>
      <c r="B26" s="19" t="s">
        <v>42</v>
      </c>
      <c r="C26" s="18">
        <v>54590.408000000003</v>
      </c>
      <c r="D26" s="18">
        <v>1E-4</v>
      </c>
      <c r="E26" s="27">
        <f t="shared" si="0"/>
        <v>7348.9951461327937</v>
      </c>
      <c r="F26" s="23">
        <f t="shared" si="1"/>
        <v>7349</v>
      </c>
      <c r="G26" s="23">
        <f t="shared" si="2"/>
        <v>-1.1749999030143954E-3</v>
      </c>
      <c r="I26" s="23">
        <f>+G26</f>
        <v>-1.1749999030143954E-3</v>
      </c>
      <c r="O26" s="23">
        <f t="shared" ca="1" si="4"/>
        <v>-1.7122156165493218E-3</v>
      </c>
      <c r="Q26" s="26">
        <f t="shared" si="5"/>
        <v>39571.908000000003</v>
      </c>
    </row>
    <row r="27" spans="1:18" s="23" customFormat="1" ht="12.95" customHeight="1" x14ac:dyDescent="0.2">
      <c r="A27" s="18" t="s">
        <v>43</v>
      </c>
      <c r="B27" s="19" t="s">
        <v>42</v>
      </c>
      <c r="C27" s="18">
        <v>54963.6849</v>
      </c>
      <c r="D27" s="18">
        <v>8.0000000000000004E-4</v>
      </c>
      <c r="E27" s="27">
        <f t="shared" si="0"/>
        <v>8890.9837860171156</v>
      </c>
      <c r="F27" s="23">
        <f t="shared" si="1"/>
        <v>8891</v>
      </c>
      <c r="G27" s="23">
        <f t="shared" si="2"/>
        <v>-3.924999909941107E-3</v>
      </c>
      <c r="I27" s="23">
        <f>+G27</f>
        <v>-3.924999909941107E-3</v>
      </c>
      <c r="O27" s="23">
        <f t="shared" ca="1" si="4"/>
        <v>-1.8323351274381317E-3</v>
      </c>
      <c r="Q27" s="26">
        <f t="shared" si="5"/>
        <v>39945.1849</v>
      </c>
    </row>
    <row r="28" spans="1:18" s="23" customFormat="1" ht="12.95" customHeight="1" x14ac:dyDescent="0.2">
      <c r="A28" s="18" t="s">
        <v>43</v>
      </c>
      <c r="B28" s="19" t="s">
        <v>44</v>
      </c>
      <c r="C28" s="18">
        <v>54963.807399999998</v>
      </c>
      <c r="D28" s="18">
        <v>1.1000000000000001E-3</v>
      </c>
      <c r="E28" s="27">
        <f t="shared" si="0"/>
        <v>8891.4898275331652</v>
      </c>
      <c r="F28" s="23">
        <f t="shared" si="1"/>
        <v>8891.5</v>
      </c>
      <c r="G28" s="23">
        <f t="shared" si="2"/>
        <v>-2.462499905959703E-3</v>
      </c>
      <c r="I28" s="23">
        <f>+G28</f>
        <v>-2.462499905959703E-3</v>
      </c>
      <c r="O28" s="23">
        <f t="shared" ca="1" si="4"/>
        <v>-1.8323740766958778E-3</v>
      </c>
      <c r="Q28" s="26">
        <f t="shared" si="5"/>
        <v>39945.307399999998</v>
      </c>
    </row>
    <row r="29" spans="1:18" s="23" customFormat="1" ht="12.95" customHeight="1" x14ac:dyDescent="0.2">
      <c r="A29" s="18" t="s">
        <v>43</v>
      </c>
      <c r="B29" s="19" t="s">
        <v>42</v>
      </c>
      <c r="C29" s="18">
        <v>54963.93</v>
      </c>
      <c r="D29" s="18">
        <v>2E-3</v>
      </c>
      <c r="E29" s="27">
        <f t="shared" si="0"/>
        <v>8891.9962821443496</v>
      </c>
      <c r="F29" s="23">
        <f t="shared" si="1"/>
        <v>8892</v>
      </c>
      <c r="G29" s="23">
        <f t="shared" si="2"/>
        <v>-8.9999990450451151E-4</v>
      </c>
      <c r="I29" s="23">
        <f>+G29</f>
        <v>-8.9999990450451151E-4</v>
      </c>
      <c r="O29" s="23">
        <f t="shared" ca="1" si="4"/>
        <v>-1.832413025953624E-3</v>
      </c>
      <c r="Q29" s="26">
        <f t="shared" si="5"/>
        <v>39945.43</v>
      </c>
    </row>
    <row r="30" spans="1:18" x14ac:dyDescent="0.2">
      <c r="A30" s="18" t="s">
        <v>45</v>
      </c>
      <c r="B30" s="19" t="s">
        <v>42</v>
      </c>
      <c r="C30" s="18">
        <v>55364.802499999998</v>
      </c>
      <c r="D30" s="18">
        <v>5.9999999999999995E-4</v>
      </c>
      <c r="E30" s="17">
        <f t="shared" si="0"/>
        <v>10547.980997625078</v>
      </c>
      <c r="F30">
        <f t="shared" si="1"/>
        <v>10548</v>
      </c>
      <c r="G30">
        <f t="shared" si="2"/>
        <v>-4.5999999056220986E-3</v>
      </c>
      <c r="I30">
        <f>+G30</f>
        <v>-4.5999999056220986E-3</v>
      </c>
      <c r="O30">
        <f t="shared" ca="1" si="4"/>
        <v>-1.9614129676085328E-3</v>
      </c>
      <c r="Q30" s="1">
        <f t="shared" si="5"/>
        <v>40346.302499999998</v>
      </c>
    </row>
    <row r="31" spans="1:18" x14ac:dyDescent="0.2">
      <c r="A31" s="18" t="s">
        <v>49</v>
      </c>
      <c r="B31" s="19" t="s">
        <v>44</v>
      </c>
      <c r="C31" s="18">
        <v>55640.890899999999</v>
      </c>
      <c r="D31" s="18">
        <v>4.0000000000000002E-4</v>
      </c>
      <c r="E31" s="17">
        <f t="shared" si="0"/>
        <v>11688.488691521601</v>
      </c>
      <c r="F31">
        <f t="shared" si="1"/>
        <v>11688.5</v>
      </c>
      <c r="G31">
        <f t="shared" si="2"/>
        <v>-2.7374999117455445E-3</v>
      </c>
      <c r="I31">
        <f>+G31</f>
        <v>-2.7374999117455445E-3</v>
      </c>
      <c r="O31">
        <f t="shared" ca="1" si="4"/>
        <v>-2.0502562245272669E-3</v>
      </c>
      <c r="Q31" s="1">
        <f t="shared" si="5"/>
        <v>40622.390899999999</v>
      </c>
    </row>
    <row r="32" spans="1:18" x14ac:dyDescent="0.2">
      <c r="A32" s="18" t="s">
        <v>49</v>
      </c>
      <c r="B32" s="19" t="s">
        <v>42</v>
      </c>
      <c r="C32" s="18">
        <v>55680.712299999999</v>
      </c>
      <c r="D32" s="18">
        <v>2.0000000000000001E-4</v>
      </c>
      <c r="E32" s="17">
        <f t="shared" si="0"/>
        <v>11852.98894970605</v>
      </c>
      <c r="F32">
        <f t="shared" si="1"/>
        <v>11853</v>
      </c>
      <c r="G32">
        <f t="shared" si="2"/>
        <v>-2.6749999087769538E-3</v>
      </c>
      <c r="I32">
        <f>+G32</f>
        <v>-2.6749999087769538E-3</v>
      </c>
      <c r="O32">
        <f t="shared" ca="1" si="4"/>
        <v>-2.0630705303257162E-3</v>
      </c>
      <c r="Q32" s="1">
        <f t="shared" si="5"/>
        <v>40662.212299999999</v>
      </c>
    </row>
    <row r="33" spans="1:17" x14ac:dyDescent="0.2">
      <c r="A33" s="18" t="s">
        <v>49</v>
      </c>
      <c r="B33" s="19" t="s">
        <v>44</v>
      </c>
      <c r="C33" s="18">
        <v>55680.833299999998</v>
      </c>
      <c r="D33" s="18">
        <v>2.9999999999999997E-4</v>
      </c>
      <c r="E33" s="17">
        <f t="shared" si="0"/>
        <v>11853.488794795379</v>
      </c>
      <c r="F33">
        <f t="shared" si="1"/>
        <v>11853.5</v>
      </c>
      <c r="G33">
        <f t="shared" si="2"/>
        <v>-2.7124999105581082E-3</v>
      </c>
      <c r="I33">
        <f>+G33</f>
        <v>-2.7124999105581082E-3</v>
      </c>
      <c r="O33">
        <f t="shared" ca="1" si="4"/>
        <v>-2.0631094795834624E-3</v>
      </c>
      <c r="Q33" s="1">
        <f t="shared" si="5"/>
        <v>40662.333299999998</v>
      </c>
    </row>
    <row r="34" spans="1:17" x14ac:dyDescent="0.2">
      <c r="A34" s="20" t="s">
        <v>50</v>
      </c>
      <c r="B34" s="21" t="s">
        <v>44</v>
      </c>
      <c r="C34" s="20">
        <v>56014.900099999999</v>
      </c>
      <c r="D34" s="20">
        <v>8.0000000000000004E-4</v>
      </c>
      <c r="E34" s="17">
        <f>+(C34-C$7)/C$8</f>
        <v>13233.502426934181</v>
      </c>
      <c r="F34">
        <f t="shared" si="1"/>
        <v>13233.5</v>
      </c>
      <c r="G34">
        <f>+C34-(C$7+F34*C$8)</f>
        <v>5.8750009338837117E-4</v>
      </c>
      <c r="I34">
        <f>+G34</f>
        <v>5.8750009338837117E-4</v>
      </c>
      <c r="O34">
        <f ca="1">+C$11+C$12*$F34</f>
        <v>-2.1706094309625534E-3</v>
      </c>
      <c r="Q34" s="1">
        <f>+C34-15018.5</f>
        <v>40996.400099999999</v>
      </c>
    </row>
    <row r="35" spans="1:17" x14ac:dyDescent="0.2">
      <c r="A35" s="20" t="s">
        <v>50</v>
      </c>
      <c r="B35" s="21" t="s">
        <v>42</v>
      </c>
      <c r="C35" s="20">
        <v>56085.706200000001</v>
      </c>
      <c r="D35" s="20">
        <v>2.0000000000000001E-4</v>
      </c>
      <c r="E35" s="17">
        <f>+(C35-C$7)/C$8</f>
        <v>13525.998967262598</v>
      </c>
      <c r="F35">
        <f t="shared" si="1"/>
        <v>13526</v>
      </c>
      <c r="G35">
        <f>+C35-(C$7+F35*C$8)</f>
        <v>-2.4999991001095623E-4</v>
      </c>
      <c r="I35">
        <f>+G35</f>
        <v>-2.4999991001095623E-4</v>
      </c>
      <c r="O35">
        <f ca="1">+C$11+C$12*$F35</f>
        <v>-2.1933947467439908E-3</v>
      </c>
      <c r="Q35" s="1">
        <f>+C35-15018.5</f>
        <v>41067.206200000001</v>
      </c>
    </row>
    <row r="36" spans="1:17" x14ac:dyDescent="0.2">
      <c r="A36" s="17"/>
      <c r="B36" s="17"/>
      <c r="C36" s="16"/>
      <c r="D36" s="16"/>
      <c r="E36" s="17"/>
    </row>
    <row r="37" spans="1:17" x14ac:dyDescent="0.2">
      <c r="C37" s="9"/>
      <c r="D37" s="9"/>
    </row>
    <row r="38" spans="1:17" x14ac:dyDescent="0.2">
      <c r="C38" s="9"/>
      <c r="D38" s="9"/>
    </row>
    <row r="39" spans="1:17" x14ac:dyDescent="0.2">
      <c r="C39" s="9"/>
      <c r="D39" s="9"/>
    </row>
    <row r="40" spans="1:17" x14ac:dyDescent="0.2">
      <c r="C40" s="9"/>
      <c r="D40" s="9"/>
    </row>
    <row r="41" spans="1:17" x14ac:dyDescent="0.2">
      <c r="C41" s="9"/>
      <c r="D41" s="9"/>
    </row>
    <row r="42" spans="1:17" x14ac:dyDescent="0.2">
      <c r="C42" s="9"/>
      <c r="D42" s="9"/>
    </row>
    <row r="43" spans="1:17" x14ac:dyDescent="0.2">
      <c r="C43" s="9"/>
      <c r="D43" s="9"/>
    </row>
    <row r="44" spans="1:17" x14ac:dyDescent="0.2">
      <c r="C44" s="9"/>
      <c r="D44" s="9"/>
    </row>
    <row r="45" spans="1:17" x14ac:dyDescent="0.2">
      <c r="C45" s="9"/>
      <c r="D45" s="9"/>
    </row>
    <row r="46" spans="1:17" x14ac:dyDescent="0.2">
      <c r="C46" s="9"/>
      <c r="D46" s="9"/>
    </row>
    <row r="47" spans="1:17" x14ac:dyDescent="0.2">
      <c r="C47" s="9"/>
      <c r="D47" s="9"/>
    </row>
    <row r="48" spans="1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2024-03-09T06:17:06Z</dcterms:modified>
</cp:coreProperties>
</file>