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DD923C3-BEAD-4145-9428-A4F51B9D6BF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9" i="1" l="1"/>
  <c r="D9" i="1"/>
  <c r="F16" i="1"/>
  <c r="C17" i="1"/>
  <c r="E21" i="1"/>
  <c r="F21" i="1"/>
  <c r="G21" i="1"/>
  <c r="H21" i="1"/>
  <c r="Q21" i="1"/>
  <c r="E22" i="1"/>
  <c r="F22" i="1"/>
  <c r="G22" i="1"/>
  <c r="I22" i="1"/>
  <c r="Q22" i="1"/>
  <c r="E23" i="1"/>
  <c r="F23" i="1"/>
  <c r="G23" i="1"/>
  <c r="I23" i="1"/>
  <c r="Q23" i="1"/>
  <c r="E24" i="1"/>
  <c r="F24" i="1"/>
  <c r="G24" i="1"/>
  <c r="K24" i="1"/>
  <c r="Q24" i="1"/>
  <c r="E25" i="1"/>
  <c r="F25" i="1"/>
  <c r="G25" i="1"/>
  <c r="K25" i="1"/>
  <c r="Q25" i="1"/>
  <c r="E26" i="1"/>
  <c r="F26" i="1"/>
  <c r="G26" i="1"/>
  <c r="K26" i="1"/>
  <c r="Q26" i="1"/>
  <c r="E27" i="1"/>
  <c r="F27" i="1"/>
  <c r="G27" i="1"/>
  <c r="K27" i="1"/>
  <c r="Q27" i="1"/>
  <c r="E28" i="1"/>
  <c r="F28" i="1"/>
  <c r="G28" i="1"/>
  <c r="K28" i="1"/>
  <c r="Q28" i="1"/>
  <c r="E29" i="1"/>
  <c r="F29" i="1"/>
  <c r="G29" i="1"/>
  <c r="K29" i="1"/>
  <c r="Q29" i="1"/>
  <c r="E30" i="1"/>
  <c r="F30" i="1"/>
  <c r="G30" i="1"/>
  <c r="K30" i="1"/>
  <c r="Q30" i="1"/>
  <c r="E31" i="1"/>
  <c r="F31" i="1"/>
  <c r="G31" i="1"/>
  <c r="K31" i="1"/>
  <c r="Q31" i="1"/>
  <c r="E32" i="1"/>
  <c r="F32" i="1"/>
  <c r="G32" i="1"/>
  <c r="K32" i="1"/>
  <c r="Q32" i="1"/>
  <c r="E33" i="1"/>
  <c r="F33" i="1"/>
  <c r="G33" i="1"/>
  <c r="K33" i="1"/>
  <c r="Q33" i="1"/>
  <c r="E34" i="1"/>
  <c r="F34" i="1"/>
  <c r="G34" i="1"/>
  <c r="K34" i="1"/>
  <c r="Q34" i="1"/>
  <c r="C11" i="1"/>
  <c r="C12" i="1"/>
  <c r="C16" i="1" l="1"/>
  <c r="D18" i="1" s="1"/>
  <c r="O33" i="1"/>
  <c r="O27" i="1"/>
  <c r="O32" i="1"/>
  <c r="O24" i="1"/>
  <c r="O22" i="1"/>
  <c r="O28" i="1"/>
  <c r="O30" i="1"/>
  <c r="C15" i="1"/>
  <c r="F18" i="1" s="1"/>
  <c r="O25" i="1"/>
  <c r="O26" i="1"/>
  <c r="O31" i="1"/>
  <c r="O34" i="1"/>
  <c r="O29" i="1"/>
  <c r="O21" i="1"/>
  <c r="O23" i="1"/>
  <c r="F17" i="1"/>
  <c r="F19" i="1" l="1"/>
  <c r="C18" i="1"/>
</calcChain>
</file>

<file path=xl/sharedStrings.xml><?xml version="1.0" encoding="utf-8"?>
<sst xmlns="http://schemas.openxmlformats.org/spreadsheetml/2006/main" count="78" uniqueCount="58">
  <si>
    <t>V0391 Vir / GSC 0285-1075</t>
  </si>
  <si>
    <t>G0285-1075</t>
  </si>
  <si>
    <t>System Type:</t>
  </si>
  <si>
    <t xml:space="preserve">EW        </t>
  </si>
  <si>
    <t>GCVS 4 Eph.</t>
  </si>
  <si>
    <t>as of 2019-07-08</t>
  </si>
  <si>
    <t>My time zone &gt;&gt;&gt;&gt;&gt;</t>
  </si>
  <si>
    <t>(PST=8, PDT=MDT=7, MDT=CST=6, etc.)</t>
  </si>
  <si>
    <t>--- Working ----</t>
  </si>
  <si>
    <t>Epoch =</t>
  </si>
  <si>
    <t>GCVS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</si>
  <si>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</si>
  <si>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</si>
  <si>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</si>
  <si>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</si>
  <si>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</si>
  <si>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</si>
  <si>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</si>
  <si>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</si>
  <si>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</si>
  <si>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</si>
  <si>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</si>
  <si>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</si>
  <si>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</si>
  <si>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</si>
  <si>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</si>
  <si>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</si>
  <si>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</si>
  <si>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</si>
  <si>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</si>
  <si>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</si>
  <si>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</si>
  <si>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</si>
  <si>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</si>
  <si>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</si>
  <si>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</si>
  <si>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</si>
  <si>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</si>
  <si>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</si>
  <si>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</si>
  <si>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</si>
  <si>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</si>
  <si>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</si>
  <si>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</si>
  <si>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</si>
  <si>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BAD?</t>
  </si>
  <si>
    <t>GCVS 4</t>
  </si>
  <si>
    <t>OEJV 116</t>
  </si>
  <si>
    <t>II</t>
  </si>
  <si>
    <t>OEJV 0142</t>
  </si>
  <si>
    <t>I</t>
  </si>
  <si>
    <t>IBVS 6029</t>
  </si>
  <si>
    <t>JAVSO..47..105</t>
  </si>
  <si>
    <t>JAVSO..44…69</t>
  </si>
  <si>
    <t>JAVSO..45..121</t>
  </si>
  <si>
    <t>JAVSO..46..184</t>
  </si>
  <si>
    <t>VSB 067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</si>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</sst>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$#,##0_);&quot;($&quot;#,##0\)"/>
    <numFmt numFmtId="165" formatCode="m/d/yyyy\ h:mm"/>
  </numFmts>
  <fonts count="13" x14ac:knownFonts="1">
    <font>
      <sz val="10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i/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b/>
      <sz val="10"/>
      <color indexed="3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7">
    <xf numFmtId="0" fontId="0" fillId="0" borderId="0">
      <alignment vertical="top"/>
    </xf>
    <xf numFmtId="3" fontId="12" fillId="0" borderId="0" applyFill="0" applyBorder="0" applyProtection="0">
      <alignment vertical="top"/>
    </xf>
    <xf numFmtId="164" fontId="12" fillId="0" borderId="0" applyFill="0" applyBorder="0" applyProtection="0">
      <alignment vertical="top"/>
    </xf>
    <xf numFmtId="0" fontId="12" fillId="0" borderId="0" applyFill="0" applyBorder="0" applyProtection="0">
      <alignment vertical="top"/>
    </xf>
    <xf numFmtId="2" fontId="12" fillId="0" borderId="0" applyFill="0" applyBorder="0" applyProtection="0">
      <alignment vertical="top"/>
    </xf>
    <xf numFmtId="0" fontId="12" fillId="0" borderId="0"/>
    <xf numFmtId="0" fontId="12" fillId="0" borderId="0"/>
  </cellStyleXfs>
  <cellXfs count="39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1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1" fillId="0" borderId="0" xfId="5" applyFont="1" applyAlignment="1">
      <alignment horizontal="left" vertical="center"/>
    </xf>
    <xf numFmtId="0" fontId="11" fillId="0" borderId="0" xfId="5" applyFont="1" applyAlignment="1">
      <alignment horizontal="center" vertic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4" fontId="0" fillId="0" borderId="0" xfId="0" applyNumberForma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165" fontId="8" fillId="0" borderId="0" xfId="0" applyNumberFormat="1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7">
    <cellStyle name="Comma0" xfId="1"/>
    <cellStyle name="Currency0" xfId="2"/>
    <cellStyle name="Date" xfId="3"/>
    <cellStyle name="Fixed" xfId="4"/>
    <cellStyle name="Normal" xfId="0" builtinId="0"/>
    <cellStyle name="Normal_A" xfId="5"/>
    <cellStyle name="Normal_A_1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CCC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V0391 Vir - O-C Diagr.</a:t>
            </a:r>
          </a:p>
        </c:rich>
      </c:tx>
      <c:layout>
        <c:manualLayout>
          <c:xMode val="edge"/>
          <c:yMode val="edge"/>
          <c:x val="0.37181440775675151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42494500781106"/>
          <c:y val="0.16416479471597581"/>
          <c:w val="0.80159983000625656"/>
          <c:h val="0.6196211959991487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Active!$F$21:$F$340</c:f>
              <c:numCache>
                <c:formatCode>General</c:formatCode>
                <c:ptCount val="320"/>
                <c:pt idx="0">
                  <c:v>0</c:v>
                </c:pt>
                <c:pt idx="1">
                  <c:v>1131</c:v>
                </c:pt>
                <c:pt idx="2">
                  <c:v>3008.5</c:v>
                </c:pt>
                <c:pt idx="3">
                  <c:v>3929.5</c:v>
                </c:pt>
                <c:pt idx="4">
                  <c:v>4112.5</c:v>
                </c:pt>
                <c:pt idx="5">
                  <c:v>10285</c:v>
                </c:pt>
                <c:pt idx="6">
                  <c:v>6161.5</c:v>
                </c:pt>
                <c:pt idx="7">
                  <c:v>6178.5</c:v>
                </c:pt>
                <c:pt idx="8">
                  <c:v>7163.5</c:v>
                </c:pt>
                <c:pt idx="9">
                  <c:v>8275.5</c:v>
                </c:pt>
                <c:pt idx="10">
                  <c:v>9274.5</c:v>
                </c:pt>
                <c:pt idx="11">
                  <c:v>11149.5</c:v>
                </c:pt>
                <c:pt idx="12">
                  <c:v>11963</c:v>
                </c:pt>
                <c:pt idx="13">
                  <c:v>11347</c:v>
                </c:pt>
              </c:numCache>
            </c:numRef>
          </c:xVal>
          <c:yVal>
            <c:numRef>
              <c:f>Active!$H$21:$H$340</c:f>
              <c:numCache>
                <c:formatCode>General</c:formatCode>
                <c:ptCount val="32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7E-45C9-9DA4-67B96F394BE3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Active!$F$21:$F$340</c:f>
              <c:numCache>
                <c:formatCode>General</c:formatCode>
                <c:ptCount val="320"/>
                <c:pt idx="0">
                  <c:v>0</c:v>
                </c:pt>
                <c:pt idx="1">
                  <c:v>1131</c:v>
                </c:pt>
                <c:pt idx="2">
                  <c:v>3008.5</c:v>
                </c:pt>
                <c:pt idx="3">
                  <c:v>3929.5</c:v>
                </c:pt>
                <c:pt idx="4">
                  <c:v>4112.5</c:v>
                </c:pt>
                <c:pt idx="5">
                  <c:v>10285</c:v>
                </c:pt>
                <c:pt idx="6">
                  <c:v>6161.5</c:v>
                </c:pt>
                <c:pt idx="7">
                  <c:v>6178.5</c:v>
                </c:pt>
                <c:pt idx="8">
                  <c:v>7163.5</c:v>
                </c:pt>
                <c:pt idx="9">
                  <c:v>8275.5</c:v>
                </c:pt>
                <c:pt idx="10">
                  <c:v>9274.5</c:v>
                </c:pt>
                <c:pt idx="11">
                  <c:v>11149.5</c:v>
                </c:pt>
                <c:pt idx="12">
                  <c:v>11963</c:v>
                </c:pt>
                <c:pt idx="13">
                  <c:v>11347</c:v>
                </c:pt>
              </c:numCache>
            </c:numRef>
          </c:xVal>
          <c:yVal>
            <c:numRef>
              <c:f>Active!$I$21:$I$340</c:f>
              <c:numCache>
                <c:formatCode>General</c:formatCode>
                <c:ptCount val="320"/>
                <c:pt idx="1">
                  <c:v>-3.3960000000661239E-3</c:v>
                </c:pt>
                <c:pt idx="2">
                  <c:v>-6.8599999940488487E-4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7E-45C9-9DA4-67B96F394BE3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Active!$F$21:$F$340</c:f>
              <c:numCache>
                <c:formatCode>General</c:formatCode>
                <c:ptCount val="320"/>
                <c:pt idx="0">
                  <c:v>0</c:v>
                </c:pt>
                <c:pt idx="1">
                  <c:v>1131</c:v>
                </c:pt>
                <c:pt idx="2">
                  <c:v>3008.5</c:v>
                </c:pt>
                <c:pt idx="3">
                  <c:v>3929.5</c:v>
                </c:pt>
                <c:pt idx="4">
                  <c:v>4112.5</c:v>
                </c:pt>
                <c:pt idx="5">
                  <c:v>10285</c:v>
                </c:pt>
                <c:pt idx="6">
                  <c:v>6161.5</c:v>
                </c:pt>
                <c:pt idx="7">
                  <c:v>6178.5</c:v>
                </c:pt>
                <c:pt idx="8">
                  <c:v>7163.5</c:v>
                </c:pt>
                <c:pt idx="9">
                  <c:v>8275.5</c:v>
                </c:pt>
                <c:pt idx="10">
                  <c:v>9274.5</c:v>
                </c:pt>
                <c:pt idx="11">
                  <c:v>11149.5</c:v>
                </c:pt>
                <c:pt idx="12">
                  <c:v>11963</c:v>
                </c:pt>
                <c:pt idx="13">
                  <c:v>11347</c:v>
                </c:pt>
              </c:numCache>
            </c:numRef>
          </c:xVal>
          <c:yVal>
            <c:numRef>
              <c:f>Active!$J$21:$J$340</c:f>
              <c:numCache>
                <c:formatCode>General</c:formatCode>
                <c:ptCount val="3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27E-45C9-9DA4-67B96F394BE3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Active!$F$21:$F$340</c:f>
              <c:numCache>
                <c:formatCode>General</c:formatCode>
                <c:ptCount val="320"/>
                <c:pt idx="0">
                  <c:v>0</c:v>
                </c:pt>
                <c:pt idx="1">
                  <c:v>1131</c:v>
                </c:pt>
                <c:pt idx="2">
                  <c:v>3008.5</c:v>
                </c:pt>
                <c:pt idx="3">
                  <c:v>3929.5</c:v>
                </c:pt>
                <c:pt idx="4">
                  <c:v>4112.5</c:v>
                </c:pt>
                <c:pt idx="5">
                  <c:v>10285</c:v>
                </c:pt>
                <c:pt idx="6">
                  <c:v>6161.5</c:v>
                </c:pt>
                <c:pt idx="7">
                  <c:v>6178.5</c:v>
                </c:pt>
                <c:pt idx="8">
                  <c:v>7163.5</c:v>
                </c:pt>
                <c:pt idx="9">
                  <c:v>8275.5</c:v>
                </c:pt>
                <c:pt idx="10">
                  <c:v>9274.5</c:v>
                </c:pt>
                <c:pt idx="11">
                  <c:v>11149.5</c:v>
                </c:pt>
                <c:pt idx="12">
                  <c:v>11963</c:v>
                </c:pt>
                <c:pt idx="13">
                  <c:v>11347</c:v>
                </c:pt>
              </c:numCache>
            </c:numRef>
          </c:xVal>
          <c:yVal>
            <c:numRef>
              <c:f>Active!$K$21:$K$340</c:f>
              <c:numCache>
                <c:formatCode>General</c:formatCode>
                <c:ptCount val="320"/>
                <c:pt idx="3">
                  <c:v>-1.4219999939086847E-3</c:v>
                </c:pt>
                <c:pt idx="4">
                  <c:v>2.499999973224476E-4</c:v>
                </c:pt>
                <c:pt idx="5">
                  <c:v>-6.5999999787891284E-4</c:v>
                </c:pt>
                <c:pt idx="6">
                  <c:v>5.7660000020405278E-3</c:v>
                </c:pt>
                <c:pt idx="7">
                  <c:v>5.7939999969676137E-3</c:v>
                </c:pt>
                <c:pt idx="8">
                  <c:v>-8.966000001237262E-3</c:v>
                </c:pt>
                <c:pt idx="9">
                  <c:v>-3.4579999992274679E-3</c:v>
                </c:pt>
                <c:pt idx="10">
                  <c:v>-2.9419999991660006E-3</c:v>
                </c:pt>
                <c:pt idx="11">
                  <c:v>7.8458000003593042E-2</c:v>
                </c:pt>
                <c:pt idx="12">
                  <c:v>4.4691999995848164E-2</c:v>
                </c:pt>
                <c:pt idx="13">
                  <c:v>4.6348000003490597E-2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27E-45C9-9DA4-67B96F394BE3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Active!$F$21:$F$340</c:f>
              <c:numCache>
                <c:formatCode>General</c:formatCode>
                <c:ptCount val="320"/>
                <c:pt idx="0">
                  <c:v>0</c:v>
                </c:pt>
                <c:pt idx="1">
                  <c:v>1131</c:v>
                </c:pt>
                <c:pt idx="2">
                  <c:v>3008.5</c:v>
                </c:pt>
                <c:pt idx="3">
                  <c:v>3929.5</c:v>
                </c:pt>
                <c:pt idx="4">
                  <c:v>4112.5</c:v>
                </c:pt>
                <c:pt idx="5">
                  <c:v>10285</c:v>
                </c:pt>
                <c:pt idx="6">
                  <c:v>6161.5</c:v>
                </c:pt>
                <c:pt idx="7">
                  <c:v>6178.5</c:v>
                </c:pt>
                <c:pt idx="8">
                  <c:v>7163.5</c:v>
                </c:pt>
                <c:pt idx="9">
                  <c:v>8275.5</c:v>
                </c:pt>
                <c:pt idx="10">
                  <c:v>9274.5</c:v>
                </c:pt>
                <c:pt idx="11">
                  <c:v>11149.5</c:v>
                </c:pt>
                <c:pt idx="12">
                  <c:v>11963</c:v>
                </c:pt>
                <c:pt idx="13">
                  <c:v>11347</c:v>
                </c:pt>
              </c:numCache>
            </c:numRef>
          </c:xVal>
          <c:yVal>
            <c:numRef>
              <c:f>Active!$L$21:$L$340</c:f>
              <c:numCache>
                <c:formatCode>General</c:formatCode>
                <c:ptCount val="3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27E-45C9-9DA4-67B96F394BE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Active!$F$21:$F$340</c:f>
              <c:numCache>
                <c:formatCode>General</c:formatCode>
                <c:ptCount val="320"/>
                <c:pt idx="0">
                  <c:v>0</c:v>
                </c:pt>
                <c:pt idx="1">
                  <c:v>1131</c:v>
                </c:pt>
                <c:pt idx="2">
                  <c:v>3008.5</c:v>
                </c:pt>
                <c:pt idx="3">
                  <c:v>3929.5</c:v>
                </c:pt>
                <c:pt idx="4">
                  <c:v>4112.5</c:v>
                </c:pt>
                <c:pt idx="5">
                  <c:v>10285</c:v>
                </c:pt>
                <c:pt idx="6">
                  <c:v>6161.5</c:v>
                </c:pt>
                <c:pt idx="7">
                  <c:v>6178.5</c:v>
                </c:pt>
                <c:pt idx="8">
                  <c:v>7163.5</c:v>
                </c:pt>
                <c:pt idx="9">
                  <c:v>8275.5</c:v>
                </c:pt>
                <c:pt idx="10">
                  <c:v>9274.5</c:v>
                </c:pt>
                <c:pt idx="11">
                  <c:v>11149.5</c:v>
                </c:pt>
                <c:pt idx="12">
                  <c:v>11963</c:v>
                </c:pt>
                <c:pt idx="13">
                  <c:v>11347</c:v>
                </c:pt>
              </c:numCache>
            </c:numRef>
          </c:xVal>
          <c:yVal>
            <c:numRef>
              <c:f>Active!$M$21:$M$340</c:f>
              <c:numCache>
                <c:formatCode>General</c:formatCode>
                <c:ptCount val="3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27E-45C9-9DA4-67B96F394BE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Active!$F$21:$F$340</c:f>
              <c:numCache>
                <c:formatCode>General</c:formatCode>
                <c:ptCount val="320"/>
                <c:pt idx="0">
                  <c:v>0</c:v>
                </c:pt>
                <c:pt idx="1">
                  <c:v>1131</c:v>
                </c:pt>
                <c:pt idx="2">
                  <c:v>3008.5</c:v>
                </c:pt>
                <c:pt idx="3">
                  <c:v>3929.5</c:v>
                </c:pt>
                <c:pt idx="4">
                  <c:v>4112.5</c:v>
                </c:pt>
                <c:pt idx="5">
                  <c:v>10285</c:v>
                </c:pt>
                <c:pt idx="6">
                  <c:v>6161.5</c:v>
                </c:pt>
                <c:pt idx="7">
                  <c:v>6178.5</c:v>
                </c:pt>
                <c:pt idx="8">
                  <c:v>7163.5</c:v>
                </c:pt>
                <c:pt idx="9">
                  <c:v>8275.5</c:v>
                </c:pt>
                <c:pt idx="10">
                  <c:v>9274.5</c:v>
                </c:pt>
                <c:pt idx="11">
                  <c:v>11149.5</c:v>
                </c:pt>
                <c:pt idx="12">
                  <c:v>11963</c:v>
                </c:pt>
                <c:pt idx="13">
                  <c:v>11347</c:v>
                </c:pt>
              </c:numCache>
            </c:numRef>
          </c:xVal>
          <c:yVal>
            <c:numRef>
              <c:f>Active!$N$21:$N$340</c:f>
              <c:numCache>
                <c:formatCode>General</c:formatCode>
                <c:ptCount val="3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27E-45C9-9DA4-67B96F394BE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Active!$F$21:$F$340</c:f>
              <c:numCache>
                <c:formatCode>General</c:formatCode>
                <c:ptCount val="320"/>
                <c:pt idx="0">
                  <c:v>0</c:v>
                </c:pt>
                <c:pt idx="1">
                  <c:v>1131</c:v>
                </c:pt>
                <c:pt idx="2">
                  <c:v>3008.5</c:v>
                </c:pt>
                <c:pt idx="3">
                  <c:v>3929.5</c:v>
                </c:pt>
                <c:pt idx="4">
                  <c:v>4112.5</c:v>
                </c:pt>
                <c:pt idx="5">
                  <c:v>10285</c:v>
                </c:pt>
                <c:pt idx="6">
                  <c:v>6161.5</c:v>
                </c:pt>
                <c:pt idx="7">
                  <c:v>6178.5</c:v>
                </c:pt>
                <c:pt idx="8">
                  <c:v>7163.5</c:v>
                </c:pt>
                <c:pt idx="9">
                  <c:v>8275.5</c:v>
                </c:pt>
                <c:pt idx="10">
                  <c:v>9274.5</c:v>
                </c:pt>
                <c:pt idx="11">
                  <c:v>11149.5</c:v>
                </c:pt>
                <c:pt idx="12">
                  <c:v>11963</c:v>
                </c:pt>
                <c:pt idx="13">
                  <c:v>11347</c:v>
                </c:pt>
              </c:numCache>
            </c:numRef>
          </c:xVal>
          <c:yVal>
            <c:numRef>
              <c:f>Active!$O$21:$O$340</c:f>
              <c:numCache>
                <c:formatCode>General</c:formatCode>
                <c:ptCount val="320"/>
                <c:pt idx="0">
                  <c:v>-1.5911451187125752E-2</c:v>
                </c:pt>
                <c:pt idx="1">
                  <c:v>-1.1307778725509985E-2</c:v>
                </c:pt>
                <c:pt idx="2">
                  <c:v>-3.665519621457284E-3</c:v>
                </c:pt>
                <c:pt idx="3">
                  <c:v>8.3359544898263527E-5</c:v>
                </c:pt>
                <c:pt idx="4">
                  <c:v>8.2825084505359914E-4</c:v>
                </c:pt>
                <c:pt idx="5">
                  <c:v>2.5953068059309414E-2</c:v>
                </c:pt>
                <c:pt idx="6">
                  <c:v>9.1685911402354832E-3</c:v>
                </c:pt>
                <c:pt idx="7">
                  <c:v>9.2377886927089287E-3</c:v>
                </c:pt>
                <c:pt idx="8">
                  <c:v>1.3247176291905687E-2</c:v>
                </c:pt>
                <c:pt idx="9">
                  <c:v>1.7773510312521716E-2</c:v>
                </c:pt>
                <c:pt idx="10">
                  <c:v>2.183988413140249E-2</c:v>
                </c:pt>
                <c:pt idx="11">
                  <c:v>2.9471967124797334E-2</c:v>
                </c:pt>
                <c:pt idx="12">
                  <c:v>3.2783273532864907E-2</c:v>
                </c:pt>
                <c:pt idx="13">
                  <c:v>3.0275879866768253E-2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27E-45C9-9DA4-67B96F394BE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CC9CCC"/>
                </a:solidFill>
                <a:prstDash val="solid"/>
              </a:ln>
            </c:spPr>
          </c:marker>
          <c:xVal>
            <c:numRef>
              <c:f>Active!$F$21:$F$340</c:f>
              <c:numCache>
                <c:formatCode>General</c:formatCode>
                <c:ptCount val="320"/>
                <c:pt idx="0">
                  <c:v>0</c:v>
                </c:pt>
                <c:pt idx="1">
                  <c:v>1131</c:v>
                </c:pt>
                <c:pt idx="2">
                  <c:v>3008.5</c:v>
                </c:pt>
                <c:pt idx="3">
                  <c:v>3929.5</c:v>
                </c:pt>
                <c:pt idx="4">
                  <c:v>4112.5</c:v>
                </c:pt>
                <c:pt idx="5">
                  <c:v>10285</c:v>
                </c:pt>
                <c:pt idx="6">
                  <c:v>6161.5</c:v>
                </c:pt>
                <c:pt idx="7">
                  <c:v>6178.5</c:v>
                </c:pt>
                <c:pt idx="8">
                  <c:v>7163.5</c:v>
                </c:pt>
                <c:pt idx="9">
                  <c:v>8275.5</c:v>
                </c:pt>
                <c:pt idx="10">
                  <c:v>9274.5</c:v>
                </c:pt>
                <c:pt idx="11">
                  <c:v>11149.5</c:v>
                </c:pt>
                <c:pt idx="12">
                  <c:v>11963</c:v>
                </c:pt>
                <c:pt idx="13">
                  <c:v>11347</c:v>
                </c:pt>
              </c:numCache>
            </c:numRef>
          </c:xVal>
          <c:yVal>
            <c:numRef>
              <c:f>Active!$U$21:$U$340</c:f>
              <c:numCache>
                <c:formatCode>General</c:formatCode>
                <c:ptCount val="3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27E-45C9-9DA4-67B96F394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6456024"/>
        <c:axId val="1"/>
      </c:scatterChart>
      <c:valAx>
        <c:axId val="716456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4169411357312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473763118440778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645602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890570462800096"/>
          <c:y val="0.91591875339906836"/>
          <c:w val="0.72113990248970006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3564946-C3C9-9CA7-9367-0B47116D2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  <c r="E1" s="3"/>
      <c r="F1" s="1" t="s">
        <v>1</v>
      </c>
    </row>
    <row r="2" spans="1:6" s="12" customFormat="1" ht="12.75" customHeight="1" x14ac:dyDescent="0.2">
      <c r="A2" s="12" t="s">
        <v>2</v>
      </c>
      <c r="B2" s="12" t="s">
        <v>3</v>
      </c>
      <c r="C2" s="13"/>
      <c r="D2" s="13"/>
    </row>
    <row r="3" spans="1:6" s="12" customFormat="1" ht="12.75" customHeight="1" x14ac:dyDescent="0.2"/>
    <row r="4" spans="1:6" s="12" customFormat="1" ht="12.75" customHeight="1" x14ac:dyDescent="0.2">
      <c r="A4" s="14" t="s">
        <v>4</v>
      </c>
      <c r="C4" s="15">
        <v>54588.591</v>
      </c>
      <c r="D4" s="16">
        <v>0.35431600000000002</v>
      </c>
      <c r="E4" s="17" t="s">
        <v>5</v>
      </c>
    </row>
    <row r="5" spans="1:6" s="12" customFormat="1" ht="12.75" customHeight="1" x14ac:dyDescent="0.2">
      <c r="A5" s="18" t="s">
        <v>6</v>
      </c>
      <c r="C5" s="19">
        <v>-9.5</v>
      </c>
      <c r="D5" s="12" t="s">
        <v>7</v>
      </c>
    </row>
    <row r="6" spans="1:6" s="12" customFormat="1" ht="12.75" customHeight="1" x14ac:dyDescent="0.2">
      <c r="A6" s="14" t="s">
        <v>8</v>
      </c>
    </row>
    <row r="7" spans="1:6" s="12" customFormat="1" ht="12.75" customHeight="1" x14ac:dyDescent="0.2">
      <c r="A7" s="12" t="s">
        <v>9</v>
      </c>
      <c r="C7" s="38">
        <v>54588.591</v>
      </c>
      <c r="D7" s="21" t="s">
        <v>10</v>
      </c>
    </row>
    <row r="8" spans="1:6" s="12" customFormat="1" ht="12.75" customHeight="1" x14ac:dyDescent="0.2">
      <c r="A8" s="12" t="s">
        <v>11</v>
      </c>
      <c r="C8" s="38">
        <v>0.35431600000000002</v>
      </c>
      <c r="D8" s="21" t="s">
        <v>10</v>
      </c>
    </row>
    <row r="9" spans="1:6" s="12" customFormat="1" ht="12.75" customHeight="1" x14ac:dyDescent="0.2">
      <c r="A9" s="21" t="s">
        <v>12</v>
      </c>
      <c r="B9" s="22">
        <v>21</v>
      </c>
      <c r="C9" s="23" t="str">
        <f>"F"&amp;B9</f>
        <v>F21</v>
      </c>
      <c r="D9" s="24" t="str">
        <f>"G"&amp;B9</f>
        <v>G21</v>
      </c>
    </row>
    <row r="10" spans="1:6" s="12" customFormat="1" ht="12.75" customHeight="1" x14ac:dyDescent="0.2">
      <c r="C10" s="25" t="s">
        <v>13</v>
      </c>
      <c r="D10" s="25" t="s">
        <v>14</v>
      </c>
    </row>
    <row r="11" spans="1:6" s="12" customFormat="1" ht="12.75" customHeight="1" x14ac:dyDescent="0.2">
      <c r="A11" s="12" t="s">
        <v>15</v>
      </c>
      <c r="C11" s="24">
        <f ca="1">INTERCEPT(INDIRECT($D$9):G992,INDIRECT($C$9):F992)</f>
        <v>-1.5911451187125752E-2</v>
      </c>
      <c r="D11" s="13"/>
    </row>
    <row r="12" spans="1:6" s="12" customFormat="1" ht="12.75" customHeight="1" x14ac:dyDescent="0.2">
      <c r="A12" s="12" t="s">
        <v>16</v>
      </c>
      <c r="C12" s="24">
        <f ca="1">SLOPE(INDIRECT($D$9):G992,INDIRECT($C$9):F992)</f>
        <v>4.0704442631439153E-6</v>
      </c>
      <c r="D12" s="13"/>
    </row>
    <row r="13" spans="1:6" s="12" customFormat="1" ht="12.75" customHeight="1" x14ac:dyDescent="0.2">
      <c r="A13" s="12" t="s">
        <v>17</v>
      </c>
      <c r="C13" s="13" t="s">
        <v>18</v>
      </c>
    </row>
    <row r="14" spans="1:6" s="12" customFormat="1" ht="12.75" customHeight="1" x14ac:dyDescent="0.2"/>
    <row r="15" spans="1:6" s="12" customFormat="1" ht="12.75" customHeight="1" x14ac:dyDescent="0.2">
      <c r="A15" s="14" t="s">
        <v>19</v>
      </c>
      <c r="C15" s="26">
        <f ca="1">(C7+C11)+(C8+C12)*INT(MAX(F21:F3533))</f>
        <v>58827.306091273538</v>
      </c>
      <c r="E15" s="21" t="s">
        <v>20</v>
      </c>
      <c r="F15" s="19">
        <v>1</v>
      </c>
    </row>
    <row r="16" spans="1:6" s="12" customFormat="1" ht="12.75" customHeight="1" x14ac:dyDescent="0.2">
      <c r="A16" s="14" t="s">
        <v>21</v>
      </c>
      <c r="C16" s="26">
        <f ca="1">+C8+C12</f>
        <v>0.35432007044426317</v>
      </c>
      <c r="E16" s="21" t="s">
        <v>22</v>
      </c>
      <c r="F16" s="24">
        <f ca="1">NOW()+15018.5+$C$5/24</f>
        <v>60378.810176967592</v>
      </c>
    </row>
    <row r="17" spans="1:21" s="12" customFormat="1" ht="12.75" customHeight="1" x14ac:dyDescent="0.2">
      <c r="A17" s="21" t="s">
        <v>23</v>
      </c>
      <c r="C17" s="12">
        <f>COUNT(C21:C2191)</f>
        <v>14</v>
      </c>
      <c r="E17" s="21" t="s">
        <v>24</v>
      </c>
      <c r="F17" s="24">
        <f ca="1">ROUND(2*(F16-$C$7)/$C$8,0)/2+F15</f>
        <v>16343</v>
      </c>
    </row>
    <row r="18" spans="1:21" s="12" customFormat="1" ht="12.75" customHeight="1" x14ac:dyDescent="0.2">
      <c r="A18" s="14" t="s">
        <v>25</v>
      </c>
      <c r="C18" s="27">
        <f ca="1">+C15</f>
        <v>58827.306091273538</v>
      </c>
      <c r="D18" s="28">
        <f ca="1">+C16</f>
        <v>0.35432007044426317</v>
      </c>
      <c r="E18" s="21" t="s">
        <v>26</v>
      </c>
      <c r="F18" s="24">
        <f ca="1">ROUND(2*(F16-$C$15)/$C$16,0)/2+F15</f>
        <v>4380</v>
      </c>
    </row>
    <row r="19" spans="1:21" s="12" customFormat="1" ht="12.75" customHeight="1" x14ac:dyDescent="0.2">
      <c r="E19" s="21" t="s">
        <v>27</v>
      </c>
      <c r="F19" s="29">
        <f ca="1">+$C$15+$C$16*F18-15018.5-$C$5/24</f>
        <v>45361.123833152749</v>
      </c>
    </row>
    <row r="20" spans="1:21" s="12" customFormat="1" ht="12.75" customHeight="1" x14ac:dyDescent="0.2">
      <c r="A20" s="25" t="s">
        <v>28</v>
      </c>
      <c r="B20" s="25" t="s">
        <v>29</v>
      </c>
      <c r="C20" s="25" t="s">
        <v>30</v>
      </c>
      <c r="D20" s="25" t="s">
        <v>31</v>
      </c>
      <c r="E20" s="25" t="s">
        <v>32</v>
      </c>
      <c r="F20" s="25" t="s">
        <v>33</v>
      </c>
      <c r="G20" s="25" t="s">
        <v>34</v>
      </c>
      <c r="H20" s="30" t="s">
        <v>35</v>
      </c>
      <c r="I20" s="30" t="s">
        <v>36</v>
      </c>
      <c r="J20" s="30" t="s">
        <v>37</v>
      </c>
      <c r="K20" s="30" t="s">
        <v>38</v>
      </c>
      <c r="L20" s="30" t="s">
        <v>39</v>
      </c>
      <c r="M20" s="30" t="s">
        <v>40</v>
      </c>
      <c r="N20" s="30" t="s">
        <v>41</v>
      </c>
      <c r="O20" s="30" t="s">
        <v>42</v>
      </c>
      <c r="P20" s="30" t="s">
        <v>43</v>
      </c>
      <c r="Q20" s="25" t="s">
        <v>44</v>
      </c>
      <c r="U20" s="31" t="s">
        <v>45</v>
      </c>
    </row>
    <row r="21" spans="1:21" s="12" customFormat="1" ht="12.75" customHeight="1" x14ac:dyDescent="0.2">
      <c r="A21" s="21" t="s">
        <v>46</v>
      </c>
      <c r="C21" s="20">
        <v>54588.591</v>
      </c>
      <c r="D21" s="20" t="s">
        <v>18</v>
      </c>
      <c r="E21" s="12">
        <f t="shared" ref="E21:E30" si="0">+(C21-C$7)/C$8</f>
        <v>0</v>
      </c>
      <c r="F21" s="12">
        <f t="shared" ref="F21:F34" si="1">ROUND(2*E21,0)/2</f>
        <v>0</v>
      </c>
      <c r="G21" s="12">
        <f t="shared" ref="G21:G30" si="2">+C21-(C$7+F21*C$8)</f>
        <v>0</v>
      </c>
      <c r="H21" s="12">
        <f>+G21</f>
        <v>0</v>
      </c>
      <c r="O21" s="12">
        <f t="shared" ref="O21:O30" ca="1" si="3">+C$11+C$12*$F21</f>
        <v>-1.5911451187125752E-2</v>
      </c>
      <c r="Q21" s="32">
        <f t="shared" ref="Q21:Q30" si="4">+C21-15018.5</f>
        <v>39570.091</v>
      </c>
    </row>
    <row r="22" spans="1:21" s="12" customFormat="1" ht="12.75" customHeight="1" x14ac:dyDescent="0.2">
      <c r="A22" s="4" t="s">
        <v>47</v>
      </c>
      <c r="B22" s="5" t="s">
        <v>48</v>
      </c>
      <c r="C22" s="4">
        <v>54989.319000000003</v>
      </c>
      <c r="D22" s="4">
        <v>2E-3</v>
      </c>
      <c r="E22" s="12">
        <f t="shared" si="0"/>
        <v>1130.990415335471</v>
      </c>
      <c r="F22" s="12">
        <f t="shared" si="1"/>
        <v>1131</v>
      </c>
      <c r="G22" s="12">
        <f t="shared" si="2"/>
        <v>-3.3960000000661239E-3</v>
      </c>
      <c r="I22" s="12">
        <f>+G22</f>
        <v>-3.3960000000661239E-3</v>
      </c>
      <c r="O22" s="12">
        <f t="shared" ca="1" si="3"/>
        <v>-1.1307778725509985E-2</v>
      </c>
      <c r="Q22" s="32">
        <f t="shared" si="4"/>
        <v>39970.819000000003</v>
      </c>
    </row>
    <row r="23" spans="1:21" s="12" customFormat="1" ht="12.75" customHeight="1" x14ac:dyDescent="0.2">
      <c r="A23" s="4" t="s">
        <v>49</v>
      </c>
      <c r="B23" s="5" t="s">
        <v>50</v>
      </c>
      <c r="C23" s="4">
        <v>55654.55</v>
      </c>
      <c r="D23" s="4">
        <v>3.0000000000000001E-3</v>
      </c>
      <c r="E23" s="12">
        <f t="shared" si="0"/>
        <v>3008.4980638751917</v>
      </c>
      <c r="F23" s="12">
        <f t="shared" si="1"/>
        <v>3008.5</v>
      </c>
      <c r="G23" s="12">
        <f t="shared" si="2"/>
        <v>-6.8599999940488487E-4</v>
      </c>
      <c r="I23" s="12">
        <f>+G23</f>
        <v>-6.8599999940488487E-4</v>
      </c>
      <c r="O23" s="12">
        <f t="shared" ca="1" si="3"/>
        <v>-3.665519621457284E-3</v>
      </c>
      <c r="Q23" s="32">
        <f t="shared" si="4"/>
        <v>40636.050000000003</v>
      </c>
    </row>
    <row r="24" spans="1:21" s="12" customFormat="1" ht="12.75" customHeight="1" x14ac:dyDescent="0.2">
      <c r="A24" s="4" t="s">
        <v>51</v>
      </c>
      <c r="B24" s="5" t="s">
        <v>50</v>
      </c>
      <c r="C24" s="4">
        <v>55980.874300000003</v>
      </c>
      <c r="D24" s="4">
        <v>5.0000000000000001E-4</v>
      </c>
      <c r="E24" s="12">
        <f t="shared" si="0"/>
        <v>3929.4959866334084</v>
      </c>
      <c r="F24" s="12">
        <f t="shared" si="1"/>
        <v>3929.5</v>
      </c>
      <c r="G24" s="12">
        <f t="shared" si="2"/>
        <v>-1.4219999939086847E-3</v>
      </c>
      <c r="K24" s="12">
        <f t="shared" ref="K24:K30" si="5">+G24</f>
        <v>-1.4219999939086847E-3</v>
      </c>
      <c r="O24" s="12">
        <f t="shared" ca="1" si="3"/>
        <v>8.3359544898263527E-5</v>
      </c>
      <c r="Q24" s="32">
        <f t="shared" si="4"/>
        <v>40962.374300000003</v>
      </c>
    </row>
    <row r="25" spans="1:21" s="12" customFormat="1" ht="12.75" customHeight="1" x14ac:dyDescent="0.2">
      <c r="A25" s="4" t="s">
        <v>51</v>
      </c>
      <c r="B25" s="5" t="s">
        <v>50</v>
      </c>
      <c r="C25" s="4">
        <v>56045.715799999998</v>
      </c>
      <c r="D25" s="4">
        <v>6.9999999999999999E-4</v>
      </c>
      <c r="E25" s="12">
        <f t="shared" si="0"/>
        <v>4112.5007055848382</v>
      </c>
      <c r="F25" s="12">
        <f t="shared" si="1"/>
        <v>4112.5</v>
      </c>
      <c r="G25" s="12">
        <f t="shared" si="2"/>
        <v>2.499999973224476E-4</v>
      </c>
      <c r="K25" s="12">
        <f t="shared" si="5"/>
        <v>2.499999973224476E-4</v>
      </c>
      <c r="O25" s="12">
        <f t="shared" ca="1" si="3"/>
        <v>8.2825084505359914E-4</v>
      </c>
      <c r="Q25" s="32">
        <f t="shared" si="4"/>
        <v>41027.215799999998</v>
      </c>
    </row>
    <row r="26" spans="1:21" s="12" customFormat="1" ht="12.75" customHeight="1" x14ac:dyDescent="0.2">
      <c r="A26" s="33" t="s">
        <v>52</v>
      </c>
      <c r="B26" s="34" t="s">
        <v>48</v>
      </c>
      <c r="C26" s="33">
        <v>58232.7304</v>
      </c>
      <c r="D26" s="33">
        <v>2.0000000000000001E-4</v>
      </c>
      <c r="E26" s="12">
        <f t="shared" si="0"/>
        <v>10284.998137256009</v>
      </c>
      <c r="F26" s="12">
        <f t="shared" si="1"/>
        <v>10285</v>
      </c>
      <c r="G26" s="12">
        <f t="shared" si="2"/>
        <v>-6.5999999787891284E-4</v>
      </c>
      <c r="K26" s="12">
        <f t="shared" si="5"/>
        <v>-6.5999999787891284E-4</v>
      </c>
      <c r="O26" s="12">
        <f t="shared" ca="1" si="3"/>
        <v>2.5953068059309414E-2</v>
      </c>
      <c r="Q26" s="32">
        <f t="shared" si="4"/>
        <v>43214.2304</v>
      </c>
    </row>
    <row r="27" spans="1:21" s="12" customFormat="1" ht="12.75" customHeight="1" x14ac:dyDescent="0.2">
      <c r="A27" s="6" t="s">
        <v>53</v>
      </c>
      <c r="B27" s="7" t="s">
        <v>50</v>
      </c>
      <c r="C27" s="6">
        <v>56771.714800000002</v>
      </c>
      <c r="D27" s="6">
        <v>5.0000000000000001E-4</v>
      </c>
      <c r="E27" s="12">
        <f t="shared" si="0"/>
        <v>6161.5162736088723</v>
      </c>
      <c r="F27" s="12">
        <f t="shared" si="1"/>
        <v>6161.5</v>
      </c>
      <c r="G27" s="12">
        <f t="shared" si="2"/>
        <v>5.7660000020405278E-3</v>
      </c>
      <c r="K27" s="12">
        <f t="shared" si="5"/>
        <v>5.7660000020405278E-3</v>
      </c>
      <c r="O27" s="12">
        <f t="shared" ca="1" si="3"/>
        <v>9.1685911402354832E-3</v>
      </c>
      <c r="Q27" s="32">
        <f t="shared" si="4"/>
        <v>41753.214800000002</v>
      </c>
    </row>
    <row r="28" spans="1:21" s="12" customFormat="1" ht="12.75" customHeight="1" x14ac:dyDescent="0.2">
      <c r="A28" s="6" t="s">
        <v>53</v>
      </c>
      <c r="B28" s="7" t="s">
        <v>50</v>
      </c>
      <c r="C28" s="6">
        <v>56777.7382</v>
      </c>
      <c r="D28" s="6">
        <v>2.0000000000000001E-4</v>
      </c>
      <c r="E28" s="12">
        <f t="shared" si="0"/>
        <v>6178.5163526343695</v>
      </c>
      <c r="F28" s="12">
        <f t="shared" si="1"/>
        <v>6178.5</v>
      </c>
      <c r="G28" s="12">
        <f t="shared" si="2"/>
        <v>5.7939999969676137E-3</v>
      </c>
      <c r="K28" s="12">
        <f t="shared" si="5"/>
        <v>5.7939999969676137E-3</v>
      </c>
      <c r="O28" s="12">
        <f t="shared" ca="1" si="3"/>
        <v>9.2377886927089287E-3</v>
      </c>
      <c r="Q28" s="32">
        <f t="shared" si="4"/>
        <v>41759.2382</v>
      </c>
    </row>
    <row r="29" spans="1:21" s="12" customFormat="1" ht="12.75" customHeight="1" x14ac:dyDescent="0.2">
      <c r="A29" s="6" t="s">
        <v>53</v>
      </c>
      <c r="B29" s="7" t="s">
        <v>50</v>
      </c>
      <c r="C29" s="6">
        <v>57126.724699999999</v>
      </c>
      <c r="D29" s="6">
        <v>1E-4</v>
      </c>
      <c r="E29" s="12">
        <f t="shared" si="0"/>
        <v>7163.4746949051087</v>
      </c>
      <c r="F29" s="12">
        <f t="shared" si="1"/>
        <v>7163.5</v>
      </c>
      <c r="G29" s="12">
        <f t="shared" si="2"/>
        <v>-8.966000001237262E-3</v>
      </c>
      <c r="K29" s="12">
        <f t="shared" si="5"/>
        <v>-8.966000001237262E-3</v>
      </c>
      <c r="O29" s="12">
        <f t="shared" ca="1" si="3"/>
        <v>1.3247176291905687E-2</v>
      </c>
      <c r="Q29" s="32">
        <f t="shared" si="4"/>
        <v>42108.224699999999</v>
      </c>
    </row>
    <row r="30" spans="1:21" s="12" customFormat="1" ht="12.75" customHeight="1" x14ac:dyDescent="0.2">
      <c r="A30" s="6" t="s">
        <v>54</v>
      </c>
      <c r="B30" s="7" t="s">
        <v>50</v>
      </c>
      <c r="C30" s="6">
        <v>57520.729599999999</v>
      </c>
      <c r="D30" s="6">
        <v>2.0000000000000001E-4</v>
      </c>
      <c r="E30" s="12">
        <f t="shared" si="0"/>
        <v>8275.4902403504166</v>
      </c>
      <c r="F30" s="12">
        <f t="shared" si="1"/>
        <v>8275.5</v>
      </c>
      <c r="G30" s="12">
        <f t="shared" si="2"/>
        <v>-3.4579999992274679E-3</v>
      </c>
      <c r="K30" s="12">
        <f t="shared" si="5"/>
        <v>-3.4579999992274679E-3</v>
      </c>
      <c r="O30" s="12">
        <f t="shared" ca="1" si="3"/>
        <v>1.7773510312521716E-2</v>
      </c>
      <c r="Q30" s="32">
        <f t="shared" si="4"/>
        <v>42502.229599999999</v>
      </c>
    </row>
    <row r="31" spans="1:21" s="12" customFormat="1" ht="12.75" customHeight="1" x14ac:dyDescent="0.2">
      <c r="A31" s="35" t="s">
        <v>55</v>
      </c>
      <c r="B31" s="36" t="s">
        <v>50</v>
      </c>
      <c r="C31" s="37">
        <v>57874.691800000001</v>
      </c>
      <c r="D31" s="37">
        <v>1E-4</v>
      </c>
      <c r="E31" s="12">
        <f>+(C31-C$7)/C$8</f>
        <v>9274.4916966775418</v>
      </c>
      <c r="F31" s="12">
        <f t="shared" si="1"/>
        <v>9274.5</v>
      </c>
      <c r="G31" s="12">
        <f>+C31-(C$7+F31*C$8)</f>
        <v>-2.9419999991660006E-3</v>
      </c>
      <c r="K31" s="12">
        <f>+G31</f>
        <v>-2.9419999991660006E-3</v>
      </c>
      <c r="O31" s="12">
        <f ca="1">+C$11+C$12*$F31</f>
        <v>2.183988413140249E-2</v>
      </c>
      <c r="Q31" s="32">
        <f>+C31-15018.5</f>
        <v>42856.191800000001</v>
      </c>
    </row>
    <row r="32" spans="1:21" s="12" customFormat="1" ht="12.75" customHeight="1" x14ac:dyDescent="0.2">
      <c r="A32" s="35" t="s">
        <v>56</v>
      </c>
      <c r="B32" s="36" t="s">
        <v>50</v>
      </c>
      <c r="C32" s="37">
        <v>58539.115700000002</v>
      </c>
      <c r="D32" s="37" t="s">
        <v>57</v>
      </c>
      <c r="E32" s="12">
        <f>+(C32-C$7)/C$8</f>
        <v>11149.721435103133</v>
      </c>
      <c r="F32" s="12">
        <f t="shared" si="1"/>
        <v>11149.5</v>
      </c>
      <c r="G32" s="12">
        <f>+C32-(C$7+F32*C$8)</f>
        <v>7.8458000003593042E-2</v>
      </c>
      <c r="K32" s="12">
        <f>+G32</f>
        <v>7.8458000003593042E-2</v>
      </c>
      <c r="O32" s="12">
        <f ca="1">+C$11+C$12*$F32</f>
        <v>2.9471967124797334E-2</v>
      </c>
      <c r="Q32" s="32">
        <f>+C32-15018.5</f>
        <v>43520.615700000002</v>
      </c>
    </row>
    <row r="33" spans="1:17" s="12" customFormat="1" ht="12.75" customHeight="1" x14ac:dyDescent="0.2">
      <c r="A33" s="35" t="s">
        <v>56</v>
      </c>
      <c r="B33" s="36" t="s">
        <v>48</v>
      </c>
      <c r="C33" s="37">
        <v>58827.317999999999</v>
      </c>
      <c r="D33" s="37" t="s">
        <v>57</v>
      </c>
      <c r="E33" s="12">
        <f>+(C33-C$7)/C$8</f>
        <v>11963.126135991597</v>
      </c>
      <c r="F33" s="12">
        <f t="shared" si="1"/>
        <v>11963</v>
      </c>
      <c r="G33" s="12">
        <f>+C33-(C$7+F33*C$8)</f>
        <v>4.4691999995848164E-2</v>
      </c>
      <c r="K33" s="12">
        <f>+G33</f>
        <v>4.4691999995848164E-2</v>
      </c>
      <c r="O33" s="12">
        <f ca="1">+C$11+C$12*$F33</f>
        <v>3.2783273532864907E-2</v>
      </c>
      <c r="Q33" s="32">
        <f>+C33-15018.5</f>
        <v>43808.817999999999</v>
      </c>
    </row>
    <row r="34" spans="1:17" x14ac:dyDescent="0.2">
      <c r="A34" s="8" t="s">
        <v>56</v>
      </c>
      <c r="B34" s="9" t="s">
        <v>48</v>
      </c>
      <c r="C34" s="10">
        <v>58609.061000000002</v>
      </c>
      <c r="D34" s="10" t="s">
        <v>57</v>
      </c>
      <c r="E34" s="1">
        <f>+(C34-C$7)/C$8</f>
        <v>11347.130809785618</v>
      </c>
      <c r="F34" s="1">
        <f t="shared" si="1"/>
        <v>11347</v>
      </c>
      <c r="G34" s="1">
        <f>+C34-(C$7+F34*C$8)</f>
        <v>4.6348000003490597E-2</v>
      </c>
      <c r="K34" s="1">
        <f>+G34</f>
        <v>4.6348000003490597E-2</v>
      </c>
      <c r="O34" s="1">
        <f ca="1">+C$11+C$12*$F34</f>
        <v>3.0275879866768253E-2</v>
      </c>
      <c r="Q34" s="11">
        <f>+C34-15018.5</f>
        <v>43590.561000000002</v>
      </c>
    </row>
    <row r="35" spans="1:17" x14ac:dyDescent="0.2">
      <c r="Q35" s="11"/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2024-03-09T06:26:39Z</dcterms:created>
  <dcterms:modified xsi:type="dcterms:W3CDTF">2024-03-09T06:26:39Z</dcterms:modified>
</cp:coreProperties>
</file>