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839E6CD-7E59-4172-B973-C60A50CB9DC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9" i="1" l="1"/>
  <c r="F29" i="1"/>
  <c r="G29" i="1"/>
  <c r="K29" i="1"/>
  <c r="Q29" i="1"/>
  <c r="Q25" i="1"/>
  <c r="E24" i="1"/>
  <c r="F24" i="1"/>
  <c r="G24" i="1"/>
  <c r="J24" i="1"/>
  <c r="E25" i="1"/>
  <c r="F25" i="1"/>
  <c r="G25" i="1"/>
  <c r="J25" i="1"/>
  <c r="E21" i="1"/>
  <c r="F21" i="1"/>
  <c r="G21" i="1"/>
  <c r="H21" i="1"/>
  <c r="E22" i="1"/>
  <c r="F22" i="1"/>
  <c r="G22" i="1"/>
  <c r="J22" i="1"/>
  <c r="E23" i="1"/>
  <c r="F23" i="1"/>
  <c r="G23" i="1"/>
  <c r="J23" i="1"/>
  <c r="E26" i="1"/>
  <c r="F26" i="1"/>
  <c r="G26" i="1"/>
  <c r="K26" i="1"/>
  <c r="E27" i="1"/>
  <c r="F27" i="1"/>
  <c r="G27" i="1"/>
  <c r="K27" i="1"/>
  <c r="E28" i="1"/>
  <c r="F28" i="1"/>
  <c r="G28" i="1"/>
  <c r="K28" i="1"/>
  <c r="Q24" i="1"/>
  <c r="D9" i="1"/>
  <c r="C9" i="1"/>
  <c r="Q28" i="1"/>
  <c r="Q27" i="1"/>
  <c r="Q26" i="1"/>
  <c r="Q22" i="1"/>
  <c r="Q23" i="1"/>
  <c r="F16" i="1"/>
  <c r="C17" i="1"/>
  <c r="Q21" i="1"/>
  <c r="C11" i="1"/>
  <c r="C12" i="1"/>
  <c r="C16" i="1" l="1"/>
  <c r="D18" i="1" s="1"/>
  <c r="O24" i="1"/>
  <c r="O23" i="1"/>
  <c r="O28" i="1"/>
  <c r="O22" i="1"/>
  <c r="O26" i="1"/>
  <c r="O27" i="1"/>
  <c r="O25" i="1"/>
  <c r="C15" i="1"/>
  <c r="O21" i="1"/>
  <c r="O29" i="1"/>
  <c r="F17" i="1"/>
  <c r="C18" i="1" l="1"/>
  <c r="F18" i="1"/>
  <c r="F19" i="1" s="1"/>
</calcChain>
</file>

<file path=xl/sharedStrings.xml><?xml version="1.0" encoding="utf-8"?>
<sst xmlns="http://schemas.openxmlformats.org/spreadsheetml/2006/main" count="60" uniqueCount="50">
  <si>
    <t>IBVS 6244</t>
  </si>
  <si>
    <t>IBVS 6084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</si>
  <si>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</si>
  <si>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</si>
  <si>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</si>
  <si>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</si>
  <si>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</si>
  <si>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</si>
  <si>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</si>
  <si>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</si>
  <si>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</si>
  <si>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</si>
  <si>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</si>
  <si>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</si>
  <si>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</si>
  <si>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</si>
  <si>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</si>
  <si>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</si>
  <si>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</si>
  <si>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</si>
  <si>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</si>
  <si>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</si>
  <si>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</si>
  <si>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</si>
  <si>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</si>
  <si>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</si>
  <si>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</si>
  <si>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</si>
  <si>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</si>
  <si>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</si>
  <si>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</si>
  <si>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</si>
  <si>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</si>
  <si>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</si>
  <si>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</si>
  <si>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</si>
  <si>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</si>
  <si>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</si>
  <si>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</si>
  <si>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GCVS 4</t>
  </si>
  <si>
    <t>V0415 Vir / GSC 0875-0978</t>
  </si>
  <si>
    <t>G0875-0978</t>
  </si>
  <si>
    <t xml:space="preserve">EW        </t>
  </si>
  <si>
    <t>IBVS 5918</t>
  </si>
  <si>
    <t>I</t>
  </si>
  <si>
    <t>IBVS 6196</t>
  </si>
  <si>
    <t>pg</t>
  </si>
  <si>
    <t>vis</t>
  </si>
  <si>
    <t>PE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</si>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</sst>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9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6" fillId="0" borderId="0"/>
    <xf numFmtId="0" fontId="32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5" fillId="0" borderId="5" xfId="0" applyFont="1" applyFill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4" fillId="0" borderId="0" xfId="42" applyFont="1" applyAlignment="1">
      <alignment horizontal="left" vertical="center"/>
    </xf>
    <xf numFmtId="0" fontId="14" fillId="0" borderId="0" xfId="42" applyFont="1" applyAlignment="1">
      <alignment horizontal="center" vertical="center"/>
    </xf>
    <xf numFmtId="0" fontId="5" fillId="0" borderId="0" xfId="41" applyFont="1" applyAlignment="1">
      <alignment vertical="center" wrapText="1"/>
    </xf>
    <xf numFmtId="0" fontId="5" fillId="0" borderId="0" xfId="41" applyFont="1" applyAlignment="1">
      <alignment horizontal="center" vertical="center" wrapText="1"/>
    </xf>
    <xf numFmtId="0" fontId="5" fillId="0" borderId="0" xfId="41" applyFont="1" applyAlignment="1">
      <alignment horizontal="left" vertical="center" wrapText="1"/>
    </xf>
    <xf numFmtId="0" fontId="31" fillId="0" borderId="0" xfId="43" applyFont="1" applyAlignment="1">
      <alignment horizontal="left" vertical="center"/>
    </xf>
    <xf numFmtId="0" fontId="31" fillId="0" borderId="0" xfId="43" applyFont="1" applyAlignment="1">
      <alignment horizontal="center" vertical="center" wrapText="1"/>
    </xf>
    <xf numFmtId="0" fontId="31" fillId="0" borderId="0" xfId="43" applyFont="1" applyAlignment="1">
      <alignment horizontal="left" vertical="center" wrapText="1"/>
    </xf>
    <xf numFmtId="0" fontId="0" fillId="0" borderId="0" xfId="0" applyAlignment="1">
      <alignment horizontal="right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2" xfId="42"/>
    <cellStyle name="Normal_A_A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V415 Vir - O-C Diagr.</a:t>
            </a:r>
          </a:p>
        </c:rich>
      </c:tx>
      <c:layout>
        <c:manualLayout>
          <c:xMode val="edge"/>
          <c:yMode val="edge"/>
          <c:x val="0.38045112781954887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117667333506626"/>
          <c:w val="0.81052631578947365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1.1999999999999999E-3</c:v>
                  </c:pt>
                  <c:pt idx="3">
                    <c:v>4.3E-3</c:v>
                  </c:pt>
                  <c:pt idx="4">
                    <c:v>8.0000000000000002E-3</c:v>
                  </c:pt>
                  <c:pt idx="5">
                    <c:v>7.1000000000000004E-3</c:v>
                  </c:pt>
                  <c:pt idx="6">
                    <c:v>5.0000000000000001E-3</c:v>
                  </c:pt>
                  <c:pt idx="7">
                    <c:v>2.8999999999999998E-3</c:v>
                  </c:pt>
                  <c:pt idx="8">
                    <c:v>2.3E-3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1.1999999999999999E-3</c:v>
                  </c:pt>
                  <c:pt idx="3">
                    <c:v>4.3E-3</c:v>
                  </c:pt>
                  <c:pt idx="4">
                    <c:v>8.0000000000000002E-3</c:v>
                  </c:pt>
                  <c:pt idx="5">
                    <c:v>7.1000000000000004E-3</c:v>
                  </c:pt>
                  <c:pt idx="6">
                    <c:v>5.0000000000000001E-3</c:v>
                  </c:pt>
                  <c:pt idx="7">
                    <c:v>2.8999999999999998E-3</c:v>
                  </c:pt>
                  <c:pt idx="8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4918</c:v>
                </c:pt>
                <c:pt idx="2">
                  <c:v>4920.5</c:v>
                </c:pt>
                <c:pt idx="3">
                  <c:v>8760.5</c:v>
                </c:pt>
                <c:pt idx="4">
                  <c:v>8790</c:v>
                </c:pt>
                <c:pt idx="5">
                  <c:v>10676.5</c:v>
                </c:pt>
                <c:pt idx="6">
                  <c:v>11655.5</c:v>
                </c:pt>
                <c:pt idx="7">
                  <c:v>11656</c:v>
                </c:pt>
                <c:pt idx="8">
                  <c:v>12603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19-4076-97E3-564BFC6C1E5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1.1999999999999999E-3</c:v>
                  </c:pt>
                  <c:pt idx="3">
                    <c:v>4.3E-3</c:v>
                  </c:pt>
                  <c:pt idx="4">
                    <c:v>8.0000000000000002E-3</c:v>
                  </c:pt>
                  <c:pt idx="5">
                    <c:v>7.1000000000000004E-3</c:v>
                  </c:pt>
                  <c:pt idx="6">
                    <c:v>5.0000000000000001E-3</c:v>
                  </c:pt>
                  <c:pt idx="7">
                    <c:v>2.8999999999999998E-3</c:v>
                  </c:pt>
                  <c:pt idx="8">
                    <c:v>2.3E-3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1.1999999999999999E-3</c:v>
                  </c:pt>
                  <c:pt idx="3">
                    <c:v>4.3E-3</c:v>
                  </c:pt>
                  <c:pt idx="4">
                    <c:v>8.0000000000000002E-3</c:v>
                  </c:pt>
                  <c:pt idx="5">
                    <c:v>7.1000000000000004E-3</c:v>
                  </c:pt>
                  <c:pt idx="6">
                    <c:v>5.0000000000000001E-3</c:v>
                  </c:pt>
                  <c:pt idx="7">
                    <c:v>2.8999999999999998E-3</c:v>
                  </c:pt>
                  <c:pt idx="8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4918</c:v>
                </c:pt>
                <c:pt idx="2">
                  <c:v>4920.5</c:v>
                </c:pt>
                <c:pt idx="3">
                  <c:v>8760.5</c:v>
                </c:pt>
                <c:pt idx="4">
                  <c:v>8790</c:v>
                </c:pt>
                <c:pt idx="5">
                  <c:v>10676.5</c:v>
                </c:pt>
                <c:pt idx="6">
                  <c:v>11655.5</c:v>
                </c:pt>
                <c:pt idx="7">
                  <c:v>11656</c:v>
                </c:pt>
                <c:pt idx="8">
                  <c:v>12603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19-4076-97E3-564BFC6C1E5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1.1999999999999999E-3</c:v>
                  </c:pt>
                  <c:pt idx="3">
                    <c:v>4.3E-3</c:v>
                  </c:pt>
                  <c:pt idx="4">
                    <c:v>8.0000000000000002E-3</c:v>
                  </c:pt>
                  <c:pt idx="5">
                    <c:v>7.1000000000000004E-3</c:v>
                  </c:pt>
                  <c:pt idx="6">
                    <c:v>5.0000000000000001E-3</c:v>
                  </c:pt>
                  <c:pt idx="7">
                    <c:v>2.8999999999999998E-3</c:v>
                  </c:pt>
                  <c:pt idx="8">
                    <c:v>2.3E-3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1.1999999999999999E-3</c:v>
                  </c:pt>
                  <c:pt idx="3">
                    <c:v>4.3E-3</c:v>
                  </c:pt>
                  <c:pt idx="4">
                    <c:v>8.0000000000000002E-3</c:v>
                  </c:pt>
                  <c:pt idx="5">
                    <c:v>7.1000000000000004E-3</c:v>
                  </c:pt>
                  <c:pt idx="6">
                    <c:v>5.0000000000000001E-3</c:v>
                  </c:pt>
                  <c:pt idx="7">
                    <c:v>2.8999999999999998E-3</c:v>
                  </c:pt>
                  <c:pt idx="8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4918</c:v>
                </c:pt>
                <c:pt idx="2">
                  <c:v>4920.5</c:v>
                </c:pt>
                <c:pt idx="3">
                  <c:v>8760.5</c:v>
                </c:pt>
                <c:pt idx="4">
                  <c:v>8790</c:v>
                </c:pt>
                <c:pt idx="5">
                  <c:v>10676.5</c:v>
                </c:pt>
                <c:pt idx="6">
                  <c:v>11655.5</c:v>
                </c:pt>
                <c:pt idx="7">
                  <c:v>11656</c:v>
                </c:pt>
                <c:pt idx="8">
                  <c:v>12603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-3.1900000030873343E-3</c:v>
                </c:pt>
                <c:pt idx="2">
                  <c:v>6.7474999959813431E-3</c:v>
                </c:pt>
                <c:pt idx="3">
                  <c:v>2.1147499996004626E-2</c:v>
                </c:pt>
                <c:pt idx="4">
                  <c:v>1.1149999991175719E-2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419-4076-97E3-564BFC6C1E5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1.1999999999999999E-3</c:v>
                  </c:pt>
                  <c:pt idx="3">
                    <c:v>4.3E-3</c:v>
                  </c:pt>
                  <c:pt idx="4">
                    <c:v>8.0000000000000002E-3</c:v>
                  </c:pt>
                  <c:pt idx="5">
                    <c:v>7.1000000000000004E-3</c:v>
                  </c:pt>
                  <c:pt idx="6">
                    <c:v>5.0000000000000001E-3</c:v>
                  </c:pt>
                  <c:pt idx="7">
                    <c:v>2.8999999999999998E-3</c:v>
                  </c:pt>
                  <c:pt idx="8">
                    <c:v>2.3E-3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1.1999999999999999E-3</c:v>
                  </c:pt>
                  <c:pt idx="3">
                    <c:v>4.3E-3</c:v>
                  </c:pt>
                  <c:pt idx="4">
                    <c:v>8.0000000000000002E-3</c:v>
                  </c:pt>
                  <c:pt idx="5">
                    <c:v>7.1000000000000004E-3</c:v>
                  </c:pt>
                  <c:pt idx="6">
                    <c:v>5.0000000000000001E-3</c:v>
                  </c:pt>
                  <c:pt idx="7">
                    <c:v>2.8999999999999998E-3</c:v>
                  </c:pt>
                  <c:pt idx="8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4918</c:v>
                </c:pt>
                <c:pt idx="2">
                  <c:v>4920.5</c:v>
                </c:pt>
                <c:pt idx="3">
                  <c:v>8760.5</c:v>
                </c:pt>
                <c:pt idx="4">
                  <c:v>8790</c:v>
                </c:pt>
                <c:pt idx="5">
                  <c:v>10676.5</c:v>
                </c:pt>
                <c:pt idx="6">
                  <c:v>11655.5</c:v>
                </c:pt>
                <c:pt idx="7">
                  <c:v>11656</c:v>
                </c:pt>
                <c:pt idx="8">
                  <c:v>12603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5">
                  <c:v>2.4167499992472585E-2</c:v>
                </c:pt>
                <c:pt idx="6">
                  <c:v>3.027250000013737E-2</c:v>
                </c:pt>
                <c:pt idx="7">
                  <c:v>2.261999999609543E-2</c:v>
                </c:pt>
                <c:pt idx="8">
                  <c:v>2.8585000000020955E-2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419-4076-97E3-564BFC6C1E5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1.1999999999999999E-3</c:v>
                  </c:pt>
                  <c:pt idx="3">
                    <c:v>4.3E-3</c:v>
                  </c:pt>
                  <c:pt idx="4">
                    <c:v>8.0000000000000002E-3</c:v>
                  </c:pt>
                  <c:pt idx="5">
                    <c:v>7.1000000000000004E-3</c:v>
                  </c:pt>
                  <c:pt idx="6">
                    <c:v>5.0000000000000001E-3</c:v>
                  </c:pt>
                  <c:pt idx="7">
                    <c:v>2.8999999999999998E-3</c:v>
                  </c:pt>
                  <c:pt idx="8">
                    <c:v>2.3E-3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1.1999999999999999E-3</c:v>
                  </c:pt>
                  <c:pt idx="3">
                    <c:v>4.3E-3</c:v>
                  </c:pt>
                  <c:pt idx="4">
                    <c:v>8.0000000000000002E-3</c:v>
                  </c:pt>
                  <c:pt idx="5">
                    <c:v>7.1000000000000004E-3</c:v>
                  </c:pt>
                  <c:pt idx="6">
                    <c:v>5.0000000000000001E-3</c:v>
                  </c:pt>
                  <c:pt idx="7">
                    <c:v>2.8999999999999998E-3</c:v>
                  </c:pt>
                  <c:pt idx="8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4918</c:v>
                </c:pt>
                <c:pt idx="2">
                  <c:v>4920.5</c:v>
                </c:pt>
                <c:pt idx="3">
                  <c:v>8760.5</c:v>
                </c:pt>
                <c:pt idx="4">
                  <c:v>8790</c:v>
                </c:pt>
                <c:pt idx="5">
                  <c:v>10676.5</c:v>
                </c:pt>
                <c:pt idx="6">
                  <c:v>11655.5</c:v>
                </c:pt>
                <c:pt idx="7">
                  <c:v>11656</c:v>
                </c:pt>
                <c:pt idx="8">
                  <c:v>12603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419-4076-97E3-564BFC6C1E5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1.1999999999999999E-3</c:v>
                  </c:pt>
                  <c:pt idx="3">
                    <c:v>4.3E-3</c:v>
                  </c:pt>
                  <c:pt idx="4">
                    <c:v>8.0000000000000002E-3</c:v>
                  </c:pt>
                  <c:pt idx="5">
                    <c:v>7.1000000000000004E-3</c:v>
                  </c:pt>
                  <c:pt idx="6">
                    <c:v>5.0000000000000001E-3</c:v>
                  </c:pt>
                  <c:pt idx="7">
                    <c:v>2.8999999999999998E-3</c:v>
                  </c:pt>
                  <c:pt idx="8">
                    <c:v>2.3E-3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1.1999999999999999E-3</c:v>
                  </c:pt>
                  <c:pt idx="3">
                    <c:v>4.3E-3</c:v>
                  </c:pt>
                  <c:pt idx="4">
                    <c:v>8.0000000000000002E-3</c:v>
                  </c:pt>
                  <c:pt idx="5">
                    <c:v>7.1000000000000004E-3</c:v>
                  </c:pt>
                  <c:pt idx="6">
                    <c:v>5.0000000000000001E-3</c:v>
                  </c:pt>
                  <c:pt idx="7">
                    <c:v>2.8999999999999998E-3</c:v>
                  </c:pt>
                  <c:pt idx="8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4918</c:v>
                </c:pt>
                <c:pt idx="2">
                  <c:v>4920.5</c:v>
                </c:pt>
                <c:pt idx="3">
                  <c:v>8760.5</c:v>
                </c:pt>
                <c:pt idx="4">
                  <c:v>8790</c:v>
                </c:pt>
                <c:pt idx="5">
                  <c:v>10676.5</c:v>
                </c:pt>
                <c:pt idx="6">
                  <c:v>11655.5</c:v>
                </c:pt>
                <c:pt idx="7">
                  <c:v>11656</c:v>
                </c:pt>
                <c:pt idx="8">
                  <c:v>12603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419-4076-97E3-564BFC6C1E5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1.1999999999999999E-3</c:v>
                  </c:pt>
                  <c:pt idx="3">
                    <c:v>4.3E-3</c:v>
                  </c:pt>
                  <c:pt idx="4">
                    <c:v>8.0000000000000002E-3</c:v>
                  </c:pt>
                  <c:pt idx="5">
                    <c:v>7.1000000000000004E-3</c:v>
                  </c:pt>
                  <c:pt idx="6">
                    <c:v>5.0000000000000001E-3</c:v>
                  </c:pt>
                  <c:pt idx="7">
                    <c:v>2.8999999999999998E-3</c:v>
                  </c:pt>
                  <c:pt idx="8">
                    <c:v>2.3E-3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1.1999999999999999E-3</c:v>
                  </c:pt>
                  <c:pt idx="3">
                    <c:v>4.3E-3</c:v>
                  </c:pt>
                  <c:pt idx="4">
                    <c:v>8.0000000000000002E-3</c:v>
                  </c:pt>
                  <c:pt idx="5">
                    <c:v>7.1000000000000004E-3</c:v>
                  </c:pt>
                  <c:pt idx="6">
                    <c:v>5.0000000000000001E-3</c:v>
                  </c:pt>
                  <c:pt idx="7">
                    <c:v>2.8999999999999998E-3</c:v>
                  </c:pt>
                  <c:pt idx="8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4918</c:v>
                </c:pt>
                <c:pt idx="2">
                  <c:v>4920.5</c:v>
                </c:pt>
                <c:pt idx="3">
                  <c:v>8760.5</c:v>
                </c:pt>
                <c:pt idx="4">
                  <c:v>8790</c:v>
                </c:pt>
                <c:pt idx="5">
                  <c:v>10676.5</c:v>
                </c:pt>
                <c:pt idx="6">
                  <c:v>11655.5</c:v>
                </c:pt>
                <c:pt idx="7">
                  <c:v>11656</c:v>
                </c:pt>
                <c:pt idx="8">
                  <c:v>12603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419-4076-97E3-564BFC6C1E5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4918</c:v>
                </c:pt>
                <c:pt idx="2">
                  <c:v>4920.5</c:v>
                </c:pt>
                <c:pt idx="3">
                  <c:v>8760.5</c:v>
                </c:pt>
                <c:pt idx="4">
                  <c:v>8790</c:v>
                </c:pt>
                <c:pt idx="5">
                  <c:v>10676.5</c:v>
                </c:pt>
                <c:pt idx="6">
                  <c:v>11655.5</c:v>
                </c:pt>
                <c:pt idx="7">
                  <c:v>11656</c:v>
                </c:pt>
                <c:pt idx="8">
                  <c:v>12603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-6.3294352107036295E-3</c:v>
                </c:pt>
                <c:pt idx="1">
                  <c:v>6.8640016795738206E-3</c:v>
                </c:pt>
                <c:pt idx="2">
                  <c:v>6.8707083880377683E-3</c:v>
                </c:pt>
                <c:pt idx="3">
                  <c:v>1.7172212588661074E-2</c:v>
                </c:pt>
                <c:pt idx="4">
                  <c:v>1.7251351748535652E-2</c:v>
                </c:pt>
                <c:pt idx="5">
                  <c:v>2.2312233955430409E-2</c:v>
                </c:pt>
                <c:pt idx="6">
                  <c:v>2.4938580989912237E-2</c:v>
                </c:pt>
                <c:pt idx="7">
                  <c:v>2.4939922331605024E-2</c:v>
                </c:pt>
                <c:pt idx="8">
                  <c:v>2.7480423497748326E-2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419-4076-97E3-564BFC6C1E5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4918</c:v>
                </c:pt>
                <c:pt idx="2">
                  <c:v>4920.5</c:v>
                </c:pt>
                <c:pt idx="3">
                  <c:v>8760.5</c:v>
                </c:pt>
                <c:pt idx="4">
                  <c:v>8790</c:v>
                </c:pt>
                <c:pt idx="5">
                  <c:v>10676.5</c:v>
                </c:pt>
                <c:pt idx="6">
                  <c:v>11655.5</c:v>
                </c:pt>
                <c:pt idx="7">
                  <c:v>11656</c:v>
                </c:pt>
                <c:pt idx="8">
                  <c:v>12603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419-4076-97E3-564BFC6C1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260312"/>
        <c:axId val="1"/>
      </c:scatterChart>
      <c:valAx>
        <c:axId val="712260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2260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1353383458646616"/>
          <c:y val="0.92353064690443099"/>
          <c:w val="0.7142857142857143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FA19778-BAF4-2C0E-62C4-091D3424B8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s://www.aavso.org/ejaavso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vsolj.cetus-net.org/bulletin.html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vsolj.cetus-net.org/bulletin.html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s://www.aavso.org/ejaavso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40</v>
      </c>
      <c r="E1" s="4"/>
      <c r="F1" t="s">
        <v>41</v>
      </c>
    </row>
    <row r="2" spans="1:6" s="7" customFormat="1" ht="12.95" customHeight="1" x14ac:dyDescent="0.2">
      <c r="A2" s="7" t="s">
        <v>25</v>
      </c>
      <c r="B2" s="7" t="s">
        <v>42</v>
      </c>
      <c r="C2" s="8"/>
      <c r="D2" s="8"/>
    </row>
    <row r="3" spans="1:6" s="7" customFormat="1" ht="12.95" customHeight="1" thickBot="1" x14ac:dyDescent="0.25"/>
    <row r="4" spans="1:6" s="7" customFormat="1" ht="12.95" customHeight="1" thickBot="1" x14ac:dyDescent="0.25">
      <c r="A4" s="9" t="s">
        <v>2</v>
      </c>
      <c r="C4" s="10">
        <v>53133.62</v>
      </c>
      <c r="D4" s="11">
        <v>0.37370500000000001</v>
      </c>
    </row>
    <row r="5" spans="1:6" s="7" customFormat="1" ht="12.95" customHeight="1" x14ac:dyDescent="0.2">
      <c r="A5" s="12" t="s">
        <v>30</v>
      </c>
      <c r="C5" s="13">
        <v>-9.5</v>
      </c>
      <c r="D5" s="7" t="s">
        <v>31</v>
      </c>
    </row>
    <row r="6" spans="1:6" s="7" customFormat="1" ht="12.95" customHeight="1" x14ac:dyDescent="0.2">
      <c r="A6" s="9" t="s">
        <v>3</v>
      </c>
    </row>
    <row r="7" spans="1:6" s="7" customFormat="1" ht="12.95" customHeight="1" x14ac:dyDescent="0.2">
      <c r="A7" s="7" t="s">
        <v>4</v>
      </c>
      <c r="C7" s="40">
        <v>53133.62</v>
      </c>
      <c r="D7" s="15" t="e">
        <v>#N/A</v>
      </c>
    </row>
    <row r="8" spans="1:6" s="7" customFormat="1" ht="12.95" customHeight="1" x14ac:dyDescent="0.2">
      <c r="A8" s="7" t="s">
        <v>5</v>
      </c>
      <c r="C8" s="40">
        <v>0.37370500000000001</v>
      </c>
      <c r="D8" s="15" t="e">
        <v>#N/A</v>
      </c>
    </row>
    <row r="9" spans="1:6" s="7" customFormat="1" ht="12.95" customHeight="1" x14ac:dyDescent="0.2">
      <c r="A9" s="16" t="s">
        <v>35</v>
      </c>
      <c r="B9" s="17">
        <v>21</v>
      </c>
      <c r="C9" s="18" t="str">
        <f>"F"&amp;B9</f>
        <v>F21</v>
      </c>
      <c r="D9" s="19" t="str">
        <f>"G"&amp;B9</f>
        <v>G21</v>
      </c>
    </row>
    <row r="10" spans="1:6" s="7" customFormat="1" ht="12.95" customHeight="1" thickBot="1" x14ac:dyDescent="0.25">
      <c r="C10" s="20" t="s">
        <v>21</v>
      </c>
      <c r="D10" s="20" t="s">
        <v>22</v>
      </c>
    </row>
    <row r="11" spans="1:6" s="7" customFormat="1" ht="12.95" customHeight="1" x14ac:dyDescent="0.2">
      <c r="A11" s="7" t="s">
        <v>17</v>
      </c>
      <c r="C11" s="19">
        <f ca="1">INTERCEPT(INDIRECT($D$9):G992,INDIRECT($C$9):F992)</f>
        <v>-6.3294352107036295E-3</v>
      </c>
      <c r="D11" s="8"/>
    </row>
    <row r="12" spans="1:6" s="7" customFormat="1" ht="12.95" customHeight="1" x14ac:dyDescent="0.2">
      <c r="A12" s="7" t="s">
        <v>18</v>
      </c>
      <c r="C12" s="19">
        <f ca="1">SLOPE(INDIRECT($D$9):G992,INDIRECT($C$9):F992)</f>
        <v>2.6826833855789855E-6</v>
      </c>
      <c r="D12" s="8"/>
    </row>
    <row r="13" spans="1:6" s="7" customFormat="1" ht="12.95" customHeight="1" x14ac:dyDescent="0.2">
      <c r="A13" s="7" t="s">
        <v>20</v>
      </c>
      <c r="C13" s="8" t="s">
        <v>15</v>
      </c>
    </row>
    <row r="14" spans="1:6" s="7" customFormat="1" ht="12.95" customHeight="1" x14ac:dyDescent="0.2"/>
    <row r="15" spans="1:6" s="7" customFormat="1" ht="12.95" customHeight="1" x14ac:dyDescent="0.2">
      <c r="A15" s="21" t="s">
        <v>19</v>
      </c>
      <c r="C15" s="22">
        <f ca="1">(C7+C11)+(C8+C12)*INT(MAX(F21:F3533))</f>
        <v>57843.451595423503</v>
      </c>
      <c r="E15" s="15" t="s">
        <v>37</v>
      </c>
      <c r="F15" s="13">
        <v>1</v>
      </c>
    </row>
    <row r="16" spans="1:6" s="7" customFormat="1" ht="12.95" customHeight="1" x14ac:dyDescent="0.2">
      <c r="A16" s="9" t="s">
        <v>6</v>
      </c>
      <c r="C16" s="23">
        <f ca="1">+C8+C12</f>
        <v>0.37370768268338561</v>
      </c>
      <c r="E16" s="15" t="s">
        <v>32</v>
      </c>
      <c r="F16" s="24">
        <f ca="1">NOW()+15018.5+$C$5/24</f>
        <v>60378.810773611105</v>
      </c>
    </row>
    <row r="17" spans="1:21" s="7" customFormat="1" ht="12.95" customHeight="1" thickBot="1" x14ac:dyDescent="0.25">
      <c r="A17" s="15" t="s">
        <v>29</v>
      </c>
      <c r="C17" s="7">
        <f>COUNT(C21:C2191)</f>
        <v>9</v>
      </c>
      <c r="E17" s="15" t="s">
        <v>38</v>
      </c>
      <c r="F17" s="24">
        <f ca="1">ROUND(2*(F16-$C$7)/$C$8,0)/2+F15</f>
        <v>19388.5</v>
      </c>
    </row>
    <row r="18" spans="1:21" s="7" customFormat="1" ht="12.95" customHeight="1" thickTop="1" thickBot="1" x14ac:dyDescent="0.25">
      <c r="A18" s="9" t="s">
        <v>7</v>
      </c>
      <c r="C18" s="25">
        <f ca="1">+C15</f>
        <v>57843.451595423503</v>
      </c>
      <c r="D18" s="26">
        <f ca="1">+C16</f>
        <v>0.37370768268338561</v>
      </c>
      <c r="E18" s="15" t="s">
        <v>33</v>
      </c>
      <c r="F18" s="19">
        <f ca="1">ROUND(2*(F16-$C$15)/$C$16,0)/2+F15</f>
        <v>6785.5</v>
      </c>
    </row>
    <row r="19" spans="1:21" s="7" customFormat="1" ht="12.95" customHeight="1" thickTop="1" x14ac:dyDescent="0.2">
      <c r="E19" s="15" t="s">
        <v>34</v>
      </c>
      <c r="F19" s="27">
        <f ca="1">+$C$15+$C$16*F18-15018.5-$C$5/24</f>
        <v>45361.140909604954</v>
      </c>
    </row>
    <row r="20" spans="1:21" s="7" customFormat="1" ht="12.95" customHeight="1" thickBot="1" x14ac:dyDescent="0.25">
      <c r="A20" s="20" t="s">
        <v>8</v>
      </c>
      <c r="B20" s="20" t="s">
        <v>9</v>
      </c>
      <c r="C20" s="20" t="s">
        <v>10</v>
      </c>
      <c r="D20" s="20" t="s">
        <v>14</v>
      </c>
      <c r="E20" s="20" t="s">
        <v>11</v>
      </c>
      <c r="F20" s="20" t="s">
        <v>12</v>
      </c>
      <c r="G20" s="20" t="s">
        <v>13</v>
      </c>
      <c r="H20" s="28" t="s">
        <v>46</v>
      </c>
      <c r="I20" s="28" t="s">
        <v>47</v>
      </c>
      <c r="J20" s="28" t="s">
        <v>48</v>
      </c>
      <c r="K20" s="28" t="s">
        <v>49</v>
      </c>
      <c r="L20" s="28" t="s">
        <v>26</v>
      </c>
      <c r="M20" s="28" t="s">
        <v>27</v>
      </c>
      <c r="N20" s="28" t="s">
        <v>28</v>
      </c>
      <c r="O20" s="28" t="s">
        <v>24</v>
      </c>
      <c r="P20" s="29" t="s">
        <v>23</v>
      </c>
      <c r="Q20" s="20" t="s">
        <v>16</v>
      </c>
      <c r="U20" s="30" t="s">
        <v>36</v>
      </c>
    </row>
    <row r="21" spans="1:21" s="7" customFormat="1" ht="12.95" customHeight="1" x14ac:dyDescent="0.2">
      <c r="A21" s="15" t="s">
        <v>39</v>
      </c>
      <c r="C21" s="14">
        <v>53133.62</v>
      </c>
      <c r="D21" s="14" t="s">
        <v>15</v>
      </c>
      <c r="E21" s="7">
        <f t="shared" ref="E21:E28" si="0">+(C21-C$7)/C$8</f>
        <v>0</v>
      </c>
      <c r="F21" s="7">
        <f t="shared" ref="F21:F29" si="1">ROUND(2*E21,0)/2</f>
        <v>0</v>
      </c>
      <c r="G21" s="7">
        <f t="shared" ref="G21:G28" si="2">+C21-(C$7+F21*C$8)</f>
        <v>0</v>
      </c>
      <c r="H21" s="7">
        <f>+G21</f>
        <v>0</v>
      </c>
      <c r="O21" s="7">
        <f t="shared" ref="O21:O28" ca="1" si="3">+C$11+C$12*$F21</f>
        <v>-6.3294352107036295E-3</v>
      </c>
      <c r="Q21" s="31">
        <f t="shared" ref="Q21:Q28" si="4">+C21-15018.5</f>
        <v>38115.120000000003</v>
      </c>
    </row>
    <row r="22" spans="1:21" s="7" customFormat="1" ht="12.95" customHeight="1" x14ac:dyDescent="0.2">
      <c r="A22" s="5" t="s">
        <v>43</v>
      </c>
      <c r="B22" s="6" t="s">
        <v>44</v>
      </c>
      <c r="C22" s="5">
        <v>54971.498</v>
      </c>
      <c r="D22" s="5">
        <v>2E-3</v>
      </c>
      <c r="E22" s="7">
        <f t="shared" si="0"/>
        <v>4917.9914638551718</v>
      </c>
      <c r="F22" s="7">
        <f t="shared" si="1"/>
        <v>4918</v>
      </c>
      <c r="G22" s="7">
        <f t="shared" si="2"/>
        <v>-3.1900000030873343E-3</v>
      </c>
      <c r="J22" s="7">
        <f>+G22</f>
        <v>-3.1900000030873343E-3</v>
      </c>
      <c r="O22" s="7">
        <f t="shared" ca="1" si="3"/>
        <v>6.8640016795738206E-3</v>
      </c>
      <c r="Q22" s="31">
        <f t="shared" si="4"/>
        <v>39952.998</v>
      </c>
    </row>
    <row r="23" spans="1:21" s="7" customFormat="1" ht="12.95" customHeight="1" x14ac:dyDescent="0.2">
      <c r="A23" s="5" t="s">
        <v>43</v>
      </c>
      <c r="B23" s="6" t="s">
        <v>44</v>
      </c>
      <c r="C23" s="5">
        <v>54972.442199999998</v>
      </c>
      <c r="D23" s="5">
        <v>1.1999999999999999E-3</v>
      </c>
      <c r="E23" s="7">
        <f t="shared" si="0"/>
        <v>4920.5180556856212</v>
      </c>
      <c r="F23" s="7">
        <f t="shared" si="1"/>
        <v>4920.5</v>
      </c>
      <c r="G23" s="7">
        <f t="shared" si="2"/>
        <v>6.7474999959813431E-3</v>
      </c>
      <c r="J23" s="7">
        <f>+G23</f>
        <v>6.7474999959813431E-3</v>
      </c>
      <c r="O23" s="7">
        <f t="shared" ca="1" si="3"/>
        <v>6.8707083880377683E-3</v>
      </c>
      <c r="Q23" s="31">
        <f t="shared" si="4"/>
        <v>39953.942199999998</v>
      </c>
    </row>
    <row r="24" spans="1:21" s="7" customFormat="1" ht="12.95" customHeight="1" x14ac:dyDescent="0.2">
      <c r="A24" s="32" t="s">
        <v>1</v>
      </c>
      <c r="B24" s="33"/>
      <c r="C24" s="32">
        <v>56407.483800000002</v>
      </c>
      <c r="D24" s="32">
        <v>4.3E-3</v>
      </c>
      <c r="E24" s="7">
        <f t="shared" si="0"/>
        <v>8760.5565887531593</v>
      </c>
      <c r="F24" s="7">
        <f t="shared" si="1"/>
        <v>8760.5</v>
      </c>
      <c r="G24" s="7">
        <f t="shared" si="2"/>
        <v>2.1147499996004626E-2</v>
      </c>
      <c r="J24" s="7">
        <f>+G24</f>
        <v>2.1147499996004626E-2</v>
      </c>
      <c r="O24" s="7">
        <f t="shared" ca="1" si="3"/>
        <v>1.7172212588661074E-2</v>
      </c>
      <c r="Q24" s="31">
        <f t="shared" si="4"/>
        <v>41388.983800000002</v>
      </c>
    </row>
    <row r="25" spans="1:21" s="7" customFormat="1" ht="12.95" customHeight="1" x14ac:dyDescent="0.2">
      <c r="A25" s="32" t="s">
        <v>1</v>
      </c>
      <c r="B25" s="33"/>
      <c r="C25" s="32">
        <v>56418.498099999997</v>
      </c>
      <c r="D25" s="32">
        <v>8.0000000000000002E-3</v>
      </c>
      <c r="E25" s="7">
        <f t="shared" si="0"/>
        <v>8790.0298363682432</v>
      </c>
      <c r="F25" s="7">
        <f t="shared" si="1"/>
        <v>8790</v>
      </c>
      <c r="G25" s="7">
        <f t="shared" si="2"/>
        <v>1.1149999991175719E-2</v>
      </c>
      <c r="J25" s="7">
        <f>+G25</f>
        <v>1.1149999991175719E-2</v>
      </c>
      <c r="O25" s="7">
        <f t="shared" ca="1" si="3"/>
        <v>1.7251351748535652E-2</v>
      </c>
      <c r="Q25" s="31">
        <f t="shared" si="4"/>
        <v>41399.998099999997</v>
      </c>
    </row>
    <row r="26" spans="1:21" s="7" customFormat="1" ht="12.95" customHeight="1" x14ac:dyDescent="0.2">
      <c r="A26" s="34" t="s">
        <v>45</v>
      </c>
      <c r="B26" s="35" t="s">
        <v>44</v>
      </c>
      <c r="C26" s="36">
        <v>57123.505599999997</v>
      </c>
      <c r="D26" s="36">
        <v>7.1000000000000004E-3</v>
      </c>
      <c r="E26" s="7">
        <f t="shared" si="0"/>
        <v>10676.564669993695</v>
      </c>
      <c r="F26" s="7">
        <f t="shared" si="1"/>
        <v>10676.5</v>
      </c>
      <c r="G26" s="7">
        <f t="shared" si="2"/>
        <v>2.4167499992472585E-2</v>
      </c>
      <c r="K26" s="7">
        <f>+G26</f>
        <v>2.4167499992472585E-2</v>
      </c>
      <c r="O26" s="7">
        <f t="shared" ca="1" si="3"/>
        <v>2.2312233955430409E-2</v>
      </c>
      <c r="Q26" s="31">
        <f t="shared" si="4"/>
        <v>42105.005599999997</v>
      </c>
    </row>
    <row r="27" spans="1:21" s="7" customFormat="1" ht="12.95" customHeight="1" x14ac:dyDescent="0.2">
      <c r="A27" s="34" t="s">
        <v>45</v>
      </c>
      <c r="B27" s="35" t="s">
        <v>44</v>
      </c>
      <c r="C27" s="36">
        <v>57489.368900000001</v>
      </c>
      <c r="D27" s="36">
        <v>5.0000000000000001E-3</v>
      </c>
      <c r="E27" s="7">
        <f t="shared" si="0"/>
        <v>11655.581006408795</v>
      </c>
      <c r="F27" s="7">
        <f t="shared" si="1"/>
        <v>11655.5</v>
      </c>
      <c r="G27" s="7">
        <f t="shared" si="2"/>
        <v>3.027250000013737E-2</v>
      </c>
      <c r="K27" s="7">
        <f>+G27</f>
        <v>3.027250000013737E-2</v>
      </c>
      <c r="O27" s="7">
        <f t="shared" ca="1" si="3"/>
        <v>2.4938580989912237E-2</v>
      </c>
      <c r="Q27" s="31">
        <f t="shared" si="4"/>
        <v>42470.868900000001</v>
      </c>
    </row>
    <row r="28" spans="1:21" s="7" customFormat="1" ht="12.95" customHeight="1" x14ac:dyDescent="0.2">
      <c r="A28" s="34" t="s">
        <v>45</v>
      </c>
      <c r="B28" s="35" t="s">
        <v>44</v>
      </c>
      <c r="C28" s="36">
        <v>57489.5481</v>
      </c>
      <c r="D28" s="36">
        <v>2.8999999999999998E-3</v>
      </c>
      <c r="E28" s="7">
        <f t="shared" si="0"/>
        <v>11656.0605290269</v>
      </c>
      <c r="F28" s="7">
        <f t="shared" si="1"/>
        <v>11656</v>
      </c>
      <c r="G28" s="7">
        <f t="shared" si="2"/>
        <v>2.261999999609543E-2</v>
      </c>
      <c r="K28" s="7">
        <f>+G28</f>
        <v>2.261999999609543E-2</v>
      </c>
      <c r="O28" s="7">
        <f t="shared" ca="1" si="3"/>
        <v>2.4939922331605024E-2</v>
      </c>
      <c r="Q28" s="31">
        <f t="shared" si="4"/>
        <v>42471.0481</v>
      </c>
    </row>
    <row r="29" spans="1:21" s="7" customFormat="1" ht="12.95" customHeight="1" x14ac:dyDescent="0.2">
      <c r="A29" s="37" t="s">
        <v>0</v>
      </c>
      <c r="B29" s="38" t="s">
        <v>44</v>
      </c>
      <c r="C29" s="39">
        <v>57843.452700000002</v>
      </c>
      <c r="D29" s="39">
        <v>2.3E-3</v>
      </c>
      <c r="E29" s="7">
        <f>+(C29-C$7)/C$8</f>
        <v>12603.076490814945</v>
      </c>
      <c r="F29" s="7">
        <f t="shared" si="1"/>
        <v>12603</v>
      </c>
      <c r="G29" s="7">
        <f>+C29-(C$7+F29*C$8)</f>
        <v>2.8585000000020955E-2</v>
      </c>
      <c r="K29" s="7">
        <f>+G29</f>
        <v>2.8585000000020955E-2</v>
      </c>
      <c r="O29" s="7">
        <f ca="1">+C$11+C$12*$F29</f>
        <v>2.7480423497748326E-2</v>
      </c>
      <c r="Q29" s="31">
        <f>+C29-15018.5</f>
        <v>42824.952700000002</v>
      </c>
    </row>
    <row r="30" spans="1:21" s="7" customFormat="1" ht="12.95" customHeight="1" x14ac:dyDescent="0.2">
      <c r="C30" s="14"/>
      <c r="D30" s="14"/>
      <c r="Q30" s="31"/>
    </row>
    <row r="31" spans="1:21" s="7" customFormat="1" ht="12.95" customHeight="1" x14ac:dyDescent="0.2">
      <c r="C31" s="14"/>
      <c r="D31" s="14"/>
      <c r="Q31" s="31"/>
    </row>
    <row r="32" spans="1:21" s="7" customFormat="1" ht="12.95" customHeight="1" x14ac:dyDescent="0.2">
      <c r="C32" s="14"/>
      <c r="D32" s="14"/>
      <c r="Q32" s="31"/>
    </row>
    <row r="33" spans="3:17" x14ac:dyDescent="0.2">
      <c r="C33" s="3"/>
      <c r="D33" s="3"/>
      <c r="Q33" s="2"/>
    </row>
    <row r="34" spans="3:17" x14ac:dyDescent="0.2">
      <c r="C34" s="3"/>
      <c r="D34" s="3"/>
    </row>
    <row r="35" spans="3:17" x14ac:dyDescent="0.2">
      <c r="C35" s="3"/>
      <c r="D35" s="3"/>
    </row>
    <row r="36" spans="3:17" x14ac:dyDescent="0.2">
      <c r="C36" s="3"/>
      <c r="D36" s="3"/>
    </row>
    <row r="37" spans="3:17" x14ac:dyDescent="0.2">
      <c r="C37" s="3"/>
      <c r="D37" s="3"/>
    </row>
    <row r="38" spans="3:17" x14ac:dyDescent="0.2">
      <c r="C38" s="3"/>
      <c r="D38" s="3"/>
    </row>
    <row r="39" spans="3:17" x14ac:dyDescent="0.2">
      <c r="C39" s="3"/>
      <c r="D39" s="3"/>
    </row>
    <row r="40" spans="3:17" x14ac:dyDescent="0.2">
      <c r="C40" s="3"/>
      <c r="D40" s="3"/>
    </row>
    <row r="41" spans="3:17" x14ac:dyDescent="0.2">
      <c r="C41" s="3"/>
      <c r="D41" s="3"/>
    </row>
    <row r="42" spans="3:17" x14ac:dyDescent="0.2">
      <c r="C42" s="3"/>
      <c r="D42" s="3"/>
    </row>
    <row r="43" spans="3:17" x14ac:dyDescent="0.2">
      <c r="C43" s="3"/>
      <c r="D43" s="3"/>
    </row>
    <row r="44" spans="3:17" x14ac:dyDescent="0.2">
      <c r="C44" s="3"/>
      <c r="D44" s="3"/>
    </row>
    <row r="45" spans="3:17" x14ac:dyDescent="0.2">
      <c r="C45" s="3"/>
      <c r="D45" s="3"/>
    </row>
    <row r="46" spans="3:17" x14ac:dyDescent="0.2">
      <c r="C46" s="3"/>
      <c r="D46" s="3"/>
    </row>
    <row r="47" spans="3:17" x14ac:dyDescent="0.2">
      <c r="C47" s="3"/>
      <c r="D47" s="3"/>
    </row>
    <row r="48" spans="3:17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8" type="noConversion"/>
  <hyperlinks>
    <hyperlink ref="L5002" r:id="rId1" display="http://vsolj.cetus-net.org/bulletin.html"/>
    <hyperlink ref="L4995" r:id="rId2" display="http://vsolj.cetus-net.org/bulletin.html"/>
    <hyperlink ref="H62073" r:id="rId3" display="http://vsolj.cetus-net.org/bulletin.html"/>
    <hyperlink ref="H62066" r:id="rId4" display="https://www.aavso.org/ejaavso"/>
    <hyperlink ref="I62073" r:id="rId5" display="http://vsolj.cetus-net.org/bulletin.html"/>
    <hyperlink ref="AQ55716" r:id="rId6" display="http://cdsbib.u-strasbg.fr/cgi-bin/cdsbib?1990RMxAA..21..381G"/>
    <hyperlink ref="H62070" r:id="rId7" display="https://www.aavso.org/ejaavso"/>
    <hyperlink ref="AP3080" r:id="rId8" display="http://cdsbib.u-strasbg.fr/cgi-bin/cdsbib?1990RMxAA..21..381G"/>
    <hyperlink ref="AP3083" r:id="rId9" display="http://cdsbib.u-strasbg.fr/cgi-bin/cdsbib?1990RMxAA..21..381G"/>
    <hyperlink ref="AP3081" r:id="rId10" display="http://cdsbib.u-strasbg.fr/cgi-bin/cdsbib?1990RMxAA..21..381G"/>
    <hyperlink ref="AP3065" r:id="rId11" display="http://cdsbib.u-strasbg.fr/cgi-bin/cdsbib?1990RMxAA..21..381G"/>
    <hyperlink ref="AQ3294" r:id="rId12" display="http://cdsbib.u-strasbg.fr/cgi-bin/cdsbib?1990RMxAA..21..381G"/>
    <hyperlink ref="AQ3298" r:id="rId13" display="http://cdsbib.u-strasbg.fr/cgi-bin/cdsbib?1990RMxAA..21..381G"/>
    <hyperlink ref="AQ62986" r:id="rId14" display="http://cdsbib.u-strasbg.fr/cgi-bin/cdsbib?1990RMxAA..21..381G"/>
    <hyperlink ref="I186" r:id="rId15" display="http://vsolj.cetus-net.org/bulletin.html"/>
    <hyperlink ref="H186" r:id="rId16" display="http://vsolj.cetus-net.org/bulletin.html"/>
    <hyperlink ref="AQ63647" r:id="rId17" display="http://cdsbib.u-strasbg.fr/cgi-bin/cdsbib?1990RMxAA..21..381G"/>
    <hyperlink ref="AQ63646" r:id="rId18" display="http://cdsbib.u-strasbg.fr/cgi-bin/cdsbib?1990RMxAA..21..381G"/>
    <hyperlink ref="AP1356" r:id="rId19" display="http://cdsbib.u-strasbg.fr/cgi-bin/cdsbib?1990RMxAA..21..381G"/>
    <hyperlink ref="AP1374" r:id="rId20" display="http://cdsbib.u-strasbg.fr/cgi-bin/cdsbib?1990RMxAA..21..381G"/>
    <hyperlink ref="AP1375" r:id="rId21" display="http://cdsbib.u-strasbg.fr/cgi-bin/cdsbib?1990RMxAA..21..381G"/>
    <hyperlink ref="AP1371" r:id="rId22" display="http://cdsbib.u-strasbg.fr/cgi-bin/cdsbib?1990RMxAA..21..381G"/>
  </hyperlinks>
  <pageMargins left="0.75" right="0.75" top="1" bottom="1" header="0.5" footer="0.5"/>
  <headerFooter alignWithMargins="0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2024-03-09T06:27:30Z</dcterms:modified>
</cp:coreProperties>
</file>