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E0AC0E5-C71F-435D-A5EF-B138E9F322F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/>
  <c r="G29" i="1"/>
  <c r="J29" i="1"/>
  <c r="E30" i="1"/>
  <c r="F30" i="1"/>
  <c r="G30" i="1"/>
  <c r="J30" i="1"/>
  <c r="F1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J25" i="1"/>
  <c r="E27" i="1"/>
  <c r="F27" i="1"/>
  <c r="G27" i="1"/>
  <c r="J27" i="1"/>
  <c r="E28" i="1"/>
  <c r="F28" i="1"/>
  <c r="G28" i="1"/>
  <c r="J28" i="1"/>
  <c r="Q29" i="1"/>
  <c r="Q30" i="1"/>
  <c r="E21" i="1"/>
  <c r="F21" i="1"/>
  <c r="G21" i="1"/>
  <c r="I21" i="1"/>
  <c r="C26" i="1"/>
  <c r="Q26" i="1"/>
  <c r="Q21" i="1"/>
  <c r="Q22" i="1"/>
  <c r="Q23" i="1"/>
  <c r="Q24" i="1"/>
  <c r="Q25" i="1"/>
  <c r="G11" i="1"/>
  <c r="Q27" i="1"/>
  <c r="Q28" i="1"/>
  <c r="E14" i="1"/>
  <c r="E15" i="1" s="1"/>
  <c r="C17" i="1"/>
  <c r="E26" i="1"/>
  <c r="F26" i="1"/>
  <c r="G26" i="1"/>
  <c r="H26" i="1"/>
  <c r="C11" i="1"/>
  <c r="C12" i="1"/>
  <c r="C16" i="1" l="1"/>
  <c r="D18" i="1" s="1"/>
  <c r="O29" i="1"/>
  <c r="O24" i="1"/>
  <c r="O22" i="1"/>
  <c r="O25" i="1"/>
  <c r="C15" i="1"/>
  <c r="O21" i="1"/>
  <c r="O27" i="1"/>
  <c r="O28" i="1"/>
  <c r="O26" i="1"/>
  <c r="O30" i="1"/>
  <c r="O23" i="1"/>
  <c r="E16" i="1" l="1"/>
  <c r="E17" i="1" s="1"/>
  <c r="C18" i="1"/>
</calcChain>
</file>

<file path=xl/sharedStrings.xml><?xml version="1.0" encoding="utf-8"?>
<sst xmlns="http://schemas.openxmlformats.org/spreadsheetml/2006/main" count="68" uniqueCount="52">
  <si>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</si>
  <si>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</si>
  <si>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</si>
  <si>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</si>
  <si>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</si>
  <si>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</si>
  <si>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</si>
  <si>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</si>
  <si>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</si>
  <si>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</si>
  <si>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</si>
  <si>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</si>
  <si>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</si>
  <si>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</si>
  <si>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</si>
  <si>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</si>
  <si>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</si>
  <si>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</si>
  <si>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</si>
  <si>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</si>
  <si>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</si>
  <si>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</si>
  <si>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</si>
  <si>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</si>
  <si>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</si>
  <si>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</si>
  <si>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</si>
  <si>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</si>
  <si>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</si>
  <si>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</si>
  <si>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</si>
  <si>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</si>
  <si>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</si>
  <si>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</si>
  <si>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</si>
  <si>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</si>
  <si>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</si>
  <si>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</si>
  <si>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</si>
  <si>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</si>
  <si>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</si>
  <si>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V0589 Vir / GSC 0329-0256</t>
  </si>
  <si>
    <t>EW</t>
  </si>
  <si>
    <t>IBVS 6029</t>
  </si>
  <si>
    <t>I</t>
  </si>
  <si>
    <t>II</t>
  </si>
  <si>
    <t>IBVS 5600</t>
  </si>
  <si>
    <t>IBVS 5894</t>
  </si>
  <si>
    <t>IBVS 5945</t>
  </si>
  <si>
    <t>IBVS 6149</t>
  </si>
  <si>
    <t>CCD</t>
  </si>
  <si>
    <t>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</si>
</sst>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9"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14" fontId="0" fillId="0" borderId="0" xfId="0" applyNumberFormat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8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V0589 Vir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-9482</c:v>
                </c:pt>
                <c:pt idx="1">
                  <c:v>-1476</c:v>
                </c:pt>
                <c:pt idx="2">
                  <c:v>-1476</c:v>
                </c:pt>
                <c:pt idx="3">
                  <c:v>-1475.5</c:v>
                </c:pt>
                <c:pt idx="4">
                  <c:v>0</c:v>
                </c:pt>
                <c:pt idx="5">
                  <c:v>0</c:v>
                </c:pt>
                <c:pt idx="6">
                  <c:v>2396</c:v>
                </c:pt>
                <c:pt idx="7">
                  <c:v>2660.5</c:v>
                </c:pt>
                <c:pt idx="8">
                  <c:v>5099.5</c:v>
                </c:pt>
                <c:pt idx="9">
                  <c:v>5100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61-4395-8083-B17D49259F1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-9482</c:v>
                </c:pt>
                <c:pt idx="1">
                  <c:v>-1476</c:v>
                </c:pt>
                <c:pt idx="2">
                  <c:v>-1476</c:v>
                </c:pt>
                <c:pt idx="3">
                  <c:v>-1475.5</c:v>
                </c:pt>
                <c:pt idx="4">
                  <c:v>0</c:v>
                </c:pt>
                <c:pt idx="5">
                  <c:v>0</c:v>
                </c:pt>
                <c:pt idx="6">
                  <c:v>2396</c:v>
                </c:pt>
                <c:pt idx="7">
                  <c:v>2660.5</c:v>
                </c:pt>
                <c:pt idx="8">
                  <c:v>5099.5</c:v>
                </c:pt>
                <c:pt idx="9">
                  <c:v>5100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-0.16377999996620929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61-4395-8083-B17D49259F1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-9482</c:v>
                </c:pt>
                <c:pt idx="1">
                  <c:v>-1476</c:v>
                </c:pt>
                <c:pt idx="2">
                  <c:v>-1476</c:v>
                </c:pt>
                <c:pt idx="3">
                  <c:v>-1475.5</c:v>
                </c:pt>
                <c:pt idx="4">
                  <c:v>0</c:v>
                </c:pt>
                <c:pt idx="5">
                  <c:v>0</c:v>
                </c:pt>
                <c:pt idx="6">
                  <c:v>2396</c:v>
                </c:pt>
                <c:pt idx="7">
                  <c:v>2660.5</c:v>
                </c:pt>
                <c:pt idx="8">
                  <c:v>5099.5</c:v>
                </c:pt>
                <c:pt idx="9">
                  <c:v>5100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-3.9439999993192032E-2</c:v>
                </c:pt>
                <c:pt idx="2">
                  <c:v>-3.103999999439111E-2</c:v>
                </c:pt>
                <c:pt idx="3">
                  <c:v>-3.6294999998062849E-2</c:v>
                </c:pt>
                <c:pt idx="4">
                  <c:v>-9.9999997473787516E-5</c:v>
                </c:pt>
                <c:pt idx="6">
                  <c:v>7.8399999983957969E-3</c:v>
                </c:pt>
                <c:pt idx="7">
                  <c:v>5.2845000005618203E-2</c:v>
                </c:pt>
                <c:pt idx="8">
                  <c:v>7.6755000009143259E-2</c:v>
                </c:pt>
                <c:pt idx="9">
                  <c:v>7.090000000607688E-2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61-4395-8083-B17D49259F1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-9482</c:v>
                </c:pt>
                <c:pt idx="1">
                  <c:v>-1476</c:v>
                </c:pt>
                <c:pt idx="2">
                  <c:v>-1476</c:v>
                </c:pt>
                <c:pt idx="3">
                  <c:v>-1475.5</c:v>
                </c:pt>
                <c:pt idx="4">
                  <c:v>0</c:v>
                </c:pt>
                <c:pt idx="5">
                  <c:v>0</c:v>
                </c:pt>
                <c:pt idx="6">
                  <c:v>2396</c:v>
                </c:pt>
                <c:pt idx="7">
                  <c:v>2660.5</c:v>
                </c:pt>
                <c:pt idx="8">
                  <c:v>5099.5</c:v>
                </c:pt>
                <c:pt idx="9">
                  <c:v>5100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61-4395-8083-B17D49259F1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-9482</c:v>
                </c:pt>
                <c:pt idx="1">
                  <c:v>-1476</c:v>
                </c:pt>
                <c:pt idx="2">
                  <c:v>-1476</c:v>
                </c:pt>
                <c:pt idx="3">
                  <c:v>-1475.5</c:v>
                </c:pt>
                <c:pt idx="4">
                  <c:v>0</c:v>
                </c:pt>
                <c:pt idx="5">
                  <c:v>0</c:v>
                </c:pt>
                <c:pt idx="6">
                  <c:v>2396</c:v>
                </c:pt>
                <c:pt idx="7">
                  <c:v>2660.5</c:v>
                </c:pt>
                <c:pt idx="8">
                  <c:v>5099.5</c:v>
                </c:pt>
                <c:pt idx="9">
                  <c:v>5100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B61-4395-8083-B17D49259F1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-9482</c:v>
                </c:pt>
                <c:pt idx="1">
                  <c:v>-1476</c:v>
                </c:pt>
                <c:pt idx="2">
                  <c:v>-1476</c:v>
                </c:pt>
                <c:pt idx="3">
                  <c:v>-1475.5</c:v>
                </c:pt>
                <c:pt idx="4">
                  <c:v>0</c:v>
                </c:pt>
                <c:pt idx="5">
                  <c:v>0</c:v>
                </c:pt>
                <c:pt idx="6">
                  <c:v>2396</c:v>
                </c:pt>
                <c:pt idx="7">
                  <c:v>2660.5</c:v>
                </c:pt>
                <c:pt idx="8">
                  <c:v>5099.5</c:v>
                </c:pt>
                <c:pt idx="9">
                  <c:v>5100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B61-4395-8083-B17D49259F1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1.4E-3</c:v>
                  </c:pt>
                  <c:pt idx="2">
                    <c:v>5.0000000000000001E-4</c:v>
                  </c:pt>
                  <c:pt idx="3">
                    <c:v>1.1000000000000001E-3</c:v>
                  </c:pt>
                  <c:pt idx="4">
                    <c:v>4.0000000000000002E-4</c:v>
                  </c:pt>
                  <c:pt idx="5">
                    <c:v>0</c:v>
                  </c:pt>
                  <c:pt idx="6">
                    <c:v>5.9999999999999995E-4</c:v>
                  </c:pt>
                  <c:pt idx="7">
                    <c:v>8.9999999999999998E-4</c:v>
                  </c:pt>
                  <c:pt idx="8">
                    <c:v>2E-3</c:v>
                  </c:pt>
                  <c:pt idx="9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-9482</c:v>
                </c:pt>
                <c:pt idx="1">
                  <c:v>-1476</c:v>
                </c:pt>
                <c:pt idx="2">
                  <c:v>-1476</c:v>
                </c:pt>
                <c:pt idx="3">
                  <c:v>-1475.5</c:v>
                </c:pt>
                <c:pt idx="4">
                  <c:v>0</c:v>
                </c:pt>
                <c:pt idx="5">
                  <c:v>0</c:v>
                </c:pt>
                <c:pt idx="6">
                  <c:v>2396</c:v>
                </c:pt>
                <c:pt idx="7">
                  <c:v>2660.5</c:v>
                </c:pt>
                <c:pt idx="8">
                  <c:v>5099.5</c:v>
                </c:pt>
                <c:pt idx="9">
                  <c:v>5100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B61-4395-8083-B17D49259F1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-9482</c:v>
                </c:pt>
                <c:pt idx="1">
                  <c:v>-1476</c:v>
                </c:pt>
                <c:pt idx="2">
                  <c:v>-1476</c:v>
                </c:pt>
                <c:pt idx="3">
                  <c:v>-1475.5</c:v>
                </c:pt>
                <c:pt idx="4">
                  <c:v>0</c:v>
                </c:pt>
                <c:pt idx="5">
                  <c:v>0</c:v>
                </c:pt>
                <c:pt idx="6">
                  <c:v>2396</c:v>
                </c:pt>
                <c:pt idx="7">
                  <c:v>2660.5</c:v>
                </c:pt>
                <c:pt idx="8">
                  <c:v>5099.5</c:v>
                </c:pt>
                <c:pt idx="9">
                  <c:v>5100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-0.16233490058891892</c:v>
                </c:pt>
                <c:pt idx="1">
                  <c:v>-3.2256258678034194E-2</c:v>
                </c:pt>
                <c:pt idx="2">
                  <c:v>-3.2256258678034194E-2</c:v>
                </c:pt>
                <c:pt idx="3">
                  <c:v>-3.2248134855781457E-2</c:v>
                </c:pt>
                <c:pt idx="4">
                  <c:v>-8.2747353879435367E-3</c:v>
                </c:pt>
                <c:pt idx="5">
                  <c:v>-8.2747353879435367E-3</c:v>
                </c:pt>
                <c:pt idx="6">
                  <c:v>3.0654620847190082E-2</c:v>
                </c:pt>
                <c:pt idx="7">
                  <c:v>3.495212281888993E-2</c:v>
                </c:pt>
                <c:pt idx="8">
                  <c:v>7.4580127767759269E-2</c:v>
                </c:pt>
                <c:pt idx="9">
                  <c:v>7.4588251590012006E-2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B61-4395-8083-B17D49259F1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-9482</c:v>
                </c:pt>
                <c:pt idx="1">
                  <c:v>-1476</c:v>
                </c:pt>
                <c:pt idx="2">
                  <c:v>-1476</c:v>
                </c:pt>
                <c:pt idx="3">
                  <c:v>-1475.5</c:v>
                </c:pt>
                <c:pt idx="4">
                  <c:v>0</c:v>
                </c:pt>
                <c:pt idx="5">
                  <c:v>0</c:v>
                </c:pt>
                <c:pt idx="6">
                  <c:v>2396</c:v>
                </c:pt>
                <c:pt idx="7">
                  <c:v>2660.5</c:v>
                </c:pt>
                <c:pt idx="8">
                  <c:v>5099.5</c:v>
                </c:pt>
                <c:pt idx="9">
                  <c:v>5100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B61-4395-8083-B17D49259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361800"/>
        <c:axId val="1"/>
      </c:scatterChart>
      <c:valAx>
        <c:axId val="597361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7361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054BE7-95F1-9ADC-DA54-BEF8B40EC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7" t="s">
        <v>41</v>
      </c>
    </row>
    <row r="2" spans="1:7" s="5" customFormat="1" ht="12.95" customHeight="1" x14ac:dyDescent="0.2">
      <c r="A2" s="5" t="s">
        <v>23</v>
      </c>
      <c r="B2" s="5" t="s">
        <v>42</v>
      </c>
      <c r="C2" s="6"/>
      <c r="D2" s="6"/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39</v>
      </c>
      <c r="D4" s="9" t="s">
        <v>39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8">
        <v>55364.824999999997</v>
      </c>
      <c r="D7" s="11" t="s">
        <v>40</v>
      </c>
    </row>
    <row r="8" spans="1:7" s="5" customFormat="1" ht="12.95" customHeight="1" x14ac:dyDescent="0.2">
      <c r="A8" s="5" t="s">
        <v>3</v>
      </c>
      <c r="C8" s="38">
        <v>0.27171000000000001</v>
      </c>
      <c r="D8" s="11" t="s">
        <v>40</v>
      </c>
    </row>
    <row r="9" spans="1:7" s="5" customFormat="1" ht="12.95" customHeight="1" x14ac:dyDescent="0.2">
      <c r="A9" s="12" t="s">
        <v>29</v>
      </c>
      <c r="C9" s="13">
        <v>-9.5</v>
      </c>
      <c r="D9" s="5" t="s">
        <v>30</v>
      </c>
    </row>
    <row r="10" spans="1:7" s="5" customFormat="1" ht="12.95" customHeight="1" thickBot="1" x14ac:dyDescent="0.25">
      <c r="C10" s="14" t="s">
        <v>19</v>
      </c>
      <c r="D10" s="14" t="s">
        <v>20</v>
      </c>
    </row>
    <row r="11" spans="1:7" s="5" customFormat="1" ht="12.95" customHeight="1" x14ac:dyDescent="0.2">
      <c r="A11" s="5" t="s">
        <v>15</v>
      </c>
      <c r="C11" s="15">
        <f ca="1">INTERCEPT(INDIRECT($G$11):G992,INDIRECT($F$11):F992)</f>
        <v>-8.2747353879435367E-3</v>
      </c>
      <c r="D11" s="6"/>
      <c r="F11" s="16" t="str">
        <f>"F"&amp;E19</f>
        <v>F22</v>
      </c>
      <c r="G11" s="15" t="str">
        <f>"G"&amp;E19</f>
        <v>G22</v>
      </c>
    </row>
    <row r="12" spans="1:7" s="5" customFormat="1" ht="12.95" customHeight="1" x14ac:dyDescent="0.2">
      <c r="A12" s="5" t="s">
        <v>16</v>
      </c>
      <c r="C12" s="15">
        <f ca="1">SLOPE(INDIRECT($G$11):G992,INDIRECT($F$11):F992)</f>
        <v>1.6247644505481477E-5</v>
      </c>
      <c r="D12" s="6"/>
    </row>
    <row r="13" spans="1:7" s="5" customFormat="1" ht="12.95" customHeight="1" x14ac:dyDescent="0.2">
      <c r="A13" s="5" t="s">
        <v>18</v>
      </c>
      <c r="C13" s="6" t="s">
        <v>13</v>
      </c>
      <c r="D13" s="17" t="s">
        <v>36</v>
      </c>
      <c r="E13" s="13">
        <v>1</v>
      </c>
    </row>
    <row r="14" spans="1:7" s="5" customFormat="1" ht="12.95" customHeight="1" x14ac:dyDescent="0.2">
      <c r="D14" s="17" t="s">
        <v>31</v>
      </c>
      <c r="E14" s="18">
        <f ca="1">NOW()+15018.5+$C$9/24</f>
        <v>60378.813412615738</v>
      </c>
    </row>
    <row r="15" spans="1:7" s="5" customFormat="1" ht="12.95" customHeight="1" x14ac:dyDescent="0.2">
      <c r="A15" s="19" t="s">
        <v>17</v>
      </c>
      <c r="C15" s="20">
        <f ca="1">(C7+C11)+(C8+C12)*INT(MAX(F21:F3533))</f>
        <v>56750.620588251586</v>
      </c>
      <c r="D15" s="17" t="s">
        <v>37</v>
      </c>
      <c r="E15" s="18">
        <f ca="1">ROUND(2*(E14-$C$7)/$C$8,0)/2+E13</f>
        <v>18454.5</v>
      </c>
    </row>
    <row r="16" spans="1:7" s="5" customFormat="1" ht="12.95" customHeight="1" x14ac:dyDescent="0.2">
      <c r="A16" s="7" t="s">
        <v>4</v>
      </c>
      <c r="C16" s="21">
        <f ca="1">+C8+C12</f>
        <v>0.27172624764450548</v>
      </c>
      <c r="D16" s="17" t="s">
        <v>38</v>
      </c>
      <c r="E16" s="15">
        <f ca="1">ROUND(2*(E14-$C$15)/$C$16,0)/2+E13</f>
        <v>13353.5</v>
      </c>
    </row>
    <row r="17" spans="1:18" s="5" customFormat="1" ht="12.95" customHeight="1" thickBot="1" x14ac:dyDescent="0.25">
      <c r="A17" s="17" t="s">
        <v>28</v>
      </c>
      <c r="C17" s="5">
        <f>COUNT(C21:C2191)</f>
        <v>10</v>
      </c>
      <c r="D17" s="17" t="s">
        <v>32</v>
      </c>
      <c r="E17" s="22">
        <f ca="1">+$C$15+$C$16*E16-15018.5-$C$9/24</f>
        <v>45361.012869505823</v>
      </c>
    </row>
    <row r="18" spans="1:18" s="5" customFormat="1" ht="12.95" customHeight="1" thickTop="1" thickBot="1" x14ac:dyDescent="0.25">
      <c r="A18" s="7" t="s">
        <v>5</v>
      </c>
      <c r="C18" s="23">
        <f ca="1">+C15</f>
        <v>56750.620588251586</v>
      </c>
      <c r="D18" s="24">
        <f ca="1">+C16</f>
        <v>0.27172624764450548</v>
      </c>
      <c r="E18" s="25" t="s">
        <v>33</v>
      </c>
    </row>
    <row r="19" spans="1:18" s="5" customFormat="1" ht="12.95" customHeight="1" thickTop="1" x14ac:dyDescent="0.2">
      <c r="A19" s="26" t="s">
        <v>34</v>
      </c>
      <c r="E19" s="27">
        <v>22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40</v>
      </c>
      <c r="I20" s="28" t="s">
        <v>51</v>
      </c>
      <c r="J20" s="28" t="s">
        <v>50</v>
      </c>
      <c r="K20" s="28" t="s">
        <v>24</v>
      </c>
      <c r="L20" s="28" t="s">
        <v>25</v>
      </c>
      <c r="M20" s="28" t="s">
        <v>26</v>
      </c>
      <c r="N20" s="28" t="s">
        <v>27</v>
      </c>
      <c r="O20" s="28" t="s">
        <v>22</v>
      </c>
      <c r="P20" s="29" t="s">
        <v>21</v>
      </c>
      <c r="Q20" s="14" t="s">
        <v>14</v>
      </c>
      <c r="R20" s="30" t="s">
        <v>35</v>
      </c>
    </row>
    <row r="21" spans="1:18" s="5" customFormat="1" ht="12.95" customHeight="1" x14ac:dyDescent="0.2">
      <c r="A21" s="2" t="s">
        <v>46</v>
      </c>
      <c r="B21" s="2"/>
      <c r="C21" s="3">
        <v>52788.30700000003</v>
      </c>
      <c r="D21" s="3" t="s">
        <v>13</v>
      </c>
      <c r="E21" s="5">
        <f t="shared" ref="E21:E30" si="0">+(C21-C$7)/C$8</f>
        <v>-9482.6027750173616</v>
      </c>
      <c r="F21" s="31">
        <f>ROUND(2*E21,0)/2+0.5</f>
        <v>-9482</v>
      </c>
      <c r="G21" s="5">
        <f t="shared" ref="G21:G30" si="1">+C21-(C$7+F21*C$8)</f>
        <v>-0.16377999996620929</v>
      </c>
      <c r="I21" s="5">
        <f>+G21</f>
        <v>-0.16377999996620929</v>
      </c>
      <c r="O21" s="5">
        <f t="shared" ref="O21:O30" ca="1" si="2">+C$11+C$12*$F21</f>
        <v>-0.16233490058891892</v>
      </c>
      <c r="Q21" s="32">
        <f t="shared" ref="Q21:Q30" si="3">+C21-15018.5</f>
        <v>37769.80700000003</v>
      </c>
    </row>
    <row r="22" spans="1:18" s="5" customFormat="1" ht="12.95" customHeight="1" x14ac:dyDescent="0.2">
      <c r="A22" s="3" t="s">
        <v>47</v>
      </c>
      <c r="B22" s="4" t="s">
        <v>44</v>
      </c>
      <c r="C22" s="3">
        <v>54963.741600000001</v>
      </c>
      <c r="D22" s="3">
        <v>1.4E-3</v>
      </c>
      <c r="E22" s="5">
        <f t="shared" si="0"/>
        <v>-1476.1451547605752</v>
      </c>
      <c r="F22" s="33">
        <f t="shared" ref="F22:F28" si="4">ROUND(2*E22,0)/2</f>
        <v>-1476</v>
      </c>
      <c r="G22" s="5">
        <f t="shared" si="1"/>
        <v>-3.9439999993192032E-2</v>
      </c>
      <c r="J22" s="5">
        <f>+G22</f>
        <v>-3.9439999993192032E-2</v>
      </c>
      <c r="O22" s="5">
        <f t="shared" ca="1" si="2"/>
        <v>-3.2256258678034194E-2</v>
      </c>
      <c r="Q22" s="32">
        <f t="shared" si="3"/>
        <v>39945.241600000001</v>
      </c>
    </row>
    <row r="23" spans="1:18" s="5" customFormat="1" ht="12.95" customHeight="1" x14ac:dyDescent="0.2">
      <c r="A23" s="3" t="s">
        <v>47</v>
      </c>
      <c r="B23" s="4" t="s">
        <v>45</v>
      </c>
      <c r="C23" s="3">
        <v>54963.75</v>
      </c>
      <c r="D23" s="3">
        <v>5.0000000000000001E-4</v>
      </c>
      <c r="E23" s="5">
        <f t="shared" si="0"/>
        <v>-1476.114239446458</v>
      </c>
      <c r="F23" s="33">
        <f t="shared" si="4"/>
        <v>-1476</v>
      </c>
      <c r="G23" s="5">
        <f t="shared" si="1"/>
        <v>-3.103999999439111E-2</v>
      </c>
      <c r="J23" s="5">
        <f>+G23</f>
        <v>-3.103999999439111E-2</v>
      </c>
      <c r="O23" s="5">
        <f t="shared" ca="1" si="2"/>
        <v>-3.2256258678034194E-2</v>
      </c>
      <c r="Q23" s="32">
        <f t="shared" si="3"/>
        <v>39945.25</v>
      </c>
    </row>
    <row r="24" spans="1:18" s="5" customFormat="1" ht="12.95" customHeight="1" x14ac:dyDescent="0.2">
      <c r="A24" s="3" t="s">
        <v>47</v>
      </c>
      <c r="B24" s="4" t="s">
        <v>45</v>
      </c>
      <c r="C24" s="3">
        <v>54963.880599999997</v>
      </c>
      <c r="D24" s="3">
        <v>1.1000000000000001E-3</v>
      </c>
      <c r="E24" s="5">
        <f t="shared" si="0"/>
        <v>-1475.6335799197684</v>
      </c>
      <c r="F24" s="33">
        <f t="shared" si="4"/>
        <v>-1475.5</v>
      </c>
      <c r="G24" s="5">
        <f t="shared" si="1"/>
        <v>-3.6294999998062849E-2</v>
      </c>
      <c r="J24" s="5">
        <f>+G24</f>
        <v>-3.6294999998062849E-2</v>
      </c>
      <c r="O24" s="5">
        <f t="shared" ca="1" si="2"/>
        <v>-3.2248134855781457E-2</v>
      </c>
      <c r="Q24" s="32">
        <f t="shared" si="3"/>
        <v>39945.380599999997</v>
      </c>
    </row>
    <row r="25" spans="1:18" s="5" customFormat="1" ht="12.95" customHeight="1" x14ac:dyDescent="0.2">
      <c r="A25" s="3" t="s">
        <v>48</v>
      </c>
      <c r="B25" s="4" t="s">
        <v>44</v>
      </c>
      <c r="C25" s="3">
        <v>55364.8249</v>
      </c>
      <c r="D25" s="3">
        <v>4.0000000000000002E-4</v>
      </c>
      <c r="E25" s="5">
        <f t="shared" si="0"/>
        <v>-3.6803944453199186E-4</v>
      </c>
      <c r="F25" s="33">
        <f t="shared" si="4"/>
        <v>0</v>
      </c>
      <c r="G25" s="5">
        <f t="shared" si="1"/>
        <v>-9.9999997473787516E-5</v>
      </c>
      <c r="J25" s="5">
        <f>+G25</f>
        <v>-9.9999997473787516E-5</v>
      </c>
      <c r="O25" s="5">
        <f t="shared" ca="1" si="2"/>
        <v>-8.2747353879435367E-3</v>
      </c>
      <c r="Q25" s="32">
        <f t="shared" si="3"/>
        <v>40346.3249</v>
      </c>
    </row>
    <row r="26" spans="1:18" s="5" customFormat="1" ht="12.95" customHeight="1" x14ac:dyDescent="0.2">
      <c r="A26" s="2" t="s">
        <v>40</v>
      </c>
      <c r="B26" s="2"/>
      <c r="C26" s="3">
        <f>C$7</f>
        <v>55364.824999999997</v>
      </c>
      <c r="D26" s="3" t="s">
        <v>13</v>
      </c>
      <c r="E26" s="5">
        <f t="shared" si="0"/>
        <v>0</v>
      </c>
      <c r="F26" s="33">
        <f t="shared" si="4"/>
        <v>0</v>
      </c>
      <c r="G26" s="5">
        <f t="shared" si="1"/>
        <v>0</v>
      </c>
      <c r="H26" s="5">
        <f>+G26</f>
        <v>0</v>
      </c>
      <c r="O26" s="5">
        <f t="shared" ca="1" si="2"/>
        <v>-8.2747353879435367E-3</v>
      </c>
      <c r="Q26" s="32">
        <f t="shared" si="3"/>
        <v>40346.324999999997</v>
      </c>
    </row>
    <row r="27" spans="1:18" s="5" customFormat="1" ht="12.95" customHeight="1" x14ac:dyDescent="0.2">
      <c r="A27" s="3" t="s">
        <v>43</v>
      </c>
      <c r="B27" s="4" t="s">
        <v>44</v>
      </c>
      <c r="C27" s="3">
        <v>56015.85</v>
      </c>
      <c r="D27" s="3">
        <v>5.9999999999999995E-4</v>
      </c>
      <c r="E27" s="5">
        <f t="shared" si="0"/>
        <v>2396.0288542931853</v>
      </c>
      <c r="F27" s="33">
        <f t="shared" si="4"/>
        <v>2396</v>
      </c>
      <c r="G27" s="5">
        <f t="shared" si="1"/>
        <v>7.8399999983957969E-3</v>
      </c>
      <c r="J27" s="5">
        <f>+G27</f>
        <v>7.8399999983957969E-3</v>
      </c>
      <c r="O27" s="5">
        <f t="shared" ca="1" si="2"/>
        <v>3.0654620847190082E-2</v>
      </c>
      <c r="Q27" s="32">
        <f t="shared" si="3"/>
        <v>40997.35</v>
      </c>
    </row>
    <row r="28" spans="1:18" s="5" customFormat="1" ht="12.95" customHeight="1" x14ac:dyDescent="0.2">
      <c r="A28" s="3" t="s">
        <v>43</v>
      </c>
      <c r="B28" s="4" t="s">
        <v>45</v>
      </c>
      <c r="C28" s="3">
        <v>56087.762300000002</v>
      </c>
      <c r="D28" s="3">
        <v>8.9999999999999998E-4</v>
      </c>
      <c r="E28" s="5">
        <f t="shared" si="0"/>
        <v>2660.6944904493948</v>
      </c>
      <c r="F28" s="33">
        <f t="shared" si="4"/>
        <v>2660.5</v>
      </c>
      <c r="G28" s="5">
        <f t="shared" si="1"/>
        <v>5.2845000005618203E-2</v>
      </c>
      <c r="J28" s="5">
        <f>+G28</f>
        <v>5.2845000005618203E-2</v>
      </c>
      <c r="O28" s="5">
        <f t="shared" ca="1" si="2"/>
        <v>3.495212281888993E-2</v>
      </c>
      <c r="Q28" s="32">
        <f t="shared" si="3"/>
        <v>41069.262300000002</v>
      </c>
    </row>
    <row r="29" spans="1:18" s="5" customFormat="1" ht="12.95" customHeight="1" x14ac:dyDescent="0.2">
      <c r="A29" s="34" t="s">
        <v>49</v>
      </c>
      <c r="B29" s="35" t="s">
        <v>44</v>
      </c>
      <c r="C29" s="34">
        <v>56750.486900000004</v>
      </c>
      <c r="D29" s="34">
        <v>2E-3</v>
      </c>
      <c r="E29" s="5">
        <f t="shared" si="0"/>
        <v>5099.7824886828103</v>
      </c>
      <c r="F29" s="36">
        <f>ROUND(2*E29,0)/2-0.5</f>
        <v>5099.5</v>
      </c>
      <c r="G29" s="5">
        <f t="shared" si="1"/>
        <v>7.6755000009143259E-2</v>
      </c>
      <c r="J29" s="5">
        <f>+G29</f>
        <v>7.6755000009143259E-2</v>
      </c>
      <c r="O29" s="5">
        <f t="shared" ca="1" si="2"/>
        <v>7.4580127767759269E-2</v>
      </c>
      <c r="Q29" s="32">
        <f t="shared" si="3"/>
        <v>41731.986900000004</v>
      </c>
    </row>
    <row r="30" spans="1:18" s="5" customFormat="1" ht="12.95" customHeight="1" x14ac:dyDescent="0.2">
      <c r="A30" s="34" t="s">
        <v>49</v>
      </c>
      <c r="B30" s="35" t="s">
        <v>44</v>
      </c>
      <c r="C30" s="34">
        <v>56750.616900000001</v>
      </c>
      <c r="D30" s="34">
        <v>1.8E-3</v>
      </c>
      <c r="E30" s="5">
        <f t="shared" si="0"/>
        <v>5100.2609399727789</v>
      </c>
      <c r="F30" s="36">
        <f>ROUND(2*E30,0)/2-0.5</f>
        <v>5100</v>
      </c>
      <c r="G30" s="5">
        <f t="shared" si="1"/>
        <v>7.090000000607688E-2</v>
      </c>
      <c r="J30" s="5">
        <f>+G30</f>
        <v>7.090000000607688E-2</v>
      </c>
      <c r="O30" s="5">
        <f t="shared" ca="1" si="2"/>
        <v>7.4588251590012006E-2</v>
      </c>
      <c r="Q30" s="32">
        <f t="shared" si="3"/>
        <v>41732.116900000001</v>
      </c>
    </row>
    <row r="31" spans="1:18" s="5" customFormat="1" ht="12.95" customHeight="1" x14ac:dyDescent="0.2">
      <c r="C31" s="10"/>
      <c r="D31" s="10"/>
      <c r="Q31" s="32"/>
    </row>
    <row r="32" spans="1:18" s="5" customFormat="1" ht="12.95" customHeight="1" x14ac:dyDescent="0.2">
      <c r="C32" s="10"/>
      <c r="D32" s="10"/>
      <c r="Q32" s="32"/>
    </row>
    <row r="33" spans="3:17" s="5" customFormat="1" ht="12.95" customHeight="1" x14ac:dyDescent="0.2">
      <c r="C33" s="10"/>
      <c r="D33" s="10"/>
      <c r="Q33" s="32"/>
    </row>
    <row r="34" spans="3:17" x14ac:dyDescent="0.2">
      <c r="C34" s="1"/>
      <c r="D34" s="1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2024-03-09T06:31:18Z</dcterms:modified>
</cp:coreProperties>
</file>