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EF71069-E8CA-4298-B630-62DBA164337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F11" i="1"/>
  <c r="Q22" i="1"/>
  <c r="Q23" i="1"/>
  <c r="Q24" i="1"/>
  <c r="Q25" i="1"/>
  <c r="C21" i="1"/>
  <c r="E21" i="1"/>
  <c r="F21" i="1"/>
  <c r="A21" i="1"/>
  <c r="H20" i="1"/>
  <c r="G11" i="1"/>
  <c r="E14" i="1"/>
  <c r="E15" i="1" s="1"/>
  <c r="Q21" i="1"/>
  <c r="G21" i="1"/>
  <c r="C17" i="1"/>
  <c r="H21" i="1"/>
  <c r="C11" i="1"/>
  <c r="C12" i="1" l="1"/>
  <c r="C16" i="1" l="1"/>
  <c r="D18" i="1" s="1"/>
  <c r="O23" i="1"/>
  <c r="S23" i="1" s="1"/>
  <c r="O22" i="1"/>
  <c r="S22" i="1" s="1"/>
  <c r="O25" i="1"/>
  <c r="S25" i="1" s="1"/>
  <c r="O21" i="1"/>
  <c r="S21" i="1" s="1"/>
  <c r="C15" i="1"/>
  <c r="O24" i="1"/>
  <c r="S24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<sst xmlns="http://schemas.openxmlformats.org/spreadsheetml/2006/main" count="60" uniqueCount="53">
  <si>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</si>
  <si>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</si>
  <si>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</si>
  <si>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</si>
  <si>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</si>
  <si>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</si>
  <si>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</si>
  <si>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</si>
  <si>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</si>
  <si>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</si>
  <si>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</si>
  <si>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</si>
  <si>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</si>
  <si>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</si>
  <si>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</si>
  <si>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</si>
  <si>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</si>
  <si>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</si>
  <si>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</si>
  <si>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</si>
  <si>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</si>
  <si>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</si>
  <si>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</si>
  <si>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</si>
  <si>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</si>
  <si>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</si>
  <si>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</si>
  <si>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</si>
  <si>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</si>
  <si>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</si>
  <si>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</si>
  <si>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</si>
  <si>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</si>
  <si>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</si>
  <si>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</si>
  <si>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</si>
  <si>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</si>
  <si>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</si>
  <si>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</si>
  <si>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</si>
  <si>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</si>
  <si>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</si>
  <si>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G0291-0860</t>
  </si>
  <si>
    <t>G0291-0860_Vir.xls</t>
  </si>
  <si>
    <t>EC</t>
  </si>
  <si>
    <t>Vir</t>
  </si>
  <si>
    <t>VSX</t>
  </si>
  <si>
    <t>IBVS 5945</t>
  </si>
  <si>
    <t>I</t>
  </si>
  <si>
    <t>IBVS 5992</t>
  </si>
  <si>
    <t>IBVS 6029</t>
  </si>
  <si>
    <t>V0632 Vir / GSC 0291-0860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</si>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</sst>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V0632 Vir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5533</c:v>
                </c:pt>
                <c:pt idx="2">
                  <c:v>6913</c:v>
                </c:pt>
                <c:pt idx="3">
                  <c:v>8389</c:v>
                </c:pt>
                <c:pt idx="4">
                  <c:v>8639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11-4474-B3ED-D8C6A1B898F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5533</c:v>
                </c:pt>
                <c:pt idx="2">
                  <c:v>6913</c:v>
                </c:pt>
                <c:pt idx="3">
                  <c:v>8389</c:v>
                </c:pt>
                <c:pt idx="4">
                  <c:v>8639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-5.0810000029741786E-3</c:v>
                </c:pt>
                <c:pt idx="2">
                  <c:v>-5.5410000059055164E-3</c:v>
                </c:pt>
                <c:pt idx="3">
                  <c:v>-2.9730000023846515E-3</c:v>
                </c:pt>
                <c:pt idx="4">
                  <c:v>-4.5230000032461248E-3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11-4474-B3ED-D8C6A1B898F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5533</c:v>
                </c:pt>
                <c:pt idx="2">
                  <c:v>6913</c:v>
                </c:pt>
                <c:pt idx="3">
                  <c:v>8389</c:v>
                </c:pt>
                <c:pt idx="4">
                  <c:v>8639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11-4474-B3ED-D8C6A1B898F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5533</c:v>
                </c:pt>
                <c:pt idx="2">
                  <c:v>6913</c:v>
                </c:pt>
                <c:pt idx="3">
                  <c:v>8389</c:v>
                </c:pt>
                <c:pt idx="4">
                  <c:v>8639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11-4474-B3ED-D8C6A1B898F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5533</c:v>
                </c:pt>
                <c:pt idx="2">
                  <c:v>6913</c:v>
                </c:pt>
                <c:pt idx="3">
                  <c:v>8389</c:v>
                </c:pt>
                <c:pt idx="4">
                  <c:v>8639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11-4474-B3ED-D8C6A1B898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5533</c:v>
                </c:pt>
                <c:pt idx="2">
                  <c:v>6913</c:v>
                </c:pt>
                <c:pt idx="3">
                  <c:v>8389</c:v>
                </c:pt>
                <c:pt idx="4">
                  <c:v>8639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11-4474-B3ED-D8C6A1B898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5533</c:v>
                </c:pt>
                <c:pt idx="2">
                  <c:v>6913</c:v>
                </c:pt>
                <c:pt idx="3">
                  <c:v>8389</c:v>
                </c:pt>
                <c:pt idx="4">
                  <c:v>8639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11-4474-B3ED-D8C6A1B898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5533</c:v>
                </c:pt>
                <c:pt idx="2">
                  <c:v>6913</c:v>
                </c:pt>
                <c:pt idx="3">
                  <c:v>8389</c:v>
                </c:pt>
                <c:pt idx="4">
                  <c:v>8639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-8.1899706241772173E-4</c:v>
                </c:pt>
                <c:pt idx="1">
                  <c:v>-3.4514643335210727E-3</c:v>
                </c:pt>
                <c:pt idx="2">
                  <c:v>-4.1080348800821833E-3</c:v>
                </c:pt>
                <c:pt idx="3">
                  <c:v>-4.8102798994475449E-3</c:v>
                </c:pt>
                <c:pt idx="4">
                  <c:v>-4.9292238390419487E-3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11-4474-B3ED-D8C6A1B898F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5533</c:v>
                </c:pt>
                <c:pt idx="2">
                  <c:v>6913</c:v>
                </c:pt>
                <c:pt idx="3">
                  <c:v>8389</c:v>
                </c:pt>
                <c:pt idx="4">
                  <c:v>8639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511-4474-B3ED-D8C6A1B89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580616"/>
        <c:axId val="1"/>
      </c:scatterChart>
      <c:valAx>
        <c:axId val="739580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580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F793F5E-3227-66F0-9D40-A9728B60D0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51</v>
      </c>
      <c r="E1" s="6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5">
        <v>53912.622000000003</v>
      </c>
      <c r="D7" s="13" t="s">
        <v>46</v>
      </c>
    </row>
    <row r="8" spans="1:7" s="6" customFormat="1" ht="12.95" customHeight="1" x14ac:dyDescent="0.2">
      <c r="A8" s="6" t="s">
        <v>3</v>
      </c>
      <c r="C8" s="35">
        <v>0.247257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-8.1899706241772173E-4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-4.7577575837761629E-7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60378.824588773146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56048.670293776166</v>
      </c>
      <c r="D15" s="19" t="s">
        <v>38</v>
      </c>
      <c r="E15" s="20">
        <f ca="1">ROUND(2*(E14-$C$7)/$C$8,0)/2+E13</f>
        <v>26152.5</v>
      </c>
    </row>
    <row r="16" spans="1:7" s="6" customFormat="1" ht="12.95" customHeight="1" x14ac:dyDescent="0.2">
      <c r="A16" s="9" t="s">
        <v>4</v>
      </c>
      <c r="C16" s="23">
        <f ca="1">+C8+C12</f>
        <v>0.24725652422424163</v>
      </c>
      <c r="D16" s="19" t="s">
        <v>39</v>
      </c>
      <c r="E16" s="17">
        <f ca="1">ROUND(2*(E14-$C$15)/$C$16,0)/2+E13</f>
        <v>17514</v>
      </c>
    </row>
    <row r="17" spans="1:19" s="6" customFormat="1" ht="12.95" customHeight="1" thickBot="1" x14ac:dyDescent="0.25">
      <c r="A17" s="19" t="s">
        <v>29</v>
      </c>
      <c r="C17" s="6">
        <f>COUNT(C21:C2191)</f>
        <v>5</v>
      </c>
      <c r="D17" s="19" t="s">
        <v>33</v>
      </c>
      <c r="E17" s="24">
        <f ca="1">+$C$15+$C$16*E16-15018.5-$C$9/24</f>
        <v>45361.016892372871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56048.670293776166</v>
      </c>
      <c r="D18" s="26">
        <f ca="1">+C16</f>
        <v>0.24725652422424163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1.4933307539703677E-3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52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53912.622000000003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-8.1899706241772173E-4</v>
      </c>
      <c r="Q21" s="33">
        <f>+C21-15018.5</f>
        <v>38894.122000000003</v>
      </c>
      <c r="S21" s="6">
        <f ca="1">+(O21-G21)^2</f>
        <v>6.7075618824885753E-7</v>
      </c>
    </row>
    <row r="22" spans="1:19" s="6" customFormat="1" ht="12.95" customHeight="1" x14ac:dyDescent="0.2">
      <c r="A22" s="4" t="s">
        <v>47</v>
      </c>
      <c r="B22" s="5" t="s">
        <v>48</v>
      </c>
      <c r="C22" s="4">
        <v>55280.689899999998</v>
      </c>
      <c r="D22" s="4">
        <v>1E-4</v>
      </c>
      <c r="E22" s="6">
        <f>+(C22-C$7)/C$8</f>
        <v>5532.9794505312066</v>
      </c>
      <c r="F22" s="6">
        <f>ROUND(2*E22,0)/2</f>
        <v>5533</v>
      </c>
      <c r="G22" s="6">
        <f>+C22-(C$7+F22*C$8)</f>
        <v>-5.0810000029741786E-3</v>
      </c>
      <c r="I22" s="6">
        <f>+G22</f>
        <v>-5.0810000029741786E-3</v>
      </c>
      <c r="O22" s="6">
        <f ca="1">+C$11+C$12*$F22</f>
        <v>-3.4514643335210727E-3</v>
      </c>
      <c r="Q22" s="33">
        <f>+C22-15018.5</f>
        <v>40262.189899999998</v>
      </c>
      <c r="S22" s="6">
        <f ca="1">+(O22-G22)^2</f>
        <v>2.6553864980199819E-6</v>
      </c>
    </row>
    <row r="23" spans="1:19" s="6" customFormat="1" ht="12.95" customHeight="1" x14ac:dyDescent="0.2">
      <c r="A23" s="4" t="s">
        <v>49</v>
      </c>
      <c r="B23" s="5" t="s">
        <v>48</v>
      </c>
      <c r="C23" s="4">
        <v>55621.9041</v>
      </c>
      <c r="D23" s="4">
        <v>2.9999999999999997E-4</v>
      </c>
      <c r="E23" s="6">
        <f>+(C23-C$7)/C$8</f>
        <v>6912.9775901187695</v>
      </c>
      <c r="F23" s="6">
        <f>ROUND(2*E23,0)/2</f>
        <v>6913</v>
      </c>
      <c r="G23" s="6">
        <f>+C23-(C$7+F23*C$8)</f>
        <v>-5.5410000059055164E-3</v>
      </c>
      <c r="I23" s="6">
        <f>+G23</f>
        <v>-5.5410000059055164E-3</v>
      </c>
      <c r="O23" s="6">
        <f ca="1">+C$11+C$12*$F23</f>
        <v>-4.1080348800821833E-3</v>
      </c>
      <c r="Q23" s="33">
        <f>+C23-15018.5</f>
        <v>40603.4041</v>
      </c>
      <c r="S23" s="6">
        <f ca="1">+(O23-G23)^2</f>
        <v>2.0533890518258807E-6</v>
      </c>
    </row>
    <row r="24" spans="1:19" s="6" customFormat="1" ht="12.95" customHeight="1" x14ac:dyDescent="0.2">
      <c r="A24" s="4" t="s">
        <v>50</v>
      </c>
      <c r="B24" s="5" t="s">
        <v>48</v>
      </c>
      <c r="C24" s="4">
        <v>55986.858</v>
      </c>
      <c r="D24" s="4">
        <v>5.0000000000000001E-4</v>
      </c>
      <c r="E24" s="6">
        <f>+(C24-C$7)/C$8</f>
        <v>8388.9879760734657</v>
      </c>
      <c r="F24" s="6">
        <f>ROUND(2*E24,0)/2</f>
        <v>8389</v>
      </c>
      <c r="G24" s="6">
        <f>+C24-(C$7+F24*C$8)</f>
        <v>-2.9730000023846515E-3</v>
      </c>
      <c r="I24" s="6">
        <f>+G24</f>
        <v>-2.9730000023846515E-3</v>
      </c>
      <c r="O24" s="6">
        <f ca="1">+C$11+C$12*$F24</f>
        <v>-4.8102798994475449E-3</v>
      </c>
      <c r="Q24" s="33">
        <f>+C24-15018.5</f>
        <v>40968.358</v>
      </c>
      <c r="S24" s="6">
        <f ca="1">+(O24-G24)^2</f>
        <v>3.3755974201514362E-6</v>
      </c>
    </row>
    <row r="25" spans="1:19" s="6" customFormat="1" ht="12.95" customHeight="1" x14ac:dyDescent="0.2">
      <c r="A25" s="4" t="s">
        <v>50</v>
      </c>
      <c r="B25" s="5" t="s">
        <v>48</v>
      </c>
      <c r="C25" s="4">
        <v>56048.670700000002</v>
      </c>
      <c r="D25" s="4">
        <v>5.0000000000000001E-4</v>
      </c>
      <c r="E25" s="6">
        <f>+(C25-C$7)/C$8</f>
        <v>8638.9817072924088</v>
      </c>
      <c r="F25" s="6">
        <f>ROUND(2*E25,0)/2</f>
        <v>8639</v>
      </c>
      <c r="G25" s="6">
        <f>+C25-(C$7+F25*C$8)</f>
        <v>-4.5230000032461248E-3</v>
      </c>
      <c r="I25" s="6">
        <f>+G25</f>
        <v>-4.5230000032461248E-3</v>
      </c>
      <c r="O25" s="6">
        <f ca="1">+C$11+C$12*$F25</f>
        <v>-4.9292238390419487E-3</v>
      </c>
      <c r="Q25" s="33">
        <f>+C25-15018.5</f>
        <v>41030.170700000002</v>
      </c>
      <c r="S25" s="6">
        <f ca="1">+(O25-G25)^2</f>
        <v>1.6501780476867248E-7</v>
      </c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2024-03-09T06:47:24Z</dcterms:modified>
</cp:coreProperties>
</file>