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B66B62-9D27-47C5-974C-9C9B200D91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U26" i="1"/>
  <c r="C21" i="1"/>
  <c r="E21" i="1"/>
  <c r="F21" i="1"/>
  <c r="G21" i="1"/>
  <c r="I21" i="1"/>
  <c r="G11" i="1"/>
  <c r="F11" i="1"/>
  <c r="Q22" i="1"/>
  <c r="Q23" i="1"/>
  <c r="Q24" i="1"/>
  <c r="Q25" i="1"/>
  <c r="Q26" i="1"/>
  <c r="A21" i="1"/>
  <c r="E14" i="1"/>
  <c r="E15" i="1" s="1"/>
  <c r="C17" i="1"/>
  <c r="Q21" i="1"/>
  <c r="C11" i="1"/>
  <c r="C12" i="1"/>
  <c r="C16" i="1" l="1"/>
  <c r="D18" i="1" s="1"/>
  <c r="O21" i="1"/>
  <c r="S21" i="1" s="1"/>
  <c r="O24" i="1"/>
  <c r="S24" i="1" s="1"/>
  <c r="O23" i="1"/>
  <c r="S23" i="1" s="1"/>
  <c r="O26" i="1"/>
  <c r="S26" i="1" s="1"/>
  <c r="O25" i="1"/>
  <c r="S25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<sst xmlns="http://schemas.openxmlformats.org/spreadsheetml/2006/main" count="62" uniqueCount="54">
  <si>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</si>
  <si>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</si>
  <si>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</si>
  <si>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</si>
  <si>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</si>
  <si>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</si>
  <si>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</si>
  <si>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</si>
  <si>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</si>
  <si>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</si>
  <si>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</si>
  <si>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</si>
  <si>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</si>
  <si>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</si>
  <si>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</si>
  <si>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</si>
  <si>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</si>
  <si>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</si>
  <si>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</si>
  <si>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</si>
  <si>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</si>
  <si>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</si>
  <si>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</si>
  <si>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</si>
  <si>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</si>
  <si>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</si>
  <si>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</si>
  <si>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</si>
  <si>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</si>
  <si>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</si>
  <si>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</si>
  <si>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</si>
  <si>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</si>
  <si>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</si>
  <si>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</si>
  <si>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</si>
  <si>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</si>
  <si>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</si>
  <si>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</si>
  <si>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</si>
  <si>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G0304-0073</t>
  </si>
  <si>
    <t>IBVS 5945</t>
  </si>
  <si>
    <t>I</t>
  </si>
  <si>
    <t>IBVS 5992</t>
  </si>
  <si>
    <t>II</t>
  </si>
  <si>
    <t>IBVS 6029</t>
  </si>
  <si>
    <t>EW</t>
  </si>
  <si>
    <t>Vir</t>
  </si>
  <si>
    <t>VSX</t>
  </si>
  <si>
    <t>V0633 Vir / GSC 0304-0073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</si>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</sst>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V0633 Vir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24-46A9-BC8A-538660DF0B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24-46A9-BC8A-538660DF0B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2.8689999962807633E-3</c:v>
                </c:pt>
                <c:pt idx="2">
                  <c:v>-1.6180000020540319E-3</c:v>
                </c:pt>
                <c:pt idx="3">
                  <c:v>-3.8724999976693653E-3</c:v>
                </c:pt>
                <c:pt idx="4">
                  <c:v>-8.8574999972479418E-3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24-46A9-BC8A-538660DF0B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24-46A9-BC8A-538660DF0B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24-46A9-BC8A-538660DF0B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24-46A9-BC8A-538660DF0B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24-46A9-BC8A-538660DF0B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1.4405474710317893E-2</c:v>
                </c:pt>
                <c:pt idx="1">
                  <c:v>3.1628410648855444E-3</c:v>
                </c:pt>
                <c:pt idx="2">
                  <c:v>-2.427758179564421E-3</c:v>
                </c:pt>
                <c:pt idx="3">
                  <c:v>-3.5643085754141386E-3</c:v>
                </c:pt>
                <c:pt idx="4">
                  <c:v>-8.649774310597564E-3</c:v>
                </c:pt>
                <c:pt idx="5">
                  <c:v>-9.7351287426702647E-3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24-46A9-BC8A-538660DF0BD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1647</c:v>
                </c:pt>
                <c:pt idx="2">
                  <c:v>2466</c:v>
                </c:pt>
                <c:pt idx="3">
                  <c:v>2632.5</c:v>
                </c:pt>
                <c:pt idx="4">
                  <c:v>3377.5</c:v>
                </c:pt>
                <c:pt idx="5">
                  <c:v>3536.5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-4.164500001934357E-3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24-46A9-BC8A-538660DF0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218344"/>
        <c:axId val="1"/>
      </c:scatterChart>
      <c:valAx>
        <c:axId val="514218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218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4EE62F-F9F8-F339-688A-86B3A53F6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s="6" customFormat="1" ht="20.25" x14ac:dyDescent="0.2">
      <c r="A1" s="34" t="s">
        <v>49</v>
      </c>
    </row>
    <row r="2" spans="1:7" s="6" customFormat="1" ht="12.95" customHeight="1" x14ac:dyDescent="0.2">
      <c r="A2" s="6" t="s">
        <v>23</v>
      </c>
      <c r="B2" s="6" t="s">
        <v>46</v>
      </c>
      <c r="C2" s="7" t="s">
        <v>39</v>
      </c>
      <c r="D2" s="8" t="s">
        <v>47</v>
      </c>
      <c r="E2" s="3" t="s">
        <v>40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38</v>
      </c>
      <c r="D4" s="11" t="s">
        <v>38</v>
      </c>
    </row>
    <row r="5" spans="1:7" s="6" customFormat="1" ht="12.95" customHeight="1" thickTop="1" x14ac:dyDescent="0.2"/>
    <row r="6" spans="1:7" s="6" customFormat="1" ht="12.95" customHeight="1" x14ac:dyDescent="0.2">
      <c r="A6" s="9" t="s">
        <v>1</v>
      </c>
      <c r="C6" s="35"/>
    </row>
    <row r="7" spans="1:7" s="6" customFormat="1" ht="12.95" customHeight="1" x14ac:dyDescent="0.2">
      <c r="A7" s="6" t="s">
        <v>2</v>
      </c>
      <c r="C7" s="35">
        <v>54611.578999999998</v>
      </c>
      <c r="D7" s="13" t="s">
        <v>48</v>
      </c>
    </row>
    <row r="8" spans="1:7" s="6" customFormat="1" ht="12.95" customHeight="1" x14ac:dyDescent="0.2">
      <c r="A8" s="6" t="s">
        <v>3</v>
      </c>
      <c r="C8" s="35">
        <v>0.40807300000000002</v>
      </c>
      <c r="D8" s="13" t="s">
        <v>48</v>
      </c>
    </row>
    <row r="9" spans="1:7" s="6" customFormat="1" ht="12.95" customHeight="1" x14ac:dyDescent="0.2">
      <c r="A9" s="14" t="s">
        <v>28</v>
      </c>
      <c r="C9" s="15">
        <v>-9.5</v>
      </c>
      <c r="D9" s="6" t="s">
        <v>29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1.4405474710317893E-2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-6.8261285036019113E-6</v>
      </c>
      <c r="D12" s="8"/>
    </row>
    <row r="13" spans="1:7" s="6" customFormat="1" ht="12.95" customHeight="1" x14ac:dyDescent="0.2">
      <c r="A13" s="6" t="s">
        <v>18</v>
      </c>
      <c r="C13" s="8" t="s">
        <v>13</v>
      </c>
      <c r="D13" s="19" t="s">
        <v>35</v>
      </c>
      <c r="E13" s="15">
        <v>1</v>
      </c>
    </row>
    <row r="14" spans="1:7" s="6" customFormat="1" ht="12.95" customHeight="1" x14ac:dyDescent="0.2">
      <c r="D14" s="19" t="s">
        <v>30</v>
      </c>
      <c r="E14" s="20">
        <f ca="1">NOW()+15018.5+$C$9/24</f>
        <v>60378.825251041664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56054.515396284318</v>
      </c>
      <c r="D15" s="19" t="s">
        <v>36</v>
      </c>
      <c r="E15" s="20">
        <f ca="1">ROUND(2*(E14-$C$7)/$C$8,0)/2+E13</f>
        <v>14134</v>
      </c>
    </row>
    <row r="16" spans="1:7" s="6" customFormat="1" ht="12.95" customHeight="1" x14ac:dyDescent="0.2">
      <c r="A16" s="9" t="s">
        <v>4</v>
      </c>
      <c r="C16" s="23">
        <f ca="1">+C8+C12</f>
        <v>0.40806617387149641</v>
      </c>
      <c r="D16" s="19" t="s">
        <v>37</v>
      </c>
      <c r="E16" s="17">
        <f ca="1">ROUND(2*(E14-$C$15)/$C$16,0)/2+E13</f>
        <v>10598</v>
      </c>
    </row>
    <row r="17" spans="1:21" s="6" customFormat="1" ht="12.95" customHeight="1" thickBot="1" x14ac:dyDescent="0.25">
      <c r="A17" s="19" t="s">
        <v>27</v>
      </c>
      <c r="C17" s="6">
        <f>COUNT(C21:C2191)</f>
        <v>6</v>
      </c>
      <c r="D17" s="19" t="s">
        <v>31</v>
      </c>
      <c r="E17" s="24">
        <f ca="1">+$C$15+$C$16*E16-15018.5-$C$9/24</f>
        <v>45361.096540307772</v>
      </c>
    </row>
    <row r="18" spans="1:21" s="6" customFormat="1" ht="12.95" customHeight="1" thickTop="1" thickBot="1" x14ac:dyDescent="0.25">
      <c r="A18" s="9" t="s">
        <v>5</v>
      </c>
      <c r="C18" s="25">
        <f ca="1">+C15</f>
        <v>56054.515396284318</v>
      </c>
      <c r="D18" s="26">
        <f ca="1">+C16</f>
        <v>0.40806617387149641</v>
      </c>
      <c r="E18" s="27" t="s">
        <v>32</v>
      </c>
    </row>
    <row r="19" spans="1:21" s="6" customFormat="1" ht="12.95" customHeight="1" thickTop="1" x14ac:dyDescent="0.2">
      <c r="A19" s="28" t="s">
        <v>33</v>
      </c>
      <c r="E19" s="29">
        <v>22</v>
      </c>
      <c r="S19" s="6">
        <f ca="1">SQRT(SUM(S21:S50)/(COUNT(S21:S50)-1))</f>
        <v>6.9199680489148386E-3</v>
      </c>
    </row>
    <row r="20" spans="1:21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">
        <v>50</v>
      </c>
      <c r="I20" s="30" t="s">
        <v>51</v>
      </c>
      <c r="J20" s="30" t="s">
        <v>52</v>
      </c>
      <c r="K20" s="30" t="s">
        <v>53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16" t="s">
        <v>14</v>
      </c>
      <c r="U20" s="32" t="s">
        <v>34</v>
      </c>
    </row>
    <row r="21" spans="1:21" s="6" customFormat="1" ht="12.95" customHeight="1" x14ac:dyDescent="0.2">
      <c r="A21" s="6" t="str">
        <f>D7</f>
        <v>VSX</v>
      </c>
      <c r="C21" s="12">
        <f>C$7</f>
        <v>54611.578999999998</v>
      </c>
      <c r="D21" s="12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>+C21-(C$7+F21*C$8)</f>
        <v>0</v>
      </c>
      <c r="I21" s="6">
        <f>+G21</f>
        <v>0</v>
      </c>
      <c r="O21" s="6">
        <f t="shared" ref="O21:O26" ca="1" si="2">+C$11+C$12*$F21</f>
        <v>1.4405474710317893E-2</v>
      </c>
      <c r="Q21" s="33">
        <f t="shared" ref="Q21:Q26" si="3">+C21-15018.5</f>
        <v>39593.078999999998</v>
      </c>
      <c r="S21" s="6">
        <f ca="1">+(O21-G21)^2</f>
        <v>2.0751770162960839E-4</v>
      </c>
    </row>
    <row r="22" spans="1:21" s="6" customFormat="1" ht="12.95" customHeight="1" x14ac:dyDescent="0.2">
      <c r="A22" s="4" t="s">
        <v>41</v>
      </c>
      <c r="B22" s="5" t="s">
        <v>42</v>
      </c>
      <c r="C22" s="4">
        <v>55283.678099999997</v>
      </c>
      <c r="D22" s="4">
        <v>5.9999999999999995E-4</v>
      </c>
      <c r="E22" s="6">
        <f t="shared" si="0"/>
        <v>1647.0070306048169</v>
      </c>
      <c r="F22" s="6">
        <f t="shared" si="1"/>
        <v>1647</v>
      </c>
      <c r="G22" s="6">
        <f>+C22-(C$7+F22*C$8)</f>
        <v>2.8689999962807633E-3</v>
      </c>
      <c r="J22" s="6">
        <f>+G22</f>
        <v>2.8689999962807633E-3</v>
      </c>
      <c r="O22" s="6">
        <f t="shared" ca="1" si="2"/>
        <v>3.1628410648855444E-3</v>
      </c>
      <c r="Q22" s="33">
        <f t="shared" si="3"/>
        <v>40265.178099999997</v>
      </c>
      <c r="S22" s="6">
        <f ca="1">+(O22-G22)^2</f>
        <v>8.6342573598799692E-8</v>
      </c>
    </row>
    <row r="23" spans="1:21" s="6" customFormat="1" ht="12.95" customHeight="1" x14ac:dyDescent="0.2">
      <c r="A23" s="4" t="s">
        <v>43</v>
      </c>
      <c r="B23" s="5" t="s">
        <v>42</v>
      </c>
      <c r="C23" s="4">
        <v>55617.885399999999</v>
      </c>
      <c r="D23" s="4">
        <v>2.9999999999999997E-4</v>
      </c>
      <c r="E23" s="6">
        <f t="shared" si="0"/>
        <v>2465.9960350231486</v>
      </c>
      <c r="F23" s="6">
        <f t="shared" si="1"/>
        <v>2466</v>
      </c>
      <c r="G23" s="6">
        <f>+C23-(C$7+F23*C$8)</f>
        <v>-1.6180000020540319E-3</v>
      </c>
      <c r="J23" s="6">
        <f>+G23</f>
        <v>-1.6180000020540319E-3</v>
      </c>
      <c r="O23" s="6">
        <f t="shared" ca="1" si="2"/>
        <v>-2.427758179564421E-3</v>
      </c>
      <c r="Q23" s="33">
        <f t="shared" si="3"/>
        <v>40599.385399999999</v>
      </c>
      <c r="S23" s="6">
        <f ca="1">+(O23-G23)^2</f>
        <v>6.5570830604494673E-7</v>
      </c>
    </row>
    <row r="24" spans="1:21" s="6" customFormat="1" ht="12.95" customHeight="1" x14ac:dyDescent="0.2">
      <c r="A24" s="4" t="s">
        <v>43</v>
      </c>
      <c r="B24" s="5" t="s">
        <v>44</v>
      </c>
      <c r="C24" s="4">
        <v>55685.827299999997</v>
      </c>
      <c r="D24" s="4">
        <v>5.9999999999999995E-4</v>
      </c>
      <c r="E24" s="6">
        <f t="shared" si="0"/>
        <v>2632.490510276346</v>
      </c>
      <c r="F24" s="6">
        <f t="shared" si="1"/>
        <v>2632.5</v>
      </c>
      <c r="G24" s="6">
        <f>+C24-(C$7+F24*C$8)</f>
        <v>-3.8724999976693653E-3</v>
      </c>
      <c r="J24" s="6">
        <f>+G24</f>
        <v>-3.8724999976693653E-3</v>
      </c>
      <c r="O24" s="6">
        <f t="shared" ca="1" si="2"/>
        <v>-3.5643085754141386E-3</v>
      </c>
      <c r="Q24" s="33">
        <f t="shared" si="3"/>
        <v>40667.327299999997</v>
      </c>
      <c r="S24" s="6">
        <f ca="1">+(O24-G24)^2</f>
        <v>9.498195275169941E-8</v>
      </c>
    </row>
    <row r="25" spans="1:21" s="6" customFormat="1" ht="12.95" customHeight="1" x14ac:dyDescent="0.2">
      <c r="A25" s="4" t="s">
        <v>45</v>
      </c>
      <c r="B25" s="5" t="s">
        <v>44</v>
      </c>
      <c r="C25" s="4">
        <v>55989.8367</v>
      </c>
      <c r="D25" s="4">
        <v>5.0000000000000001E-4</v>
      </c>
      <c r="E25" s="6">
        <f t="shared" si="0"/>
        <v>3377.4782943247947</v>
      </c>
      <c r="F25" s="6">
        <f t="shared" si="1"/>
        <v>3377.5</v>
      </c>
      <c r="G25" s="6">
        <f>+C25-(C$7+F25*C$8)</f>
        <v>-8.8574999972479418E-3</v>
      </c>
      <c r="J25" s="6">
        <f>+G25</f>
        <v>-8.8574999972479418E-3</v>
      </c>
      <c r="O25" s="6">
        <f t="shared" ca="1" si="2"/>
        <v>-8.649774310597564E-3</v>
      </c>
      <c r="Q25" s="33">
        <f t="shared" si="3"/>
        <v>40971.3367</v>
      </c>
      <c r="S25" s="6">
        <f ca="1">+(O25-G25)^2</f>
        <v>4.3149960894370945E-8</v>
      </c>
    </row>
    <row r="26" spans="1:21" s="6" customFormat="1" ht="12.95" customHeight="1" x14ac:dyDescent="0.2">
      <c r="A26" s="4" t="s">
        <v>45</v>
      </c>
      <c r="B26" s="5" t="s">
        <v>44</v>
      </c>
      <c r="C26" s="4">
        <v>56054.724999999999</v>
      </c>
      <c r="D26" s="4">
        <v>0.01</v>
      </c>
      <c r="E26" s="6">
        <f t="shared" si="0"/>
        <v>3536.4897947181034</v>
      </c>
      <c r="F26" s="6">
        <f t="shared" si="1"/>
        <v>3536.5</v>
      </c>
      <c r="O26" s="6">
        <f t="shared" ca="1" si="2"/>
        <v>-9.7351287426702647E-3</v>
      </c>
      <c r="Q26" s="33">
        <f t="shared" si="3"/>
        <v>41036.224999999999</v>
      </c>
      <c r="S26" s="6">
        <f ca="1">+(O26-U26)^2</f>
        <v>3.1031904567112927E-5</v>
      </c>
      <c r="U26" s="6">
        <f>+C26-(C$7+F26*C$8)</f>
        <v>-4.164500001934357E-3</v>
      </c>
    </row>
    <row r="27" spans="1:21" s="6" customFormat="1" ht="12.95" customHeight="1" x14ac:dyDescent="0.2">
      <c r="C27" s="12"/>
      <c r="D27" s="12"/>
      <c r="Q27" s="33"/>
    </row>
    <row r="28" spans="1:21" s="6" customFormat="1" ht="12.95" customHeight="1" x14ac:dyDescent="0.2">
      <c r="C28" s="12"/>
      <c r="D28" s="12"/>
      <c r="Q28" s="33"/>
    </row>
    <row r="29" spans="1:21" s="6" customFormat="1" ht="12.95" customHeight="1" x14ac:dyDescent="0.2">
      <c r="C29" s="12"/>
      <c r="D29" s="12"/>
      <c r="Q29" s="33"/>
    </row>
    <row r="30" spans="1:21" s="6" customFormat="1" ht="12.95" customHeight="1" x14ac:dyDescent="0.2">
      <c r="C30" s="12"/>
      <c r="D30" s="12"/>
      <c r="Q30" s="33"/>
    </row>
    <row r="31" spans="1:21" s="6" customFormat="1" ht="12.95" customHeight="1" x14ac:dyDescent="0.2">
      <c r="C31" s="12"/>
      <c r="D31" s="12"/>
      <c r="Q31" s="33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2024-03-09T06:48:21Z</dcterms:modified>
</cp:coreProperties>
</file>