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6D9D920-9B6A-4624-84EC-C0DEF61E346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A21" i="1"/>
  <c r="H20" i="1"/>
  <c r="G11" i="1"/>
  <c r="E14" i="1"/>
  <c r="C17" i="1"/>
  <c r="Q21" i="1"/>
  <c r="G21" i="1"/>
  <c r="H21" i="1"/>
  <c r="C12" i="1"/>
  <c r="C16" i="1" l="1"/>
  <c r="D18" i="1" s="1"/>
  <c r="E15" i="1"/>
  <c r="C11" i="1"/>
  <c r="O24" i="1" l="1"/>
  <c r="S24" i="1" s="1"/>
  <c r="O21" i="1"/>
  <c r="S21" i="1" s="1"/>
  <c r="C15" i="1"/>
  <c r="O23" i="1"/>
  <c r="S23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<sst xmlns="http://schemas.openxmlformats.org/spreadsheetml/2006/main" count="58" uniqueCount="53">
  <si>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</si>
  <si>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</si>
  <si>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</si>
  <si>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</si>
  <si>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</si>
  <si>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</si>
  <si>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</si>
  <si>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</si>
  <si>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</si>
  <si>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</si>
  <si>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</si>
  <si>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</si>
  <si>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</si>
  <si>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</si>
  <si>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</si>
  <si>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</si>
  <si>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</si>
  <si>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</si>
  <si>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</si>
  <si>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</si>
  <si>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</si>
  <si>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</si>
  <si>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</si>
  <si>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</si>
  <si>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</si>
  <si>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</si>
  <si>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</si>
  <si>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</si>
  <si>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</si>
  <si>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</si>
  <si>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</si>
  <si>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</si>
  <si>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</si>
  <si>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</si>
  <si>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</si>
  <si>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</si>
  <si>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</si>
  <si>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</si>
  <si>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</si>
  <si>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</si>
  <si>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</si>
  <si>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</si>
  <si>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G4958-0415</t>
  </si>
  <si>
    <t>G4958-0415_Vir.xls</t>
  </si>
  <si>
    <t>EA</t>
  </si>
  <si>
    <t>Vir</t>
  </si>
  <si>
    <t>VSX</t>
  </si>
  <si>
    <t>IBVS 5894</t>
  </si>
  <si>
    <t>I</t>
  </si>
  <si>
    <t>IBVS 5992</t>
  </si>
  <si>
    <t>IBVS 6029</t>
  </si>
  <si>
    <t>V0634 Vir / GSC 4958-0415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</si>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</sst>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V0634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2124</c:v>
                </c:pt>
                <c:pt idx="2">
                  <c:v>2928</c:v>
                </c:pt>
                <c:pt idx="3">
                  <c:v>3322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F6-4147-B290-A685B853574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2124</c:v>
                </c:pt>
                <c:pt idx="2">
                  <c:v>2928</c:v>
                </c:pt>
                <c:pt idx="3">
                  <c:v>3322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-8.4000019705854356E-4</c:v>
                </c:pt>
                <c:pt idx="2">
                  <c:v>-1.3800001979689114E-3</c:v>
                </c:pt>
                <c:pt idx="3">
                  <c:v>-2.2200001985765994E-3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F6-4147-B290-A685B853574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2124</c:v>
                </c:pt>
                <c:pt idx="2">
                  <c:v>2928</c:v>
                </c:pt>
                <c:pt idx="3">
                  <c:v>3322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F6-4147-B290-A685B853574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2124</c:v>
                </c:pt>
                <c:pt idx="2">
                  <c:v>2928</c:v>
                </c:pt>
                <c:pt idx="3">
                  <c:v>3322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F6-4147-B290-A685B853574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2124</c:v>
                </c:pt>
                <c:pt idx="2">
                  <c:v>2928</c:v>
                </c:pt>
                <c:pt idx="3">
                  <c:v>3322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F6-4147-B290-A685B853574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2124</c:v>
                </c:pt>
                <c:pt idx="2">
                  <c:v>2928</c:v>
                </c:pt>
                <c:pt idx="3">
                  <c:v>3322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F6-4147-B290-A685B853574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2124</c:v>
                </c:pt>
                <c:pt idx="2">
                  <c:v>2928</c:v>
                </c:pt>
                <c:pt idx="3">
                  <c:v>3322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F6-4147-B290-A685B853574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2124</c:v>
                </c:pt>
                <c:pt idx="2">
                  <c:v>2928</c:v>
                </c:pt>
                <c:pt idx="3">
                  <c:v>3322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1.3051138270847498E-4</c:v>
                </c:pt>
                <c:pt idx="1">
                  <c:v>-1.1280730414981424E-3</c:v>
                </c:pt>
                <c:pt idx="2">
                  <c:v>-1.6044863546159016E-3</c:v>
                </c:pt>
                <c:pt idx="3">
                  <c:v>-1.8379525801984851E-3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F6-4147-B290-A685B853574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2124</c:v>
                </c:pt>
                <c:pt idx="2">
                  <c:v>2928</c:v>
                </c:pt>
                <c:pt idx="3">
                  <c:v>3322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F6-4147-B290-A685B8535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327640"/>
        <c:axId val="1"/>
      </c:scatterChart>
      <c:valAx>
        <c:axId val="283327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3327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B336D78-1ECC-4E10-7659-D002ECDFF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3" t="s">
        <v>51</v>
      </c>
      <c r="E1" s="5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4">
        <v>53106.737000000197</v>
      </c>
      <c r="D7" s="12" t="s">
        <v>46</v>
      </c>
    </row>
    <row r="8" spans="1:7" s="5" customFormat="1" ht="12.95" customHeight="1" x14ac:dyDescent="0.2">
      <c r="A8" s="5" t="s">
        <v>3</v>
      </c>
      <c r="C8" s="34">
        <v>0.86821000000000004</v>
      </c>
      <c r="D8" s="12" t="s">
        <v>46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1.3051138270847498E-4</v>
      </c>
      <c r="D11" s="7"/>
      <c r="F11" s="17" t="str">
        <f>"F"&amp;E19</f>
        <v>F21</v>
      </c>
      <c r="G11" s="16" t="str">
        <f>"G"&amp;E19</f>
        <v>G21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-5.9255387203701387E-7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60378.825957291665</v>
      </c>
    </row>
    <row r="15" spans="1:7" s="5" customFormat="1" ht="12.95" customHeight="1" x14ac:dyDescent="0.2">
      <c r="A15" s="20" t="s">
        <v>17</v>
      </c>
      <c r="C15" s="21">
        <f ca="1">(C7+C11)+(C8+C12)*INT(MAX(F21:F3533))</f>
        <v>55990.928782047617</v>
      </c>
      <c r="D15" s="18" t="s">
        <v>38</v>
      </c>
      <c r="E15" s="19">
        <f ca="1">ROUND(2*(E14-$C$7)/$C$8,0)/2+E13</f>
        <v>8377</v>
      </c>
    </row>
    <row r="16" spans="1:7" s="5" customFormat="1" ht="12.95" customHeight="1" x14ac:dyDescent="0.2">
      <c r="A16" s="8" t="s">
        <v>4</v>
      </c>
      <c r="C16" s="22">
        <f ca="1">+C8+C12</f>
        <v>0.86820940744612796</v>
      </c>
      <c r="D16" s="18" t="s">
        <v>39</v>
      </c>
      <c r="E16" s="16">
        <f ca="1">ROUND(2*(E14-$C$15)/$C$16,0)/2+E13</f>
        <v>5055</v>
      </c>
    </row>
    <row r="17" spans="1:19" s="5" customFormat="1" ht="12.95" customHeight="1" thickBot="1" x14ac:dyDescent="0.25">
      <c r="A17" s="18" t="s">
        <v>29</v>
      </c>
      <c r="C17" s="5">
        <f>COUNT(C21:C2191)</f>
        <v>4</v>
      </c>
      <c r="D17" s="18" t="s">
        <v>33</v>
      </c>
      <c r="E17" s="23">
        <f ca="1">+$C$15+$C$16*E16-15018.5-$C$9/24</f>
        <v>45361.623170021128</v>
      </c>
    </row>
    <row r="18" spans="1:19" s="5" customFormat="1" ht="12.95" customHeight="1" thickTop="1" thickBot="1" x14ac:dyDescent="0.25">
      <c r="A18" s="8" t="s">
        <v>5</v>
      </c>
      <c r="C18" s="24">
        <f ca="1">+C15</f>
        <v>55990.928782047617</v>
      </c>
      <c r="D18" s="25">
        <f ca="1">+C16</f>
        <v>0.86820940744612796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21</v>
      </c>
      <c r="S19" s="5">
        <f ca="1">SQRT(SUM(S21:S50)/(COUNT(S21:S50)-1))</f>
        <v>3.1431067536994117E-4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52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5" t="str">
        <f>D7</f>
        <v>VSX</v>
      </c>
      <c r="C21" s="11">
        <f>C$7</f>
        <v>53106.737000000197</v>
      </c>
      <c r="D21" s="11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1.3051138270847498E-4</v>
      </c>
      <c r="Q21" s="32">
        <f>+C21-15018.5</f>
        <v>38088.237000000197</v>
      </c>
      <c r="S21" s="5">
        <f ca="1">+(O21-G21)^2</f>
        <v>1.7033221016478022E-8</v>
      </c>
    </row>
    <row r="22" spans="1:19" s="5" customFormat="1" ht="12.95" customHeight="1" x14ac:dyDescent="0.2">
      <c r="A22" s="3" t="s">
        <v>47</v>
      </c>
      <c r="B22" s="4" t="s">
        <v>48</v>
      </c>
      <c r="C22" s="3">
        <v>54950.814200000001</v>
      </c>
      <c r="D22" s="3">
        <v>5.0000000000000001E-4</v>
      </c>
      <c r="E22" s="5">
        <f>+(C22-C$7)/C$8</f>
        <v>2123.9990324919122</v>
      </c>
      <c r="F22" s="5">
        <f>ROUND(2*E22,0)/2</f>
        <v>2124</v>
      </c>
      <c r="G22" s="5">
        <f>+C22-(C$7+F22*C$8)</f>
        <v>-8.4000019705854356E-4</v>
      </c>
      <c r="I22" s="5">
        <f>+G22</f>
        <v>-8.4000019705854356E-4</v>
      </c>
      <c r="O22" s="5">
        <f ca="1">+C$11+C$12*$F22</f>
        <v>-1.1280730414981424E-3</v>
      </c>
      <c r="Q22" s="32">
        <f>+C22-15018.5</f>
        <v>39932.314200000001</v>
      </c>
      <c r="S22" s="5">
        <f ca="1">+(O22-G22)^2</f>
        <v>8.298596370352133E-8</v>
      </c>
    </row>
    <row r="23" spans="1:19" s="5" customFormat="1" ht="12.95" customHeight="1" x14ac:dyDescent="0.2">
      <c r="A23" s="3" t="s">
        <v>49</v>
      </c>
      <c r="B23" s="4" t="s">
        <v>48</v>
      </c>
      <c r="C23" s="3">
        <v>55648.854500000001</v>
      </c>
      <c r="D23" s="3">
        <v>4.0000000000000002E-4</v>
      </c>
      <c r="E23" s="5">
        <f>+(C23-C$7)/C$8</f>
        <v>2927.9984105225735</v>
      </c>
      <c r="F23" s="5">
        <f>ROUND(2*E23,0)/2</f>
        <v>2928</v>
      </c>
      <c r="G23" s="5">
        <f>+C23-(C$7+F23*C$8)</f>
        <v>-1.3800001979689114E-3</v>
      </c>
      <c r="I23" s="5">
        <f>+G23</f>
        <v>-1.3800001979689114E-3</v>
      </c>
      <c r="O23" s="5">
        <f ca="1">+C$11+C$12*$F23</f>
        <v>-1.6044863546159016E-3</v>
      </c>
      <c r="Q23" s="32">
        <f>+C23-15018.5</f>
        <v>40630.354500000001</v>
      </c>
      <c r="S23" s="5">
        <f ca="1">+(O23-G23)^2</f>
        <v>5.0394034526137009E-8</v>
      </c>
    </row>
    <row r="24" spans="1:19" s="5" customFormat="1" ht="12.95" customHeight="1" x14ac:dyDescent="0.2">
      <c r="A24" s="3" t="s">
        <v>50</v>
      </c>
      <c r="B24" s="4" t="s">
        <v>48</v>
      </c>
      <c r="C24" s="3">
        <v>55990.928399999997</v>
      </c>
      <c r="D24" s="3">
        <v>2.9999999999999997E-4</v>
      </c>
      <c r="E24" s="5">
        <f>+(C24-C$7)/C$8</f>
        <v>3321.9974430147076</v>
      </c>
      <c r="F24" s="5">
        <f>ROUND(2*E24,0)/2</f>
        <v>3322</v>
      </c>
      <c r="G24" s="5">
        <f>+C24-(C$7+F24*C$8)</f>
        <v>-2.2200001985765994E-3</v>
      </c>
      <c r="I24" s="5">
        <f>+G24</f>
        <v>-2.2200001985765994E-3</v>
      </c>
      <c r="O24" s="5">
        <f ca="1">+C$11+C$12*$F24</f>
        <v>-1.8379525801984851E-3</v>
      </c>
      <c r="Q24" s="32">
        <f>+C24-15018.5</f>
        <v>40972.428399999997</v>
      </c>
      <c r="S24" s="5">
        <f ca="1">+(O24-G24)^2</f>
        <v>1.4596038270838925E-7</v>
      </c>
    </row>
    <row r="25" spans="1:19" s="5" customFormat="1" ht="12.95" customHeight="1" x14ac:dyDescent="0.2">
      <c r="C25" s="11"/>
      <c r="D25" s="11"/>
      <c r="Q25" s="32"/>
    </row>
    <row r="26" spans="1:19" s="5" customFormat="1" ht="12.95" customHeight="1" x14ac:dyDescent="0.2">
      <c r="C26" s="11"/>
      <c r="D26" s="11"/>
      <c r="Q26" s="32"/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17" s="5" customFormat="1" ht="12.95" customHeight="1" x14ac:dyDescent="0.2">
      <c r="C33" s="11"/>
      <c r="D33" s="11"/>
      <c r="Q33" s="32"/>
    </row>
    <row r="34" spans="3:17" s="5" customFormat="1" ht="12.95" customHeight="1" x14ac:dyDescent="0.2">
      <c r="C34" s="11"/>
      <c r="D34" s="11"/>
    </row>
    <row r="35" spans="3:17" s="5" customFormat="1" ht="12.95" customHeight="1" x14ac:dyDescent="0.2">
      <c r="C35" s="11"/>
      <c r="D35" s="11"/>
    </row>
    <row r="36" spans="3:17" s="5" customFormat="1" ht="12.95" customHeight="1" x14ac:dyDescent="0.2">
      <c r="C36" s="11"/>
      <c r="D36" s="11"/>
    </row>
    <row r="37" spans="3:17" s="5" customFormat="1" ht="12.95" customHeight="1" x14ac:dyDescent="0.2">
      <c r="C37" s="11"/>
      <c r="D37" s="11"/>
    </row>
    <row r="38" spans="3:17" s="5" customFormat="1" ht="12.95" customHeight="1" x14ac:dyDescent="0.2">
      <c r="C38" s="11"/>
      <c r="D38" s="11"/>
    </row>
    <row r="39" spans="3:17" s="5" customFormat="1" ht="12.95" customHeight="1" x14ac:dyDescent="0.2">
      <c r="C39" s="11"/>
      <c r="D39" s="1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2024-03-09T06:49:22Z</dcterms:modified>
</cp:coreProperties>
</file>