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673737F-CBAB-49B6-BCD7-2A565FAA242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K22" i="1"/>
  <c r="E23" i="1"/>
  <c r="F23" i="1"/>
  <c r="G23" i="1"/>
  <c r="K23" i="1"/>
  <c r="E24" i="1"/>
  <c r="F24" i="1"/>
  <c r="G24" i="1"/>
  <c r="K24" i="1"/>
  <c r="E25" i="1"/>
  <c r="F25" i="1"/>
  <c r="G25" i="1"/>
  <c r="K25" i="1"/>
  <c r="E26" i="1"/>
  <c r="F26" i="1"/>
  <c r="G26" i="1"/>
  <c r="K26" i="1"/>
  <c r="E27" i="1"/>
  <c r="F27" i="1"/>
  <c r="G27" i="1"/>
  <c r="K27" i="1"/>
  <c r="E28" i="1"/>
  <c r="F28" i="1"/>
  <c r="G28" i="1"/>
  <c r="K28" i="1"/>
  <c r="D9" i="1"/>
  <c r="C9" i="1"/>
  <c r="Q22" i="1"/>
  <c r="Q23" i="1"/>
  <c r="Q24" i="1"/>
  <c r="Q25" i="1"/>
  <c r="Q26" i="1"/>
  <c r="Q27" i="1"/>
  <c r="Q28" i="1"/>
  <c r="E21" i="1"/>
  <c r="F21" i="1"/>
  <c r="G21" i="1"/>
  <c r="I21" i="1"/>
  <c r="F16" i="1"/>
  <c r="F17" i="1" s="1"/>
  <c r="C17" i="1"/>
  <c r="Q21" i="1"/>
  <c r="C12" i="1"/>
  <c r="C11" i="1"/>
  <c r="O23" i="1" l="1"/>
  <c r="O27" i="1"/>
  <c r="O26" i="1"/>
  <c r="O22" i="1"/>
  <c r="O28" i="1"/>
  <c r="O25" i="1"/>
  <c r="C15" i="1"/>
  <c r="O24" i="1"/>
  <c r="O21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<sst xmlns="http://schemas.openxmlformats.org/spreadsheetml/2006/main" count="68" uniqueCount="55">
  <si>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</si>
  <si>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</si>
  <si>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</si>
  <si>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</si>
  <si>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</si>
  <si>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</si>
  <si>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</si>
  <si>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</si>
  <si>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</si>
  <si>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</si>
  <si>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</si>
  <si>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</si>
  <si>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</si>
  <si>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</si>
  <si>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</si>
  <si>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</si>
  <si>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</si>
  <si>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</si>
  <si>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</si>
  <si>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</si>
  <si>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</si>
  <si>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</si>
  <si>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</si>
  <si>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</si>
  <si>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</si>
  <si>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</si>
  <si>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</si>
  <si>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</si>
  <si>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</si>
  <si>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</si>
  <si>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</si>
  <si>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</si>
  <si>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</si>
  <si>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</si>
  <si>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</si>
  <si>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</si>
  <si>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</si>
  <si>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</si>
  <si>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</si>
  <si>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</si>
  <si>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</si>
  <si>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 xml:space="preserve">V0637 Vir  </t>
  </si>
  <si>
    <t>2017K</t>
  </si>
  <si>
    <t>G303.-0735</t>
  </si>
  <si>
    <t xml:space="preserve">EW        </t>
  </si>
  <si>
    <t>pr_6</t>
  </si>
  <si>
    <t xml:space="preserve">    </t>
  </si>
  <si>
    <t>GCVS</t>
  </si>
  <si>
    <t>V0637 Vir   / GSC 303.-0735</t>
  </si>
  <si>
    <t>IBVS 6196</t>
  </si>
  <si>
    <t>I</t>
  </si>
  <si>
    <t>IBVS 5894</t>
  </si>
  <si>
    <t>II</t>
  </si>
  <si>
    <t>IBVS 5992</t>
  </si>
  <si>
    <t>IBVS 6029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</si>
</sst>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7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7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6" fillId="0" borderId="5" xfId="0" applyFont="1" applyBorder="1" applyAlignment="1">
      <alignment horizontal="center" vertical="center"/>
    </xf>
    <xf numFmtId="0" fontId="5" fillId="24" borderId="11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15" fillId="24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5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6" fillId="25" borderId="5" xfId="0" applyFont="1" applyFill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1" fillId="0" borderId="0" xfId="41" applyFont="1" applyAlignment="1">
      <alignment vertical="center" wrapText="1"/>
    </xf>
    <xf numFmtId="0" fontId="31" fillId="0" borderId="0" xfId="41" applyFont="1" applyAlignment="1">
      <alignment horizontal="center" vertical="center" wrapText="1"/>
    </xf>
    <xf numFmtId="0" fontId="31" fillId="0" borderId="0" xfId="41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V0637 Vir - O-C Diagr.</a:t>
            </a:r>
          </a:p>
        </c:rich>
      </c:tx>
      <c:layout>
        <c:manualLayout>
          <c:xMode val="edge"/>
          <c:yMode val="edge"/>
          <c:x val="0.374436090225563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1E-3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4.0000000000000002E-4</c:v>
                  </c:pt>
                  <c:pt idx="7">
                    <c:v>4.4999999999999997E-3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1E-3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4.0000000000000002E-4</c:v>
                  </c:pt>
                  <c:pt idx="7">
                    <c:v>4.4999999999999997E-3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6487</c:v>
                </c:pt>
                <c:pt idx="2">
                  <c:v>6487.5</c:v>
                </c:pt>
                <c:pt idx="3">
                  <c:v>8821</c:v>
                </c:pt>
                <c:pt idx="4">
                  <c:v>9046</c:v>
                </c:pt>
                <c:pt idx="5">
                  <c:v>9046.5</c:v>
                </c:pt>
                <c:pt idx="6">
                  <c:v>10093.5</c:v>
                </c:pt>
                <c:pt idx="7">
                  <c:v>15376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F9-4BA0-932B-8F0239C1790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4.0000000000000002E-4</c:v>
                  </c:pt>
                  <c:pt idx="7">
                    <c:v>4.4999999999999997E-3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4.0000000000000002E-4</c:v>
                  </c:pt>
                  <c:pt idx="7">
                    <c:v>4.4999999999999997E-3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6487</c:v>
                </c:pt>
                <c:pt idx="2">
                  <c:v>6487.5</c:v>
                </c:pt>
                <c:pt idx="3">
                  <c:v>8821</c:v>
                </c:pt>
                <c:pt idx="4">
                  <c:v>9046</c:v>
                </c:pt>
                <c:pt idx="5">
                  <c:v>9046.5</c:v>
                </c:pt>
                <c:pt idx="6">
                  <c:v>10093.5</c:v>
                </c:pt>
                <c:pt idx="7">
                  <c:v>15376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CF9-4BA0-932B-8F0239C1790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4.0000000000000002E-4</c:v>
                  </c:pt>
                  <c:pt idx="7">
                    <c:v>4.4999999999999997E-3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4.0000000000000002E-4</c:v>
                  </c:pt>
                  <c:pt idx="7">
                    <c:v>4.4999999999999997E-3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6487</c:v>
                </c:pt>
                <c:pt idx="2">
                  <c:v>6487.5</c:v>
                </c:pt>
                <c:pt idx="3">
                  <c:v>8821</c:v>
                </c:pt>
                <c:pt idx="4">
                  <c:v>9046</c:v>
                </c:pt>
                <c:pt idx="5">
                  <c:v>9046.5</c:v>
                </c:pt>
                <c:pt idx="6">
                  <c:v>10093.5</c:v>
                </c:pt>
                <c:pt idx="7">
                  <c:v>15376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CF9-4BA0-932B-8F0239C1790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4.0000000000000002E-4</c:v>
                  </c:pt>
                  <c:pt idx="7">
                    <c:v>4.4999999999999997E-3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4.0000000000000002E-4</c:v>
                  </c:pt>
                  <c:pt idx="7">
                    <c:v>4.4999999999999997E-3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6487</c:v>
                </c:pt>
                <c:pt idx="2">
                  <c:v>6487.5</c:v>
                </c:pt>
                <c:pt idx="3">
                  <c:v>8821</c:v>
                </c:pt>
                <c:pt idx="4">
                  <c:v>9046</c:v>
                </c:pt>
                <c:pt idx="5">
                  <c:v>9046.5</c:v>
                </c:pt>
                <c:pt idx="6">
                  <c:v>10093.5</c:v>
                </c:pt>
                <c:pt idx="7">
                  <c:v>15376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2.5560000067343935E-3</c:v>
                </c:pt>
                <c:pt idx="2">
                  <c:v>3.8500000082422048E-3</c:v>
                </c:pt>
                <c:pt idx="3">
                  <c:v>1.5480000001844019E-3</c:v>
                </c:pt>
                <c:pt idx="4">
                  <c:v>1.1480000030132942E-3</c:v>
                </c:pt>
                <c:pt idx="5">
                  <c:v>2.4200000189011917E-4</c:v>
                </c:pt>
                <c:pt idx="6">
                  <c:v>1.0780000084196217E-3</c:v>
                </c:pt>
                <c:pt idx="7">
                  <c:v>-3.1119999985094182E-3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CF9-4BA0-932B-8F0239C1790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4.0000000000000002E-4</c:v>
                  </c:pt>
                  <c:pt idx="7">
                    <c:v>4.4999999999999997E-3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4.0000000000000002E-4</c:v>
                  </c:pt>
                  <c:pt idx="7">
                    <c:v>4.4999999999999997E-3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6487</c:v>
                </c:pt>
                <c:pt idx="2">
                  <c:v>6487.5</c:v>
                </c:pt>
                <c:pt idx="3">
                  <c:v>8821</c:v>
                </c:pt>
                <c:pt idx="4">
                  <c:v>9046</c:v>
                </c:pt>
                <c:pt idx="5">
                  <c:v>9046.5</c:v>
                </c:pt>
                <c:pt idx="6">
                  <c:v>10093.5</c:v>
                </c:pt>
                <c:pt idx="7">
                  <c:v>15376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CF9-4BA0-932B-8F0239C1790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4.0000000000000002E-4</c:v>
                  </c:pt>
                  <c:pt idx="7">
                    <c:v>4.4999999999999997E-3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4.0000000000000002E-4</c:v>
                  </c:pt>
                  <c:pt idx="7">
                    <c:v>4.4999999999999997E-3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6487</c:v>
                </c:pt>
                <c:pt idx="2">
                  <c:v>6487.5</c:v>
                </c:pt>
                <c:pt idx="3">
                  <c:v>8821</c:v>
                </c:pt>
                <c:pt idx="4">
                  <c:v>9046</c:v>
                </c:pt>
                <c:pt idx="5">
                  <c:v>9046.5</c:v>
                </c:pt>
                <c:pt idx="6">
                  <c:v>10093.5</c:v>
                </c:pt>
                <c:pt idx="7">
                  <c:v>15376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CF9-4BA0-932B-8F0239C1790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4.0000000000000002E-4</c:v>
                  </c:pt>
                  <c:pt idx="7">
                    <c:v>4.4999999999999997E-3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6.9999999999999999E-4</c:v>
                  </c:pt>
                  <c:pt idx="6">
                    <c:v>4.0000000000000002E-4</c:v>
                  </c:pt>
                  <c:pt idx="7">
                    <c:v>4.4999999999999997E-3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6487</c:v>
                </c:pt>
                <c:pt idx="2">
                  <c:v>6487.5</c:v>
                </c:pt>
                <c:pt idx="3">
                  <c:v>8821</c:v>
                </c:pt>
                <c:pt idx="4">
                  <c:v>9046</c:v>
                </c:pt>
                <c:pt idx="5">
                  <c:v>9046.5</c:v>
                </c:pt>
                <c:pt idx="6">
                  <c:v>10093.5</c:v>
                </c:pt>
                <c:pt idx="7">
                  <c:v>15376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CF9-4BA0-932B-8F0239C1790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6487</c:v>
                </c:pt>
                <c:pt idx="2">
                  <c:v>6487.5</c:v>
                </c:pt>
                <c:pt idx="3">
                  <c:v>8821</c:v>
                </c:pt>
                <c:pt idx="4">
                  <c:v>9046</c:v>
                </c:pt>
                <c:pt idx="5">
                  <c:v>9046.5</c:v>
                </c:pt>
                <c:pt idx="6">
                  <c:v>10093.5</c:v>
                </c:pt>
                <c:pt idx="7">
                  <c:v>15376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7.550680299298073E-3</c:v>
                </c:pt>
                <c:pt idx="1">
                  <c:v>3.0301758198369418E-3</c:v>
                </c:pt>
                <c:pt idx="2">
                  <c:v>3.0298273918671981E-3</c:v>
                </c:pt>
                <c:pt idx="3">
                  <c:v>1.40371405707106E-3</c:v>
                </c:pt>
                <c:pt idx="4">
                  <c:v>1.2469214706861739E-3</c:v>
                </c:pt>
                <c:pt idx="5">
                  <c:v>1.2465730427164293E-3</c:v>
                </c:pt>
                <c:pt idx="6">
                  <c:v>5.1696487407209418E-4</c:v>
                </c:pt>
                <c:pt idx="7">
                  <c:v>-3.1641766262752811E-3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CF9-4BA0-932B-8F0239C1790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6487</c:v>
                </c:pt>
                <c:pt idx="2">
                  <c:v>6487.5</c:v>
                </c:pt>
                <c:pt idx="3">
                  <c:v>8821</c:v>
                </c:pt>
                <c:pt idx="4">
                  <c:v>9046</c:v>
                </c:pt>
                <c:pt idx="5">
                  <c:v>9046.5</c:v>
                </c:pt>
                <c:pt idx="6">
                  <c:v>10093.5</c:v>
                </c:pt>
                <c:pt idx="7">
                  <c:v>15376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CF9-4BA0-932B-8F0239C17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031520"/>
        <c:axId val="1"/>
      </c:scatterChart>
      <c:valAx>
        <c:axId val="580315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0315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894CDCF-74F4-B2D4-9A56-0DE7020371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s="14" customFormat="1" ht="20.25" x14ac:dyDescent="0.2">
      <c r="A1" s="44" t="s">
        <v>48</v>
      </c>
      <c r="F1" s="4" t="s">
        <v>41</v>
      </c>
      <c r="G1" s="3" t="s">
        <v>42</v>
      </c>
      <c r="H1" s="5"/>
      <c r="I1" s="6" t="s">
        <v>43</v>
      </c>
      <c r="J1" s="7" t="s">
        <v>41</v>
      </c>
      <c r="K1" s="8">
        <v>13.231199999999999</v>
      </c>
      <c r="L1" s="8">
        <v>3.27536</v>
      </c>
      <c r="M1" s="9">
        <v>53079.771999999997</v>
      </c>
      <c r="N1" s="9">
        <v>0.288412</v>
      </c>
      <c r="O1" s="10" t="s">
        <v>44</v>
      </c>
      <c r="P1" s="10">
        <v>13.15</v>
      </c>
      <c r="Q1" s="10">
        <v>13.85</v>
      </c>
      <c r="R1" s="11" t="s">
        <v>45</v>
      </c>
      <c r="S1" s="45" t="s">
        <v>46</v>
      </c>
    </row>
    <row r="2" spans="1:19" s="14" customFormat="1" ht="12.95" customHeight="1" x14ac:dyDescent="0.2">
      <c r="A2" s="14" t="s">
        <v>23</v>
      </c>
      <c r="B2" s="14" t="s">
        <v>44</v>
      </c>
      <c r="C2" s="15"/>
      <c r="D2" s="16"/>
    </row>
    <row r="3" spans="1:19" s="14" customFormat="1" ht="12.95" customHeight="1" thickBot="1" x14ac:dyDescent="0.25"/>
    <row r="4" spans="1:19" s="14" customFormat="1" ht="12.95" customHeight="1" thickTop="1" thickBot="1" x14ac:dyDescent="0.25">
      <c r="A4" s="17" t="s">
        <v>0</v>
      </c>
      <c r="C4" s="18">
        <v>53079.771999999997</v>
      </c>
      <c r="D4" s="19">
        <v>0.288412</v>
      </c>
    </row>
    <row r="5" spans="1:19" s="14" customFormat="1" ht="12.95" customHeight="1" thickTop="1" x14ac:dyDescent="0.2">
      <c r="A5" s="20" t="s">
        <v>28</v>
      </c>
      <c r="C5" s="21">
        <v>-9.5</v>
      </c>
      <c r="D5" s="14" t="s">
        <v>29</v>
      </c>
    </row>
    <row r="6" spans="1:19" s="14" customFormat="1" ht="12.95" customHeight="1" x14ac:dyDescent="0.2">
      <c r="A6" s="17" t="s">
        <v>1</v>
      </c>
    </row>
    <row r="7" spans="1:19" s="14" customFormat="1" ht="12.95" customHeight="1" x14ac:dyDescent="0.2">
      <c r="A7" s="14" t="s">
        <v>2</v>
      </c>
      <c r="C7" s="46">
        <v>53079.771999999997</v>
      </c>
      <c r="D7" s="23" t="s">
        <v>47</v>
      </c>
    </row>
    <row r="8" spans="1:19" s="14" customFormat="1" ht="12.95" customHeight="1" x14ac:dyDescent="0.2">
      <c r="A8" s="14" t="s">
        <v>3</v>
      </c>
      <c r="C8" s="46">
        <v>0.288412</v>
      </c>
      <c r="D8" s="23" t="s">
        <v>47</v>
      </c>
    </row>
    <row r="9" spans="1:19" s="14" customFormat="1" ht="12.95" customHeight="1" x14ac:dyDescent="0.2">
      <c r="A9" s="24" t="s">
        <v>32</v>
      </c>
      <c r="B9" s="25">
        <v>22</v>
      </c>
      <c r="C9" s="26" t="str">
        <f>"F"&amp;B9</f>
        <v>F22</v>
      </c>
      <c r="D9" s="27" t="str">
        <f>"G"&amp;B9</f>
        <v>G22</v>
      </c>
    </row>
    <row r="10" spans="1:19" s="14" customFormat="1" ht="12.95" customHeight="1" thickBot="1" x14ac:dyDescent="0.25">
      <c r="C10" s="28" t="s">
        <v>19</v>
      </c>
      <c r="D10" s="28" t="s">
        <v>20</v>
      </c>
    </row>
    <row r="11" spans="1:19" s="14" customFormat="1" ht="12.95" customHeight="1" x14ac:dyDescent="0.2">
      <c r="A11" s="14" t="s">
        <v>15</v>
      </c>
      <c r="C11" s="27">
        <f ca="1">INTERCEPT(INDIRECT($D$9):G992,INDIRECT($C$9):F992)</f>
        <v>7.550680299298073E-3</v>
      </c>
      <c r="D11" s="16"/>
    </row>
    <row r="12" spans="1:19" s="14" customFormat="1" ht="12.95" customHeight="1" x14ac:dyDescent="0.2">
      <c r="A12" s="14" t="s">
        <v>16</v>
      </c>
      <c r="C12" s="27">
        <f ca="1">SLOPE(INDIRECT($D$9):G992,INDIRECT($C$9):F992)</f>
        <v>-6.9685593948838151E-7</v>
      </c>
      <c r="D12" s="16"/>
    </row>
    <row r="13" spans="1:19" s="14" customFormat="1" ht="12.95" customHeight="1" x14ac:dyDescent="0.2">
      <c r="A13" s="14" t="s">
        <v>18</v>
      </c>
      <c r="C13" s="16" t="s">
        <v>13</v>
      </c>
    </row>
    <row r="14" spans="1:19" s="14" customFormat="1" ht="12.95" customHeight="1" x14ac:dyDescent="0.2"/>
    <row r="15" spans="1:19" s="14" customFormat="1" ht="12.95" customHeight="1" x14ac:dyDescent="0.2">
      <c r="A15" s="29" t="s">
        <v>17</v>
      </c>
      <c r="C15" s="30">
        <f ca="1">(C7+C11)+(C8+C12)*INT(MAX(F21:F3533))</f>
        <v>57514.391747823371</v>
      </c>
      <c r="E15" s="31" t="s">
        <v>34</v>
      </c>
      <c r="F15" s="25">
        <v>1</v>
      </c>
    </row>
    <row r="16" spans="1:19" s="14" customFormat="1" ht="12.95" customHeight="1" x14ac:dyDescent="0.2">
      <c r="A16" s="17" t="s">
        <v>4</v>
      </c>
      <c r="C16" s="32">
        <f ca="1">+C8+C12</f>
        <v>0.28841130314406049</v>
      </c>
      <c r="E16" s="31" t="s">
        <v>30</v>
      </c>
      <c r="F16" s="32">
        <f ca="1">NOW()+15018.5+$C$5/24</f>
        <v>60378.827239004626</v>
      </c>
    </row>
    <row r="17" spans="1:21" s="14" customFormat="1" ht="12.95" customHeight="1" thickBot="1" x14ac:dyDescent="0.25">
      <c r="A17" s="31" t="s">
        <v>27</v>
      </c>
      <c r="C17" s="14">
        <f>COUNT(C21:C2191)</f>
        <v>8</v>
      </c>
      <c r="E17" s="31" t="s">
        <v>35</v>
      </c>
      <c r="F17" s="33">
        <f ca="1">ROUND(2*(F16-$C$7)/$C$8,0)/2+F15</f>
        <v>25308.5</v>
      </c>
    </row>
    <row r="18" spans="1:21" s="14" customFormat="1" ht="12.95" customHeight="1" thickTop="1" thickBot="1" x14ac:dyDescent="0.25">
      <c r="A18" s="17" t="s">
        <v>5</v>
      </c>
      <c r="C18" s="34">
        <f ca="1">+C15</f>
        <v>57514.391747823371</v>
      </c>
      <c r="D18" s="35">
        <f ca="1">+C16</f>
        <v>0.28841130314406049</v>
      </c>
      <c r="E18" s="31" t="s">
        <v>36</v>
      </c>
      <c r="F18" s="27">
        <f ca="1">ROUND(2*(F16-$C$15)/$C$16,0)/2+F15</f>
        <v>9933</v>
      </c>
    </row>
    <row r="19" spans="1:21" s="14" customFormat="1" ht="12.95" customHeight="1" thickTop="1" x14ac:dyDescent="0.2">
      <c r="E19" s="31" t="s">
        <v>31</v>
      </c>
      <c r="F19" s="36">
        <f ca="1">+$C$15+$C$16*F18-15018.5-$C$5/24</f>
        <v>45361.07705528666</v>
      </c>
    </row>
    <row r="20" spans="1:21" s="14" customFormat="1" ht="12.95" customHeight="1" thickBot="1" x14ac:dyDescent="0.25">
      <c r="A20" s="28" t="s">
        <v>6</v>
      </c>
      <c r="B20" s="28" t="s">
        <v>7</v>
      </c>
      <c r="C20" s="28" t="s">
        <v>8</v>
      </c>
      <c r="D20" s="28" t="s">
        <v>12</v>
      </c>
      <c r="E20" s="28" t="s">
        <v>9</v>
      </c>
      <c r="F20" s="28" t="s">
        <v>10</v>
      </c>
      <c r="G20" s="28" t="s">
        <v>11</v>
      </c>
      <c r="H20" s="37" t="s">
        <v>37</v>
      </c>
      <c r="I20" s="37" t="s">
        <v>38</v>
      </c>
      <c r="J20" s="37" t="s">
        <v>39</v>
      </c>
      <c r="K20" s="37" t="s">
        <v>40</v>
      </c>
      <c r="L20" s="37" t="s">
        <v>24</v>
      </c>
      <c r="M20" s="37" t="s">
        <v>25</v>
      </c>
      <c r="N20" s="37" t="s">
        <v>26</v>
      </c>
      <c r="O20" s="37" t="s">
        <v>22</v>
      </c>
      <c r="P20" s="38" t="s">
        <v>21</v>
      </c>
      <c r="Q20" s="28" t="s">
        <v>14</v>
      </c>
      <c r="U20" s="39" t="s">
        <v>33</v>
      </c>
    </row>
    <row r="21" spans="1:21" s="14" customFormat="1" ht="12.95" customHeight="1" x14ac:dyDescent="0.2">
      <c r="A21" s="14" t="s">
        <v>47</v>
      </c>
      <c r="C21" s="22">
        <v>53079.771999999997</v>
      </c>
      <c r="D21" s="22" t="s">
        <v>13</v>
      </c>
      <c r="E21" s="14">
        <f t="shared" ref="E21:E28" si="0">+(C21-C$7)/C$8</f>
        <v>0</v>
      </c>
      <c r="F21" s="14">
        <f t="shared" ref="F21:F28" si="1">ROUND(2*E21,0)/2</f>
        <v>0</v>
      </c>
      <c r="G21" s="14">
        <f t="shared" ref="G21:G28" si="2">+C21-(C$7+F21*C$8)</f>
        <v>0</v>
      </c>
      <c r="I21" s="14">
        <f>+G21</f>
        <v>0</v>
      </c>
      <c r="O21" s="14">
        <f t="shared" ref="O21:O28" ca="1" si="3">+C$11+C$12*$F21</f>
        <v>7.550680299298073E-3</v>
      </c>
      <c r="Q21" s="40">
        <f t="shared" ref="Q21:Q28" si="4">+C21-15018.5</f>
        <v>38061.271999999997</v>
      </c>
    </row>
    <row r="22" spans="1:21" s="14" customFormat="1" ht="12.95" customHeight="1" x14ac:dyDescent="0.2">
      <c r="A22" s="12" t="s">
        <v>51</v>
      </c>
      <c r="B22" s="13" t="s">
        <v>50</v>
      </c>
      <c r="C22" s="12">
        <v>54950.703200000004</v>
      </c>
      <c r="D22" s="12">
        <v>5.0000000000000001E-4</v>
      </c>
      <c r="E22" s="14">
        <f t="shared" si="0"/>
        <v>6487.0088623219781</v>
      </c>
      <c r="F22" s="14">
        <f t="shared" si="1"/>
        <v>6487</v>
      </c>
      <c r="G22" s="14">
        <f t="shared" si="2"/>
        <v>2.5560000067343935E-3</v>
      </c>
      <c r="K22" s="14">
        <f t="shared" ref="K22:K28" si="5">+G22</f>
        <v>2.5560000067343935E-3</v>
      </c>
      <c r="O22" s="14">
        <f t="shared" ca="1" si="3"/>
        <v>3.0301758198369418E-3</v>
      </c>
      <c r="Q22" s="40">
        <f t="shared" si="4"/>
        <v>39932.203200000004</v>
      </c>
    </row>
    <row r="23" spans="1:21" s="14" customFormat="1" ht="12.95" customHeight="1" x14ac:dyDescent="0.2">
      <c r="A23" s="12" t="s">
        <v>51</v>
      </c>
      <c r="B23" s="13" t="s">
        <v>52</v>
      </c>
      <c r="C23" s="12">
        <v>54950.848700000002</v>
      </c>
      <c r="D23" s="12">
        <v>1E-3</v>
      </c>
      <c r="E23" s="14">
        <f t="shared" si="0"/>
        <v>6487.5133489591453</v>
      </c>
      <c r="F23" s="14">
        <f t="shared" si="1"/>
        <v>6487.5</v>
      </c>
      <c r="G23" s="14">
        <f t="shared" si="2"/>
        <v>3.8500000082422048E-3</v>
      </c>
      <c r="K23" s="14">
        <f t="shared" si="5"/>
        <v>3.8500000082422048E-3</v>
      </c>
      <c r="O23" s="14">
        <f t="shared" ca="1" si="3"/>
        <v>3.0298273918671981E-3</v>
      </c>
      <c r="Q23" s="40">
        <f t="shared" si="4"/>
        <v>39932.348700000002</v>
      </c>
    </row>
    <row r="24" spans="1:21" s="14" customFormat="1" ht="12.95" customHeight="1" x14ac:dyDescent="0.2">
      <c r="A24" s="12" t="s">
        <v>53</v>
      </c>
      <c r="B24" s="13" t="s">
        <v>50</v>
      </c>
      <c r="C24" s="12">
        <v>55623.855799999998</v>
      </c>
      <c r="D24" s="12">
        <v>5.9999999999999995E-4</v>
      </c>
      <c r="E24" s="14">
        <f t="shared" si="0"/>
        <v>8821.0053673217499</v>
      </c>
      <c r="F24" s="14">
        <f t="shared" si="1"/>
        <v>8821</v>
      </c>
      <c r="G24" s="14">
        <f t="shared" si="2"/>
        <v>1.5480000001844019E-3</v>
      </c>
      <c r="K24" s="14">
        <f t="shared" si="5"/>
        <v>1.5480000001844019E-3</v>
      </c>
      <c r="O24" s="14">
        <f t="shared" ca="1" si="3"/>
        <v>1.40371405707106E-3</v>
      </c>
      <c r="Q24" s="40">
        <f t="shared" si="4"/>
        <v>40605.355799999998</v>
      </c>
    </row>
    <row r="25" spans="1:21" s="14" customFormat="1" ht="12.95" customHeight="1" x14ac:dyDescent="0.2">
      <c r="A25" s="12" t="s">
        <v>53</v>
      </c>
      <c r="B25" s="13" t="s">
        <v>50</v>
      </c>
      <c r="C25" s="12">
        <v>55688.748099999997</v>
      </c>
      <c r="D25" s="12">
        <v>2.0000000000000001E-4</v>
      </c>
      <c r="E25" s="14">
        <f t="shared" si="0"/>
        <v>9046.0039804169028</v>
      </c>
      <c r="F25" s="14">
        <f t="shared" si="1"/>
        <v>9046</v>
      </c>
      <c r="G25" s="14">
        <f t="shared" si="2"/>
        <v>1.1480000030132942E-3</v>
      </c>
      <c r="K25" s="14">
        <f t="shared" si="5"/>
        <v>1.1480000030132942E-3</v>
      </c>
      <c r="O25" s="14">
        <f t="shared" ca="1" si="3"/>
        <v>1.2469214706861739E-3</v>
      </c>
      <c r="Q25" s="40">
        <f t="shared" si="4"/>
        <v>40670.248099999997</v>
      </c>
    </row>
    <row r="26" spans="1:21" s="14" customFormat="1" ht="12.95" customHeight="1" x14ac:dyDescent="0.2">
      <c r="A26" s="12" t="s">
        <v>53</v>
      </c>
      <c r="B26" s="13" t="s">
        <v>52</v>
      </c>
      <c r="C26" s="12">
        <v>55688.8914</v>
      </c>
      <c r="D26" s="12">
        <v>6.9999999999999999E-4</v>
      </c>
      <c r="E26" s="14">
        <f t="shared" si="0"/>
        <v>9046.5008390774419</v>
      </c>
      <c r="F26" s="14">
        <f t="shared" si="1"/>
        <v>9046.5</v>
      </c>
      <c r="G26" s="14">
        <f t="shared" si="2"/>
        <v>2.4200000189011917E-4</v>
      </c>
      <c r="K26" s="14">
        <f t="shared" si="5"/>
        <v>2.4200000189011917E-4</v>
      </c>
      <c r="O26" s="14">
        <f t="shared" ca="1" si="3"/>
        <v>1.2465730427164293E-3</v>
      </c>
      <c r="Q26" s="40">
        <f t="shared" si="4"/>
        <v>40670.3914</v>
      </c>
    </row>
    <row r="27" spans="1:21" s="14" customFormat="1" ht="12.95" customHeight="1" x14ac:dyDescent="0.2">
      <c r="A27" s="12" t="s">
        <v>54</v>
      </c>
      <c r="B27" s="13" t="s">
        <v>52</v>
      </c>
      <c r="C27" s="12">
        <v>55990.859600000003</v>
      </c>
      <c r="D27" s="12">
        <v>4.0000000000000002E-4</v>
      </c>
      <c r="E27" s="14">
        <f t="shared" si="0"/>
        <v>10093.503737708577</v>
      </c>
      <c r="F27" s="14">
        <f t="shared" si="1"/>
        <v>10093.5</v>
      </c>
      <c r="G27" s="14">
        <f t="shared" si="2"/>
        <v>1.0780000084196217E-3</v>
      </c>
      <c r="K27" s="14">
        <f t="shared" si="5"/>
        <v>1.0780000084196217E-3</v>
      </c>
      <c r="O27" s="14">
        <f t="shared" ca="1" si="3"/>
        <v>5.1696487407209418E-4</v>
      </c>
      <c r="Q27" s="40">
        <f t="shared" si="4"/>
        <v>40972.359600000003</v>
      </c>
    </row>
    <row r="28" spans="1:21" s="14" customFormat="1" ht="12.95" customHeight="1" x14ac:dyDescent="0.2">
      <c r="A28" s="41" t="s">
        <v>49</v>
      </c>
      <c r="B28" s="42" t="s">
        <v>50</v>
      </c>
      <c r="C28" s="43">
        <v>57514.391799999998</v>
      </c>
      <c r="D28" s="43">
        <v>4.4999999999999997E-3</v>
      </c>
      <c r="E28" s="14">
        <f t="shared" si="0"/>
        <v>15375.989209880312</v>
      </c>
      <c r="F28" s="14">
        <f t="shared" si="1"/>
        <v>15376</v>
      </c>
      <c r="G28" s="14">
        <f t="shared" si="2"/>
        <v>-3.1119999985094182E-3</v>
      </c>
      <c r="K28" s="14">
        <f t="shared" si="5"/>
        <v>-3.1119999985094182E-3</v>
      </c>
      <c r="O28" s="14">
        <f t="shared" ca="1" si="3"/>
        <v>-3.1641766262752811E-3</v>
      </c>
      <c r="Q28" s="40">
        <f t="shared" si="4"/>
        <v>42495.891799999998</v>
      </c>
    </row>
    <row r="29" spans="1:21" s="14" customFormat="1" ht="12.95" customHeight="1" x14ac:dyDescent="0.2">
      <c r="C29" s="22"/>
      <c r="D29" s="22"/>
      <c r="Q29" s="40"/>
    </row>
    <row r="30" spans="1:21" s="14" customFormat="1" ht="12.95" customHeight="1" x14ac:dyDescent="0.2">
      <c r="C30" s="22"/>
      <c r="D30" s="22"/>
      <c r="Q30" s="40"/>
    </row>
    <row r="31" spans="1:21" s="14" customFormat="1" ht="12.95" customHeight="1" x14ac:dyDescent="0.2">
      <c r="C31" s="22"/>
      <c r="D31" s="22"/>
      <c r="Q31" s="40"/>
    </row>
    <row r="32" spans="1:21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2024-03-09T06:51:13Z</dcterms:modified>
</cp:coreProperties>
</file>