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18160B-71A7-4227-8B96-A84446B4C4D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F11" i="1"/>
  <c r="C21" i="1"/>
  <c r="E21" i="1"/>
  <c r="F21" i="1"/>
  <c r="A21" i="1"/>
  <c r="H20" i="1"/>
  <c r="G11" i="1"/>
  <c r="E14" i="1"/>
  <c r="C17" i="1"/>
  <c r="G21" i="1"/>
  <c r="Q21" i="1"/>
  <c r="H21" i="1"/>
  <c r="C12" i="1"/>
  <c r="C16" i="1" l="1"/>
  <c r="D18" i="1" s="1"/>
  <c r="E15" i="1"/>
  <c r="C11" i="1"/>
  <c r="O25" i="1" l="1"/>
  <c r="S25" i="1" s="1"/>
  <c r="O21" i="1"/>
  <c r="S21" i="1" s="1"/>
  <c r="O27" i="1"/>
  <c r="S27" i="1" s="1"/>
  <c r="C15" i="1"/>
  <c r="O24" i="1"/>
  <c r="S24" i="1" s="1"/>
  <c r="O26" i="1"/>
  <c r="S26" i="1" s="1"/>
  <c r="O22" i="1"/>
  <c r="S22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<sst xmlns="http://schemas.openxmlformats.org/spreadsheetml/2006/main" count="65" uniqueCount="55">
  <si>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</si>
  <si>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</si>
  <si>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</si>
  <si>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</si>
  <si>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</si>
  <si>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</si>
  <si>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</si>
  <si>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</si>
  <si>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</si>
  <si>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</si>
  <si>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</si>
  <si>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</si>
  <si>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</si>
  <si>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</si>
  <si>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</si>
  <si>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</si>
  <si>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</si>
  <si>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</si>
  <si>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</si>
  <si>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</si>
  <si>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</si>
  <si>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</si>
  <si>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</si>
  <si>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</si>
  <si>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</si>
  <si>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</si>
  <si>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</si>
  <si>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</si>
  <si>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</si>
  <si>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</si>
  <si>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</si>
  <si>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</si>
  <si>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</si>
  <si>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</si>
  <si>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</si>
  <si>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</si>
  <si>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</si>
  <si>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</si>
  <si>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</si>
  <si>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</si>
  <si>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</si>
  <si>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</si>
  <si>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G0897-0470</t>
  </si>
  <si>
    <t>Vir</t>
  </si>
  <si>
    <t>VSX</t>
  </si>
  <si>
    <t>ED</t>
  </si>
  <si>
    <t>G0897-0470_Vir.xls</t>
  </si>
  <si>
    <t>IBVS 5894</t>
  </si>
  <si>
    <t>I</t>
  </si>
  <si>
    <t>IBVS 5992</t>
  </si>
  <si>
    <t>IBVS 6029</t>
  </si>
  <si>
    <t>IBVS 6063</t>
  </si>
  <si>
    <t>p</t>
  </si>
  <si>
    <t>V0638 Vir / GSC 0897-0470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</si>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</sst>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V0638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F-4B0D-9F06-4786132DDF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6.109999943873845E-3</c:v>
                </c:pt>
                <c:pt idx="2">
                  <c:v>1.0454999945068266E-2</c:v>
                </c:pt>
                <c:pt idx="3">
                  <c:v>1.3474999948812183E-2</c:v>
                </c:pt>
                <c:pt idx="4">
                  <c:v>1.6219999939494301E-2</c:v>
                </c:pt>
                <c:pt idx="5">
                  <c:v>1.7079999939596746E-2</c:v>
                </c:pt>
                <c:pt idx="6">
                  <c:v>1.7699999938486144E-2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F-4B0D-9F06-4786132DDF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0F-4B0D-9F06-4786132DDF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F-4B0D-9F06-4786132DDF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0F-4B0D-9F06-4786132DDF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0F-4B0D-9F06-4786132DDF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9.0000000000000006E-5</c:v>
                  </c:pt>
                  <c:pt idx="5">
                    <c:v>9.0000000000000006E-5</c:v>
                  </c:pt>
                  <c:pt idx="6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0F-4B0D-9F06-4786132DDF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1.3882245266629532E-3</c:v>
                </c:pt>
                <c:pt idx="1">
                  <c:v>4.1528563362601429E-3</c:v>
                </c:pt>
                <c:pt idx="2">
                  <c:v>1.0760072725251592E-2</c:v>
                </c:pt>
                <c:pt idx="3">
                  <c:v>1.4006612831934532E-2</c:v>
                </c:pt>
                <c:pt idx="4">
                  <c:v>1.6910744411740751E-2</c:v>
                </c:pt>
                <c:pt idx="5">
                  <c:v>1.6910744411740751E-2</c:v>
                </c:pt>
                <c:pt idx="6">
                  <c:v>1.6910744411740751E-2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0F-4B0D-9F06-4786132DDF2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</c:v>
                </c:pt>
                <c:pt idx="2">
                  <c:v>739</c:v>
                </c:pt>
                <c:pt idx="3">
                  <c:v>995</c:v>
                </c:pt>
                <c:pt idx="4">
                  <c:v>1224</c:v>
                </c:pt>
                <c:pt idx="5">
                  <c:v>1224</c:v>
                </c:pt>
                <c:pt idx="6">
                  <c:v>1224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0F-4B0D-9F06-4786132DD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110440"/>
        <c:axId val="1"/>
      </c:scatterChart>
      <c:valAx>
        <c:axId val="61611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1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172AFB-5999-7448-0E6D-94BC1E786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0: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7" t="s">
        <v>53</v>
      </c>
      <c r="E1" s="6" t="s">
        <v>46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43</v>
      </c>
      <c r="E2" s="3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54575.685000000056</v>
      </c>
      <c r="D7" s="13" t="s">
        <v>44</v>
      </c>
    </row>
    <row r="8" spans="1:7" s="6" customFormat="1" ht="12.95" customHeight="1" x14ac:dyDescent="0.2">
      <c r="A8" s="6" t="s">
        <v>3</v>
      </c>
      <c r="C8" s="38">
        <v>1.4413549999999999</v>
      </c>
      <c r="D8" s="13" t="s">
        <v>44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1.3882245266629532E-3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1.2681797291730229E-5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60378.828009490739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56339.920430744467</v>
      </c>
      <c r="D15" s="19" t="s">
        <v>38</v>
      </c>
      <c r="E15" s="20">
        <f ca="1">ROUND(2*(E14-$C$7)/$C$8,0)/2+E13</f>
        <v>4027</v>
      </c>
    </row>
    <row r="16" spans="1:7" s="6" customFormat="1" ht="12.95" customHeight="1" x14ac:dyDescent="0.2">
      <c r="A16" s="9" t="s">
        <v>4</v>
      </c>
      <c r="C16" s="23">
        <f ca="1">+C8+C12</f>
        <v>1.4413676817972916</v>
      </c>
      <c r="D16" s="19" t="s">
        <v>39</v>
      </c>
      <c r="E16" s="17">
        <f ca="1">ROUND(2*(E14-$C$15)/$C$16,0)/2+E13</f>
        <v>2803</v>
      </c>
    </row>
    <row r="17" spans="1:19" s="6" customFormat="1" ht="12.95" customHeight="1" thickBot="1" x14ac:dyDescent="0.25">
      <c r="A17" s="19" t="s">
        <v>29</v>
      </c>
      <c r="C17" s="6">
        <f>COUNT(C21:C2191)</f>
        <v>7</v>
      </c>
      <c r="D17" s="19" t="s">
        <v>33</v>
      </c>
      <c r="E17" s="24">
        <f ca="1">+$C$15+$C$16*E16-15018.5-$C$9/24</f>
        <v>45361.969876155614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56339.920430744467</v>
      </c>
      <c r="D18" s="26">
        <f ca="1">+C16</f>
        <v>1.4413676817972916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1.1001484552935863E-3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54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54575.685000000056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1.3882245266629532E-3</v>
      </c>
      <c r="Q21" s="33">
        <f>+C21-15018.5</f>
        <v>39557.185000000056</v>
      </c>
      <c r="S21" s="6">
        <f ca="1">+(O21-G21)^2</f>
        <v>1.9271673364285805E-6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54889.906499999997</v>
      </c>
      <c r="D22" s="4">
        <v>2.9999999999999997E-4</v>
      </c>
      <c r="E22" s="6">
        <f t="shared" ref="E22:E27" si="0">+(C22-C$7)/C$8</f>
        <v>218.00423906667092</v>
      </c>
      <c r="F22" s="6">
        <f t="shared" ref="F22:F27" si="1">ROUND(2*E22,0)/2</f>
        <v>218</v>
      </c>
      <c r="G22" s="6">
        <f t="shared" ref="G22:G27" si="2">+C22-(C$7+F22*C$8)</f>
        <v>6.109999943873845E-3</v>
      </c>
      <c r="I22" s="6">
        <f t="shared" ref="I22:I27" si="3">+G22</f>
        <v>6.109999943873845E-3</v>
      </c>
      <c r="O22" s="6">
        <f t="shared" ref="O22:O27" ca="1" si="4">+C$11+C$12*$F22</f>
        <v>4.1528563362601429E-3</v>
      </c>
      <c r="Q22" s="33">
        <f t="shared" ref="Q22:Q27" si="5">+C22-15018.5</f>
        <v>39871.406499999997</v>
      </c>
      <c r="S22" s="6">
        <f t="shared" ref="S22:S27" ca="1" si="6">+(O22-G22)^2</f>
        <v>3.8304111008231769E-6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55640.856800000001</v>
      </c>
      <c r="D23" s="4">
        <v>5.9999999999999995E-4</v>
      </c>
      <c r="E23" s="6">
        <f t="shared" si="0"/>
        <v>739.00725359120099</v>
      </c>
      <c r="F23" s="6">
        <f t="shared" si="1"/>
        <v>739</v>
      </c>
      <c r="G23" s="6">
        <f t="shared" si="2"/>
        <v>1.0454999945068266E-2</v>
      </c>
      <c r="I23" s="6">
        <f t="shared" si="3"/>
        <v>1.0454999945068266E-2</v>
      </c>
      <c r="O23" s="6">
        <f t="shared" ca="1" si="4"/>
        <v>1.0760072725251592E-2</v>
      </c>
      <c r="Q23" s="33">
        <f t="shared" si="5"/>
        <v>40622.356800000001</v>
      </c>
      <c r="S23" s="6">
        <f t="shared" ca="1" si="6"/>
        <v>9.306940120878389E-8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56009.846700000002</v>
      </c>
      <c r="D24" s="4">
        <v>2.9999999999999997E-4</v>
      </c>
      <c r="E24" s="6">
        <f t="shared" si="0"/>
        <v>995.00934884185097</v>
      </c>
      <c r="F24" s="6">
        <f t="shared" si="1"/>
        <v>995</v>
      </c>
      <c r="G24" s="6">
        <f t="shared" si="2"/>
        <v>1.3474999948812183E-2</v>
      </c>
      <c r="I24" s="6">
        <f t="shared" si="3"/>
        <v>1.3474999948812183E-2</v>
      </c>
      <c r="O24" s="6">
        <f t="shared" ca="1" si="4"/>
        <v>1.4006612831934532E-2</v>
      </c>
      <c r="Q24" s="33">
        <f t="shared" si="5"/>
        <v>40991.346700000002</v>
      </c>
      <c r="S24" s="6">
        <f t="shared" ca="1" si="6"/>
        <v>2.8261225750165584E-7</v>
      </c>
    </row>
    <row r="25" spans="1:19" s="6" customFormat="1" ht="12.95" customHeight="1" x14ac:dyDescent="0.2">
      <c r="A25" s="34" t="s">
        <v>51</v>
      </c>
      <c r="B25" s="35" t="s">
        <v>52</v>
      </c>
      <c r="C25" s="36">
        <v>56339.919739999998</v>
      </c>
      <c r="D25" s="36">
        <v>9.0000000000000006E-5</v>
      </c>
      <c r="E25" s="6">
        <f t="shared" si="0"/>
        <v>1224.011253299806</v>
      </c>
      <c r="F25" s="6">
        <f t="shared" si="1"/>
        <v>1224</v>
      </c>
      <c r="G25" s="6">
        <f t="shared" si="2"/>
        <v>1.6219999939494301E-2</v>
      </c>
      <c r="I25" s="6">
        <f t="shared" si="3"/>
        <v>1.6219999939494301E-2</v>
      </c>
      <c r="O25" s="6">
        <f t="shared" ca="1" si="4"/>
        <v>1.6910744411740751E-2</v>
      </c>
      <c r="Q25" s="33">
        <f t="shared" si="5"/>
        <v>41321.419739999998</v>
      </c>
      <c r="S25" s="6">
        <f t="shared" ca="1" si="6"/>
        <v>4.7712792593902721E-7</v>
      </c>
    </row>
    <row r="26" spans="1:19" s="6" customFormat="1" ht="12.95" customHeight="1" x14ac:dyDescent="0.2">
      <c r="A26" s="34" t="s">
        <v>51</v>
      </c>
      <c r="B26" s="35" t="s">
        <v>52</v>
      </c>
      <c r="C26" s="36">
        <v>56339.920599999998</v>
      </c>
      <c r="D26" s="36">
        <v>9.0000000000000006E-5</v>
      </c>
      <c r="E26" s="6">
        <f t="shared" si="0"/>
        <v>1224.0118499605869</v>
      </c>
      <c r="F26" s="6">
        <f t="shared" si="1"/>
        <v>1224</v>
      </c>
      <c r="G26" s="6">
        <f t="shared" si="2"/>
        <v>1.7079999939596746E-2</v>
      </c>
      <c r="I26" s="6">
        <f t="shared" si="3"/>
        <v>1.7079999939596746E-2</v>
      </c>
      <c r="O26" s="6">
        <f t="shared" ca="1" si="4"/>
        <v>1.6910744411740751E-2</v>
      </c>
      <c r="Q26" s="33">
        <f t="shared" si="5"/>
        <v>41321.420599999998</v>
      </c>
      <c r="S26" s="6">
        <f t="shared" ca="1" si="6"/>
        <v>2.8647433709811543E-8</v>
      </c>
    </row>
    <row r="27" spans="1:19" s="6" customFormat="1" ht="12.95" customHeight="1" x14ac:dyDescent="0.2">
      <c r="A27" s="34" t="s">
        <v>51</v>
      </c>
      <c r="B27" s="35" t="s">
        <v>52</v>
      </c>
      <c r="C27" s="36">
        <v>56339.921219999997</v>
      </c>
      <c r="D27" s="36">
        <v>1.8000000000000001E-4</v>
      </c>
      <c r="E27" s="6">
        <f t="shared" si="0"/>
        <v>1224.0122801113819</v>
      </c>
      <c r="F27" s="6">
        <f t="shared" si="1"/>
        <v>1224</v>
      </c>
      <c r="G27" s="6">
        <f t="shared" si="2"/>
        <v>1.7699999938486144E-2</v>
      </c>
      <c r="I27" s="6">
        <f t="shared" si="3"/>
        <v>1.7699999938486144E-2</v>
      </c>
      <c r="O27" s="6">
        <f t="shared" ca="1" si="4"/>
        <v>1.6910744411740751E-2</v>
      </c>
      <c r="Q27" s="33">
        <f t="shared" si="5"/>
        <v>41321.421219999997</v>
      </c>
      <c r="S27" s="6">
        <f t="shared" ca="1" si="6"/>
        <v>6.229242864981477E-7</v>
      </c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2024-03-09T06:52:20Z</dcterms:modified>
</cp:coreProperties>
</file>