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50057B4-7B29-4A7A-832F-C3A63EA7DFF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D9" i="1"/>
  <c r="C9" i="1"/>
  <c r="Q22" i="1"/>
  <c r="Q23" i="1"/>
  <c r="Q24" i="1"/>
  <c r="Q25" i="1"/>
  <c r="Q26" i="1"/>
  <c r="Q27" i="1"/>
  <c r="Q30" i="1"/>
  <c r="E21" i="1"/>
  <c r="F21" i="1"/>
  <c r="G21" i="1"/>
  <c r="I21" i="1"/>
  <c r="Q28" i="1"/>
  <c r="Q29" i="1"/>
  <c r="F16" i="1"/>
  <c r="F17" i="1" s="1"/>
  <c r="C17" i="1"/>
  <c r="Q21" i="1"/>
  <c r="C12" i="1"/>
  <c r="C11" i="1"/>
  <c r="O27" i="1" l="1"/>
  <c r="C15" i="1"/>
  <c r="F18" i="1" s="1"/>
  <c r="O24" i="1"/>
  <c r="O26" i="1"/>
  <c r="O29" i="1"/>
  <c r="O30" i="1"/>
  <c r="O28" i="1"/>
  <c r="O23" i="1"/>
  <c r="O21" i="1"/>
  <c r="O25" i="1"/>
  <c r="O22" i="1"/>
  <c r="C16" i="1"/>
  <c r="D18" i="1" s="1"/>
  <c r="F19" i="1" l="1"/>
  <c r="C18" i="1"/>
</calcChain>
</file>

<file path=xl/sharedStrings.xml><?xml version="1.0" encoding="utf-8"?>
<sst xmlns="http://schemas.openxmlformats.org/spreadsheetml/2006/main" count="72" uniqueCount="56">
  <si>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</si>
  <si>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</si>
  <si>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</si>
  <si>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</si>
  <si>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</si>
  <si>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</si>
  <si>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</si>
  <si>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</si>
  <si>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</si>
  <si>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</si>
  <si>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</si>
  <si>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</si>
  <si>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</si>
  <si>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</si>
  <si>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</si>
  <si>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</si>
  <si>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</si>
  <si>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</si>
  <si>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</si>
  <si>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</si>
  <si>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</si>
  <si>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</si>
  <si>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</si>
  <si>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</si>
  <si>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</si>
  <si>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</si>
  <si>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</si>
  <si>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</si>
  <si>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</si>
  <si>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</si>
  <si>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</si>
  <si>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</si>
  <si>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</si>
  <si>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</si>
  <si>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</si>
  <si>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</si>
  <si>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</si>
  <si>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</si>
  <si>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</si>
  <si>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</si>
  <si>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</si>
  <si>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</si>
  <si>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V0639 Vir  </t>
  </si>
  <si>
    <t>2017K</t>
  </si>
  <si>
    <t>G303.-0065</t>
  </si>
  <si>
    <t xml:space="preserve">EW        </t>
  </si>
  <si>
    <t>pr_6</t>
  </si>
  <si>
    <t xml:space="preserve">      </t>
  </si>
  <si>
    <t>GCVS</t>
  </si>
  <si>
    <t>V0639 Vir   / GSC 303.-0065</t>
  </si>
  <si>
    <t>IBVS 6196</t>
  </si>
  <si>
    <t>I</t>
  </si>
  <si>
    <t>IBVS 5894</t>
  </si>
  <si>
    <t>II</t>
  </si>
  <si>
    <t>IBVS 5992</t>
  </si>
  <si>
    <t>IBVS 6029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</si>
</sst>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9">
    <xf numFmtId="0" fontId="0" fillId="0" borderId="0" xfId="0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5" fillId="24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31" fillId="0" borderId="0" xfId="42" applyFont="1" applyAlignment="1">
      <alignment horizontal="left" vertical="center"/>
    </xf>
    <xf numFmtId="0" fontId="31" fillId="0" borderId="0" xfId="42" applyFont="1" applyAlignment="1">
      <alignment horizontal="center" vertical="center" wrapText="1"/>
    </xf>
    <xf numFmtId="0" fontId="31" fillId="0" borderId="0" xfId="42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V0639 -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3.5000000000000001E-3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3.5000000000000001E-3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4732</c:v>
                </c:pt>
                <c:pt idx="2">
                  <c:v>4732.5</c:v>
                </c:pt>
                <c:pt idx="3">
                  <c:v>6564.5</c:v>
                </c:pt>
                <c:pt idx="4">
                  <c:v>6720</c:v>
                </c:pt>
                <c:pt idx="5">
                  <c:v>7534</c:v>
                </c:pt>
                <c:pt idx="6">
                  <c:v>7751</c:v>
                </c:pt>
                <c:pt idx="7">
                  <c:v>11623</c:v>
                </c:pt>
                <c:pt idx="8">
                  <c:v>11623.5</c:v>
                </c:pt>
                <c:pt idx="9">
                  <c:v>12590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D9-4D37-BD7D-BDA086FF8D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3.5000000000000001E-3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3.5000000000000001E-3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4732</c:v>
                </c:pt>
                <c:pt idx="2">
                  <c:v>4732.5</c:v>
                </c:pt>
                <c:pt idx="3">
                  <c:v>6564.5</c:v>
                </c:pt>
                <c:pt idx="4">
                  <c:v>6720</c:v>
                </c:pt>
                <c:pt idx="5">
                  <c:v>7534</c:v>
                </c:pt>
                <c:pt idx="6">
                  <c:v>7751</c:v>
                </c:pt>
                <c:pt idx="7">
                  <c:v>11623</c:v>
                </c:pt>
                <c:pt idx="8">
                  <c:v>11623.5</c:v>
                </c:pt>
                <c:pt idx="9">
                  <c:v>12590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D9-4D37-BD7D-BDA086FF8D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3.5000000000000001E-3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3.5000000000000001E-3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4732</c:v>
                </c:pt>
                <c:pt idx="2">
                  <c:v>4732.5</c:v>
                </c:pt>
                <c:pt idx="3">
                  <c:v>6564.5</c:v>
                </c:pt>
                <c:pt idx="4">
                  <c:v>6720</c:v>
                </c:pt>
                <c:pt idx="5">
                  <c:v>7534</c:v>
                </c:pt>
                <c:pt idx="6">
                  <c:v>7751</c:v>
                </c:pt>
                <c:pt idx="7">
                  <c:v>11623</c:v>
                </c:pt>
                <c:pt idx="8">
                  <c:v>11623.5</c:v>
                </c:pt>
                <c:pt idx="9">
                  <c:v>12590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D9-4D37-BD7D-BDA086FF8D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3.5000000000000001E-3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3.5000000000000001E-3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4732</c:v>
                </c:pt>
                <c:pt idx="2">
                  <c:v>4732.5</c:v>
                </c:pt>
                <c:pt idx="3">
                  <c:v>6564.5</c:v>
                </c:pt>
                <c:pt idx="4">
                  <c:v>6720</c:v>
                </c:pt>
                <c:pt idx="5">
                  <c:v>7534</c:v>
                </c:pt>
                <c:pt idx="6">
                  <c:v>7751</c:v>
                </c:pt>
                <c:pt idx="7">
                  <c:v>11623</c:v>
                </c:pt>
                <c:pt idx="8">
                  <c:v>11623.5</c:v>
                </c:pt>
                <c:pt idx="9">
                  <c:v>12590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3.4072000002197456E-2</c:v>
                </c:pt>
                <c:pt idx="2">
                  <c:v>3.5107499999867287E-2</c:v>
                </c:pt>
                <c:pt idx="3">
                  <c:v>3.8679500001308043E-2</c:v>
                </c:pt>
                <c:pt idx="4">
                  <c:v>3.8719999996828847E-2</c:v>
                </c:pt>
                <c:pt idx="5">
                  <c:v>3.9913999993586913E-2</c:v>
                </c:pt>
                <c:pt idx="6">
                  <c:v>4.0920999999798369E-2</c:v>
                </c:pt>
                <c:pt idx="7">
                  <c:v>3.9633000000321772E-2</c:v>
                </c:pt>
                <c:pt idx="8">
                  <c:v>3.4568499999295454E-2</c:v>
                </c:pt>
                <c:pt idx="9">
                  <c:v>3.6990000000514556E-2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D9-4D37-BD7D-BDA086FF8D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3.5000000000000001E-3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3.5000000000000001E-3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4732</c:v>
                </c:pt>
                <c:pt idx="2">
                  <c:v>4732.5</c:v>
                </c:pt>
                <c:pt idx="3">
                  <c:v>6564.5</c:v>
                </c:pt>
                <c:pt idx="4">
                  <c:v>6720</c:v>
                </c:pt>
                <c:pt idx="5">
                  <c:v>7534</c:v>
                </c:pt>
                <c:pt idx="6">
                  <c:v>7751</c:v>
                </c:pt>
                <c:pt idx="7">
                  <c:v>11623</c:v>
                </c:pt>
                <c:pt idx="8">
                  <c:v>11623.5</c:v>
                </c:pt>
                <c:pt idx="9">
                  <c:v>12590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D9-4D37-BD7D-BDA086FF8D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3.5000000000000001E-3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3.5000000000000001E-3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4732</c:v>
                </c:pt>
                <c:pt idx="2">
                  <c:v>4732.5</c:v>
                </c:pt>
                <c:pt idx="3">
                  <c:v>6564.5</c:v>
                </c:pt>
                <c:pt idx="4">
                  <c:v>6720</c:v>
                </c:pt>
                <c:pt idx="5">
                  <c:v>7534</c:v>
                </c:pt>
                <c:pt idx="6">
                  <c:v>7751</c:v>
                </c:pt>
                <c:pt idx="7">
                  <c:v>11623</c:v>
                </c:pt>
                <c:pt idx="8">
                  <c:v>11623.5</c:v>
                </c:pt>
                <c:pt idx="9">
                  <c:v>12590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D9-4D37-BD7D-BDA086FF8D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3.5000000000000001E-3</c:v>
                  </c:pt>
                  <c:pt idx="9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8.9999999999999998E-4</c:v>
                  </c:pt>
                  <c:pt idx="8">
                    <c:v>3.5000000000000001E-3</c:v>
                  </c:pt>
                  <c:pt idx="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4732</c:v>
                </c:pt>
                <c:pt idx="2">
                  <c:v>4732.5</c:v>
                </c:pt>
                <c:pt idx="3">
                  <c:v>6564.5</c:v>
                </c:pt>
                <c:pt idx="4">
                  <c:v>6720</c:v>
                </c:pt>
                <c:pt idx="5">
                  <c:v>7534</c:v>
                </c:pt>
                <c:pt idx="6">
                  <c:v>7751</c:v>
                </c:pt>
                <c:pt idx="7">
                  <c:v>11623</c:v>
                </c:pt>
                <c:pt idx="8">
                  <c:v>11623.5</c:v>
                </c:pt>
                <c:pt idx="9">
                  <c:v>12590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D9-4D37-BD7D-BDA086FF8D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4732</c:v>
                </c:pt>
                <c:pt idx="2">
                  <c:v>4732.5</c:v>
                </c:pt>
                <c:pt idx="3">
                  <c:v>6564.5</c:v>
                </c:pt>
                <c:pt idx="4">
                  <c:v>6720</c:v>
                </c:pt>
                <c:pt idx="5">
                  <c:v>7534</c:v>
                </c:pt>
                <c:pt idx="6">
                  <c:v>7751</c:v>
                </c:pt>
                <c:pt idx="7">
                  <c:v>11623</c:v>
                </c:pt>
                <c:pt idx="8">
                  <c:v>11623.5</c:v>
                </c:pt>
                <c:pt idx="9">
                  <c:v>12590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3.6677507004854712E-2</c:v>
                </c:pt>
                <c:pt idx="1">
                  <c:v>3.7222508834374272E-2</c:v>
                </c:pt>
                <c:pt idx="2">
                  <c:v>3.722256642121171E-2</c:v>
                </c:pt>
                <c:pt idx="3">
                  <c:v>3.7433564593586995E-2</c:v>
                </c:pt>
                <c:pt idx="4">
                  <c:v>3.745147410003042E-2</c:v>
                </c:pt>
                <c:pt idx="5">
                  <c:v>3.7545225471380568E-2</c:v>
                </c:pt>
                <c:pt idx="6">
                  <c:v>3.7570218158828952E-2</c:v>
                </c:pt>
                <c:pt idx="7">
                  <c:v>3.8016170627954003E-2</c:v>
                </c:pt>
                <c:pt idx="8">
                  <c:v>3.8016228214791441E-2</c:v>
                </c:pt>
                <c:pt idx="9">
                  <c:v>3.8127543571560389E-2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D9-4D37-BD7D-BDA086FF8D3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4732</c:v>
                </c:pt>
                <c:pt idx="2">
                  <c:v>4732.5</c:v>
                </c:pt>
                <c:pt idx="3">
                  <c:v>6564.5</c:v>
                </c:pt>
                <c:pt idx="4">
                  <c:v>6720</c:v>
                </c:pt>
                <c:pt idx="5">
                  <c:v>7534</c:v>
                </c:pt>
                <c:pt idx="6">
                  <c:v>7751</c:v>
                </c:pt>
                <c:pt idx="7">
                  <c:v>11623</c:v>
                </c:pt>
                <c:pt idx="8">
                  <c:v>11623.5</c:v>
                </c:pt>
                <c:pt idx="9">
                  <c:v>12590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D9-4D37-BD7D-BDA086FF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119800"/>
        <c:axId val="1"/>
      </c:scatterChart>
      <c:valAx>
        <c:axId val="616119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119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A37AE3D-1649-0AC0-81C3-FDF349902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s="13" customFormat="1" ht="20.25" x14ac:dyDescent="0.2">
      <c r="A1" s="46" t="s">
        <v>49</v>
      </c>
      <c r="F1" s="3" t="s">
        <v>42</v>
      </c>
      <c r="G1" s="2" t="s">
        <v>43</v>
      </c>
      <c r="H1" s="4"/>
      <c r="I1" s="5" t="s">
        <v>44</v>
      </c>
      <c r="J1" s="6" t="s">
        <v>42</v>
      </c>
      <c r="K1" s="7">
        <v>13.261900000000001</v>
      </c>
      <c r="L1" s="7">
        <v>2.3522400000000001</v>
      </c>
      <c r="M1" s="8">
        <v>53186.739000000001</v>
      </c>
      <c r="N1" s="8">
        <v>0.37232900000000002</v>
      </c>
      <c r="O1" s="9" t="s">
        <v>45</v>
      </c>
      <c r="P1" s="9">
        <v>12.45</v>
      </c>
      <c r="Q1" s="9">
        <v>13.15</v>
      </c>
      <c r="R1" s="10" t="s">
        <v>46</v>
      </c>
      <c r="S1" s="47" t="s">
        <v>47</v>
      </c>
    </row>
    <row r="2" spans="1:19" s="13" customFormat="1" ht="12.95" customHeight="1" x14ac:dyDescent="0.2">
      <c r="A2" s="13" t="s">
        <v>24</v>
      </c>
      <c r="B2" s="13" t="s">
        <v>45</v>
      </c>
      <c r="C2" s="14"/>
      <c r="D2" s="15"/>
    </row>
    <row r="3" spans="1:19" s="13" customFormat="1" ht="12.95" customHeight="1" thickBot="1" x14ac:dyDescent="0.25"/>
    <row r="4" spans="1:19" s="13" customFormat="1" ht="12.95" customHeight="1" thickTop="1" thickBot="1" x14ac:dyDescent="0.25">
      <c r="A4" s="16" t="s">
        <v>1</v>
      </c>
      <c r="C4" s="17">
        <v>53186.739000000001</v>
      </c>
      <c r="D4" s="18">
        <v>0.37232900000000002</v>
      </c>
    </row>
    <row r="5" spans="1:19" s="13" customFormat="1" ht="12.95" customHeight="1" thickTop="1" x14ac:dyDescent="0.2">
      <c r="A5" s="19" t="s">
        <v>29</v>
      </c>
      <c r="C5" s="20">
        <v>-9.5</v>
      </c>
      <c r="D5" s="13" t="s">
        <v>30</v>
      </c>
    </row>
    <row r="6" spans="1:19" s="13" customFormat="1" ht="12.95" customHeight="1" x14ac:dyDescent="0.2">
      <c r="A6" s="16" t="s">
        <v>2</v>
      </c>
    </row>
    <row r="7" spans="1:19" s="13" customFormat="1" ht="12.95" customHeight="1" x14ac:dyDescent="0.2">
      <c r="A7" s="13" t="s">
        <v>3</v>
      </c>
      <c r="C7" s="48">
        <v>53186.739000000001</v>
      </c>
      <c r="D7" s="22" t="s">
        <v>48</v>
      </c>
    </row>
    <row r="8" spans="1:19" s="13" customFormat="1" ht="12.95" customHeight="1" x14ac:dyDescent="0.2">
      <c r="A8" s="13" t="s">
        <v>4</v>
      </c>
      <c r="C8" s="48">
        <v>0.37232900000000002</v>
      </c>
      <c r="D8" s="22" t="s">
        <v>48</v>
      </c>
    </row>
    <row r="9" spans="1:19" s="13" customFormat="1" ht="12.95" customHeight="1" x14ac:dyDescent="0.2">
      <c r="A9" s="23" t="s">
        <v>33</v>
      </c>
      <c r="B9" s="24">
        <v>22</v>
      </c>
      <c r="C9" s="25" t="str">
        <f>"F"&amp;B9</f>
        <v>F22</v>
      </c>
      <c r="D9" s="26" t="str">
        <f>"G"&amp;B9</f>
        <v>G22</v>
      </c>
    </row>
    <row r="10" spans="1:19" s="13" customFormat="1" ht="12.95" customHeight="1" thickBot="1" x14ac:dyDescent="0.25">
      <c r="C10" s="27" t="s">
        <v>20</v>
      </c>
      <c r="D10" s="27" t="s">
        <v>21</v>
      </c>
    </row>
    <row r="11" spans="1:19" s="13" customFormat="1" ht="12.95" customHeight="1" x14ac:dyDescent="0.2">
      <c r="A11" s="13" t="s">
        <v>16</v>
      </c>
      <c r="C11" s="26">
        <f ca="1">INTERCEPT(INDIRECT($D$9):G992,INDIRECT($C$9):F992)</f>
        <v>3.6677507004854712E-2</v>
      </c>
      <c r="D11" s="15"/>
    </row>
    <row r="12" spans="1:19" s="13" customFormat="1" ht="12.95" customHeight="1" x14ac:dyDescent="0.2">
      <c r="A12" s="13" t="s">
        <v>17</v>
      </c>
      <c r="C12" s="26">
        <f ca="1">SLOPE(INDIRECT($D$9):G992,INDIRECT($C$9):F992)</f>
        <v>1.1517367487733729E-7</v>
      </c>
      <c r="D12" s="15"/>
    </row>
    <row r="13" spans="1:19" s="13" customFormat="1" ht="12.95" customHeight="1" x14ac:dyDescent="0.2">
      <c r="A13" s="13" t="s">
        <v>19</v>
      </c>
      <c r="C13" s="15" t="s">
        <v>14</v>
      </c>
    </row>
    <row r="14" spans="1:19" s="13" customFormat="1" ht="12.95" customHeight="1" x14ac:dyDescent="0.2"/>
    <row r="15" spans="1:19" s="13" customFormat="1" ht="12.95" customHeight="1" x14ac:dyDescent="0.2">
      <c r="A15" s="28" t="s">
        <v>18</v>
      </c>
      <c r="C15" s="29">
        <f ca="1">(C7+C11)+(C8+C12)*INT(MAX(F21:F3533))</f>
        <v>57874.399237543577</v>
      </c>
      <c r="E15" s="30" t="s">
        <v>35</v>
      </c>
      <c r="F15" s="24">
        <v>1</v>
      </c>
    </row>
    <row r="16" spans="1:19" s="13" customFormat="1" ht="12.95" customHeight="1" x14ac:dyDescent="0.2">
      <c r="A16" s="16" t="s">
        <v>5</v>
      </c>
      <c r="C16" s="31">
        <f ca="1">+C8+C12</f>
        <v>0.3723291151736749</v>
      </c>
      <c r="E16" s="30" t="s">
        <v>31</v>
      </c>
      <c r="F16" s="31">
        <f ca="1">NOW()+15018.5+$C$5/24</f>
        <v>60378.828482986108</v>
      </c>
    </row>
    <row r="17" spans="1:21" s="13" customFormat="1" ht="12.95" customHeight="1" thickBot="1" x14ac:dyDescent="0.25">
      <c r="A17" s="30" t="s">
        <v>28</v>
      </c>
      <c r="C17" s="13">
        <f>COUNT(C21:C2191)</f>
        <v>10</v>
      </c>
      <c r="E17" s="30" t="s">
        <v>36</v>
      </c>
      <c r="F17" s="32">
        <f ca="1">ROUND(2*(F16-$C$7)/$C$8,0)/2+F15</f>
        <v>19317.5</v>
      </c>
    </row>
    <row r="18" spans="1:21" s="13" customFormat="1" ht="12.95" customHeight="1" thickTop="1" thickBot="1" x14ac:dyDescent="0.25">
      <c r="A18" s="16" t="s">
        <v>6</v>
      </c>
      <c r="C18" s="33">
        <f ca="1">+C15</f>
        <v>57874.399237543577</v>
      </c>
      <c r="D18" s="34">
        <f ca="1">+C16</f>
        <v>0.3723291151736749</v>
      </c>
      <c r="E18" s="30" t="s">
        <v>37</v>
      </c>
      <c r="F18" s="26">
        <f ca="1">ROUND(2*(F16-$C$15)/$C$16,0)/2+F15</f>
        <v>6727.5</v>
      </c>
    </row>
    <row r="19" spans="1:21" s="13" customFormat="1" ht="12.95" customHeight="1" thickTop="1" x14ac:dyDescent="0.2">
      <c r="E19" s="30" t="s">
        <v>32</v>
      </c>
      <c r="F19" s="35">
        <f ca="1">+$C$15+$C$16*F18-15018.5-$C$5/24</f>
        <v>45361.139193207811</v>
      </c>
    </row>
    <row r="20" spans="1:21" s="13" customFormat="1" ht="12.95" customHeight="1" thickBot="1" x14ac:dyDescent="0.25">
      <c r="A20" s="27" t="s">
        <v>7</v>
      </c>
      <c r="B20" s="27" t="s">
        <v>8</v>
      </c>
      <c r="C20" s="27" t="s">
        <v>9</v>
      </c>
      <c r="D20" s="27" t="s">
        <v>13</v>
      </c>
      <c r="E20" s="27" t="s">
        <v>10</v>
      </c>
      <c r="F20" s="27" t="s">
        <v>11</v>
      </c>
      <c r="G20" s="27" t="s">
        <v>12</v>
      </c>
      <c r="H20" s="36" t="s">
        <v>38</v>
      </c>
      <c r="I20" s="36" t="s">
        <v>39</v>
      </c>
      <c r="J20" s="36" t="s">
        <v>40</v>
      </c>
      <c r="K20" s="36" t="s">
        <v>41</v>
      </c>
      <c r="L20" s="36" t="s">
        <v>25</v>
      </c>
      <c r="M20" s="36" t="s">
        <v>26</v>
      </c>
      <c r="N20" s="36" t="s">
        <v>27</v>
      </c>
      <c r="O20" s="36" t="s">
        <v>23</v>
      </c>
      <c r="P20" s="37" t="s">
        <v>22</v>
      </c>
      <c r="Q20" s="27" t="s">
        <v>15</v>
      </c>
      <c r="U20" s="38" t="s">
        <v>34</v>
      </c>
    </row>
    <row r="21" spans="1:21" s="13" customFormat="1" ht="12.95" customHeight="1" x14ac:dyDescent="0.2">
      <c r="A21" s="13" t="s">
        <v>48</v>
      </c>
      <c r="C21" s="21">
        <v>53186.739000000001</v>
      </c>
      <c r="D21" s="21" t="s">
        <v>14</v>
      </c>
      <c r="E21" s="13">
        <f t="shared" ref="E21:E30" si="0">+(C21-C$7)/C$8</f>
        <v>0</v>
      </c>
      <c r="F21" s="13">
        <f t="shared" ref="F21:F30" si="1">ROUND(2*E21,0)/2</f>
        <v>0</v>
      </c>
      <c r="G21" s="13">
        <f t="shared" ref="G21:G30" si="2">+C21-(C$7+F21*C$8)</f>
        <v>0</v>
      </c>
      <c r="I21" s="13">
        <f>+G21</f>
        <v>0</v>
      </c>
      <c r="O21" s="13">
        <f t="shared" ref="O21:O30" ca="1" si="3">+C$11+C$12*$F21</f>
        <v>3.6677507004854712E-2</v>
      </c>
      <c r="Q21" s="39">
        <f t="shared" ref="Q21:Q30" si="4">+C21-15018.5</f>
        <v>38168.239000000001</v>
      </c>
    </row>
    <row r="22" spans="1:21" s="13" customFormat="1" ht="12.95" customHeight="1" x14ac:dyDescent="0.2">
      <c r="A22" s="11" t="s">
        <v>52</v>
      </c>
      <c r="B22" s="12" t="s">
        <v>51</v>
      </c>
      <c r="C22" s="11">
        <v>54948.633900000001</v>
      </c>
      <c r="D22" s="11">
        <v>1.4E-3</v>
      </c>
      <c r="E22" s="13">
        <f t="shared" si="0"/>
        <v>4732.0915104652049</v>
      </c>
      <c r="F22" s="13">
        <f t="shared" si="1"/>
        <v>4732</v>
      </c>
      <c r="G22" s="13">
        <f t="shared" si="2"/>
        <v>3.4072000002197456E-2</v>
      </c>
      <c r="K22" s="13">
        <f t="shared" ref="K22:K30" si="5">+G22</f>
        <v>3.4072000002197456E-2</v>
      </c>
      <c r="O22" s="13">
        <f t="shared" ca="1" si="3"/>
        <v>3.7222508834374272E-2</v>
      </c>
      <c r="Q22" s="39">
        <f t="shared" si="4"/>
        <v>39930.133900000001</v>
      </c>
    </row>
    <row r="23" spans="1:21" s="13" customFormat="1" ht="12.95" customHeight="1" x14ac:dyDescent="0.2">
      <c r="A23" s="11" t="s">
        <v>52</v>
      </c>
      <c r="B23" s="12" t="s">
        <v>53</v>
      </c>
      <c r="C23" s="11">
        <v>54948.821100000001</v>
      </c>
      <c r="D23" s="11">
        <v>4.0000000000000002E-4</v>
      </c>
      <c r="E23" s="13">
        <f t="shared" si="0"/>
        <v>4732.5942916076901</v>
      </c>
      <c r="F23" s="13">
        <f t="shared" si="1"/>
        <v>4732.5</v>
      </c>
      <c r="G23" s="13">
        <f t="shared" si="2"/>
        <v>3.5107499999867287E-2</v>
      </c>
      <c r="K23" s="13">
        <f t="shared" si="5"/>
        <v>3.5107499999867287E-2</v>
      </c>
      <c r="O23" s="13">
        <f t="shared" ca="1" si="3"/>
        <v>3.722256642121171E-2</v>
      </c>
      <c r="Q23" s="39">
        <f t="shared" si="4"/>
        <v>39930.321100000001</v>
      </c>
    </row>
    <row r="24" spans="1:21" s="13" customFormat="1" ht="12.95" customHeight="1" x14ac:dyDescent="0.2">
      <c r="A24" s="11" t="s">
        <v>54</v>
      </c>
      <c r="B24" s="12" t="s">
        <v>53</v>
      </c>
      <c r="C24" s="11">
        <v>55630.931400000001</v>
      </c>
      <c r="D24" s="11">
        <v>2.0000000000000001E-4</v>
      </c>
      <c r="E24" s="13">
        <f t="shared" si="0"/>
        <v>6564.6038852735073</v>
      </c>
      <c r="F24" s="13">
        <f t="shared" si="1"/>
        <v>6564.5</v>
      </c>
      <c r="G24" s="13">
        <f t="shared" si="2"/>
        <v>3.8679500001308043E-2</v>
      </c>
      <c r="K24" s="13">
        <f t="shared" si="5"/>
        <v>3.8679500001308043E-2</v>
      </c>
      <c r="O24" s="13">
        <f t="shared" ca="1" si="3"/>
        <v>3.7433564593586995E-2</v>
      </c>
      <c r="Q24" s="39">
        <f t="shared" si="4"/>
        <v>40612.431400000001</v>
      </c>
    </row>
    <row r="25" spans="1:21" s="13" customFormat="1" ht="12.95" customHeight="1" x14ac:dyDescent="0.2">
      <c r="A25" s="11" t="s">
        <v>54</v>
      </c>
      <c r="B25" s="12" t="s">
        <v>51</v>
      </c>
      <c r="C25" s="11">
        <v>55688.828600000001</v>
      </c>
      <c r="D25" s="11">
        <v>1E-4</v>
      </c>
      <c r="E25" s="13">
        <f t="shared" si="0"/>
        <v>6720.1039940482724</v>
      </c>
      <c r="F25" s="13">
        <f t="shared" si="1"/>
        <v>6720</v>
      </c>
      <c r="G25" s="13">
        <f t="shared" si="2"/>
        <v>3.8719999996828847E-2</v>
      </c>
      <c r="K25" s="13">
        <f t="shared" si="5"/>
        <v>3.8719999996828847E-2</v>
      </c>
      <c r="O25" s="13">
        <f t="shared" ca="1" si="3"/>
        <v>3.745147410003042E-2</v>
      </c>
      <c r="Q25" s="39">
        <f t="shared" si="4"/>
        <v>40670.328600000001</v>
      </c>
    </row>
    <row r="26" spans="1:21" s="13" customFormat="1" ht="12.95" customHeight="1" x14ac:dyDescent="0.2">
      <c r="A26" s="11" t="s">
        <v>55</v>
      </c>
      <c r="B26" s="12" t="s">
        <v>51</v>
      </c>
      <c r="C26" s="11">
        <v>55991.905599999998</v>
      </c>
      <c r="D26" s="11">
        <v>1E-4</v>
      </c>
      <c r="E26" s="13">
        <f t="shared" si="0"/>
        <v>7534.1072008895271</v>
      </c>
      <c r="F26" s="13">
        <f t="shared" si="1"/>
        <v>7534</v>
      </c>
      <c r="G26" s="13">
        <f t="shared" si="2"/>
        <v>3.9913999993586913E-2</v>
      </c>
      <c r="K26" s="13">
        <f t="shared" si="5"/>
        <v>3.9913999993586913E-2</v>
      </c>
      <c r="O26" s="13">
        <f t="shared" ca="1" si="3"/>
        <v>3.7545225471380568E-2</v>
      </c>
      <c r="Q26" s="39">
        <f t="shared" si="4"/>
        <v>40973.405599999998</v>
      </c>
    </row>
    <row r="27" spans="1:21" s="13" customFormat="1" ht="12.95" customHeight="1" x14ac:dyDescent="0.2">
      <c r="A27" s="11" t="s">
        <v>55</v>
      </c>
      <c r="B27" s="12" t="s">
        <v>51</v>
      </c>
      <c r="C27" s="11">
        <v>56072.701999999997</v>
      </c>
      <c r="D27" s="11">
        <v>2.0000000000000001E-4</v>
      </c>
      <c r="E27" s="13">
        <f t="shared" si="0"/>
        <v>7751.1099054868027</v>
      </c>
      <c r="F27" s="13">
        <f t="shared" si="1"/>
        <v>7751</v>
      </c>
      <c r="G27" s="13">
        <f t="shared" si="2"/>
        <v>4.0920999999798369E-2</v>
      </c>
      <c r="K27" s="13">
        <f t="shared" si="5"/>
        <v>4.0920999999798369E-2</v>
      </c>
      <c r="O27" s="13">
        <f t="shared" ca="1" si="3"/>
        <v>3.7570218158828952E-2</v>
      </c>
      <c r="Q27" s="39">
        <f t="shared" si="4"/>
        <v>41054.201999999997</v>
      </c>
    </row>
    <row r="28" spans="1:21" s="13" customFormat="1" ht="12.95" customHeight="1" x14ac:dyDescent="0.2">
      <c r="A28" s="40" t="s">
        <v>50</v>
      </c>
      <c r="B28" s="41" t="s">
        <v>51</v>
      </c>
      <c r="C28" s="42">
        <v>57514.3586</v>
      </c>
      <c r="D28" s="42">
        <v>8.9999999999999998E-4</v>
      </c>
      <c r="E28" s="13">
        <f t="shared" si="0"/>
        <v>11623.106446180656</v>
      </c>
      <c r="F28" s="13">
        <f t="shared" si="1"/>
        <v>11623</v>
      </c>
      <c r="G28" s="13">
        <f t="shared" si="2"/>
        <v>3.9633000000321772E-2</v>
      </c>
      <c r="K28" s="13">
        <f t="shared" si="5"/>
        <v>3.9633000000321772E-2</v>
      </c>
      <c r="O28" s="13">
        <f t="shared" ca="1" si="3"/>
        <v>3.8016170627954003E-2</v>
      </c>
      <c r="Q28" s="39">
        <f t="shared" si="4"/>
        <v>42495.8586</v>
      </c>
    </row>
    <row r="29" spans="1:21" s="13" customFormat="1" ht="12.95" customHeight="1" x14ac:dyDescent="0.2">
      <c r="A29" s="40" t="s">
        <v>50</v>
      </c>
      <c r="B29" s="41" t="s">
        <v>51</v>
      </c>
      <c r="C29" s="42">
        <v>57514.539700000001</v>
      </c>
      <c r="D29" s="42">
        <v>3.5000000000000001E-3</v>
      </c>
      <c r="E29" s="13">
        <f t="shared" si="0"/>
        <v>11623.592843963268</v>
      </c>
      <c r="F29" s="13">
        <f t="shared" si="1"/>
        <v>11623.5</v>
      </c>
      <c r="G29" s="13">
        <f t="shared" si="2"/>
        <v>3.4568499999295454E-2</v>
      </c>
      <c r="K29" s="13">
        <f t="shared" si="5"/>
        <v>3.4568499999295454E-2</v>
      </c>
      <c r="O29" s="13">
        <f t="shared" ca="1" si="3"/>
        <v>3.8016228214791441E-2</v>
      </c>
      <c r="Q29" s="39">
        <f t="shared" si="4"/>
        <v>42496.039700000001</v>
      </c>
    </row>
    <row r="30" spans="1:21" s="13" customFormat="1" ht="12.95" customHeight="1" x14ac:dyDescent="0.2">
      <c r="A30" s="43" t="s">
        <v>0</v>
      </c>
      <c r="B30" s="44" t="s">
        <v>51</v>
      </c>
      <c r="C30" s="45">
        <v>57874.398099999999</v>
      </c>
      <c r="D30" s="45">
        <v>1.1000000000000001E-3</v>
      </c>
      <c r="E30" s="13">
        <f t="shared" si="0"/>
        <v>12590.099347619973</v>
      </c>
      <c r="F30" s="13">
        <f t="shared" si="1"/>
        <v>12590</v>
      </c>
      <c r="G30" s="13">
        <f t="shared" si="2"/>
        <v>3.6990000000514556E-2</v>
      </c>
      <c r="K30" s="13">
        <f t="shared" si="5"/>
        <v>3.6990000000514556E-2</v>
      </c>
      <c r="O30" s="13">
        <f t="shared" ca="1" si="3"/>
        <v>3.8127543571560389E-2</v>
      </c>
      <c r="Q30" s="39">
        <f t="shared" si="4"/>
        <v>42855.898099999999</v>
      </c>
    </row>
    <row r="31" spans="1:21" s="13" customFormat="1" ht="12.95" customHeight="1" x14ac:dyDescent="0.2">
      <c r="C31" s="21"/>
      <c r="D31" s="21"/>
      <c r="Q31" s="39"/>
    </row>
    <row r="32" spans="1:21" s="13" customFormat="1" ht="12.95" customHeight="1" x14ac:dyDescent="0.2">
      <c r="C32" s="21"/>
      <c r="D32" s="21"/>
      <c r="Q32" s="39"/>
    </row>
    <row r="33" spans="3:17" s="13" customFormat="1" ht="12.95" customHeight="1" x14ac:dyDescent="0.2">
      <c r="C33" s="21"/>
      <c r="D33" s="21"/>
      <c r="Q33" s="39"/>
    </row>
    <row r="34" spans="3:17" s="13" customFormat="1" ht="12.95" customHeight="1" x14ac:dyDescent="0.2">
      <c r="C34" s="21"/>
      <c r="D34" s="21"/>
    </row>
    <row r="35" spans="3:17" s="13" customFormat="1" ht="12.95" customHeight="1" x14ac:dyDescent="0.2">
      <c r="C35" s="21"/>
      <c r="D35" s="21"/>
    </row>
    <row r="36" spans="3:17" s="13" customFormat="1" ht="12.95" customHeight="1" x14ac:dyDescent="0.2">
      <c r="C36" s="21"/>
      <c r="D36" s="2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hyperlinks>
    <hyperlink ref="H62052" r:id="rId1" display="http://vsolj.cetus-net.org/bulletin.html"/>
    <hyperlink ref="H62045" r:id="rId2" display="https://www.aavso.org/ejaavso"/>
    <hyperlink ref="I62052" r:id="rId3" display="http://vsolj.cetus-net.org/bulletin.html"/>
    <hyperlink ref="AQ55695" r:id="rId4" display="http://cdsbib.u-strasbg.fr/cgi-bin/cdsbib?1990RMxAA..21..381G"/>
    <hyperlink ref="H62049" r:id="rId5" display="https://www.aavso.org/ejaavso"/>
    <hyperlink ref="AP3059" r:id="rId6" display="http://cdsbib.u-strasbg.fr/cgi-bin/cdsbib?1990RMxAA..21..381G"/>
    <hyperlink ref="AP3062" r:id="rId7" display="http://cdsbib.u-strasbg.fr/cgi-bin/cdsbib?1990RMxAA..21..381G"/>
    <hyperlink ref="AP3060" r:id="rId8" display="http://cdsbib.u-strasbg.fr/cgi-bin/cdsbib?1990RMxAA..21..381G"/>
    <hyperlink ref="AP3044" r:id="rId9" display="http://cdsbib.u-strasbg.fr/cgi-bin/cdsbib?1990RMxAA..21..381G"/>
    <hyperlink ref="AQ3273" r:id="rId10" display="http://cdsbib.u-strasbg.fr/cgi-bin/cdsbib?1990RMxAA..21..381G"/>
    <hyperlink ref="AQ3277" r:id="rId11" display="http://cdsbib.u-strasbg.fr/cgi-bin/cdsbib?1990RMxAA..21..381G"/>
    <hyperlink ref="AQ62965" r:id="rId12" display="http://cdsbib.u-strasbg.fr/cgi-bin/cdsbib?1990RMxAA..21..381G"/>
    <hyperlink ref="I165" r:id="rId13" display="http://vsolj.cetus-net.org/bulletin.html"/>
    <hyperlink ref="H165" r:id="rId14" display="http://vsolj.cetus-net.org/bulletin.html"/>
    <hyperlink ref="AQ63626" r:id="rId15" display="http://cdsbib.u-strasbg.fr/cgi-bin/cdsbib?1990RMxAA..21..381G"/>
    <hyperlink ref="AQ63625" r:id="rId16" display="http://cdsbib.u-strasbg.fr/cgi-bin/cdsbib?1990RMxAA..21..381G"/>
    <hyperlink ref="AP1335" r:id="rId17" display="http://cdsbib.u-strasbg.fr/cgi-bin/cdsbib?1990RMxAA..21..381G"/>
    <hyperlink ref="AP1353" r:id="rId18" display="http://cdsbib.u-strasbg.fr/cgi-bin/cdsbib?1990RMxAA..21..381G"/>
    <hyperlink ref="AP1354" r:id="rId19" display="http://cdsbib.u-strasbg.fr/cgi-bin/cdsbib?1990RMxAA..21..381G"/>
    <hyperlink ref="AP135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2024-03-09T06:53:00Z</dcterms:modified>
</cp:coreProperties>
</file>