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94C989B-AC92-41D1-9E63-A6C0AF0918E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F11" i="1"/>
  <c r="C21" i="1"/>
  <c r="A21" i="1"/>
  <c r="H20" i="1"/>
  <c r="G11" i="1"/>
  <c r="E14" i="1"/>
  <c r="E15" i="1" s="1"/>
  <c r="C17" i="1"/>
  <c r="E21" i="1"/>
  <c r="F21" i="1"/>
  <c r="G21" i="1"/>
  <c r="Q21" i="1"/>
  <c r="H21" i="1"/>
  <c r="C11" i="1"/>
  <c r="C12" i="1"/>
  <c r="C16" i="1" l="1"/>
  <c r="D18" i="1" s="1"/>
  <c r="O22" i="1"/>
  <c r="S22" i="1" s="1"/>
  <c r="O23" i="1"/>
  <c r="S23" i="1" s="1"/>
  <c r="O25" i="1"/>
  <c r="S25" i="1" s="1"/>
  <c r="O24" i="1"/>
  <c r="S24" i="1" s="1"/>
  <c r="O21" i="1"/>
  <c r="S21" i="1" s="1"/>
  <c r="C15" i="1"/>
  <c r="O26" i="1"/>
  <c r="S26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<sst xmlns="http://schemas.openxmlformats.org/spreadsheetml/2006/main" count="62" uniqueCount="54">
  <si>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</si>
  <si>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</si>
  <si>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</si>
  <si>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</si>
  <si>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</si>
  <si>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</si>
  <si>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</si>
  <si>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</si>
  <si>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</si>
  <si>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</si>
  <si>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</si>
  <si>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</si>
  <si>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</si>
  <si>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</si>
  <si>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</si>
  <si>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</si>
  <si>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</si>
  <si>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</si>
  <si>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</si>
  <si>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</si>
  <si>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</si>
  <si>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</si>
  <si>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</si>
  <si>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</si>
  <si>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</si>
  <si>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</si>
  <si>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</si>
  <si>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</si>
  <si>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</si>
  <si>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</si>
  <si>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</si>
  <si>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</si>
  <si>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</si>
  <si>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</si>
  <si>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</si>
  <si>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</si>
  <si>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</si>
  <si>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</si>
  <si>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</si>
  <si>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</si>
  <si>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</si>
  <si>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</si>
  <si>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G0892-0892</t>
  </si>
  <si>
    <t>G0892-0892_Vir.xls</t>
  </si>
  <si>
    <t>EC</t>
  </si>
  <si>
    <t>Vir</t>
  </si>
  <si>
    <t>VSX</t>
  </si>
  <si>
    <t>IBVS 5894</t>
  </si>
  <si>
    <t>I</t>
  </si>
  <si>
    <t>II</t>
  </si>
  <si>
    <t>IBVS 5992</t>
  </si>
  <si>
    <t>IBVS 6029</t>
  </si>
  <si>
    <t>V0641 Vir / GSC 0892-0892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</si>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</sst>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V0641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4867.5</c:v>
                </c:pt>
                <c:pt idx="3">
                  <c:v>7096.5</c:v>
                </c:pt>
                <c:pt idx="4">
                  <c:v>8276.5</c:v>
                </c:pt>
                <c:pt idx="5">
                  <c:v>8465.5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57-4068-A332-02F22DE223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4867.5</c:v>
                </c:pt>
                <c:pt idx="3">
                  <c:v>7096.5</c:v>
                </c:pt>
                <c:pt idx="4">
                  <c:v>8276.5</c:v>
                </c:pt>
                <c:pt idx="5">
                  <c:v>8465.5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-1.7810000208555721E-3</c:v>
                </c:pt>
                <c:pt idx="2">
                  <c:v>-2.9525000209105201E-3</c:v>
                </c:pt>
                <c:pt idx="3">
                  <c:v>-2.5995000250986777E-3</c:v>
                </c:pt>
                <c:pt idx="4">
                  <c:v>-2.8395000263117254E-3</c:v>
                </c:pt>
                <c:pt idx="5">
                  <c:v>-3.7665000272681937E-3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57-4068-A332-02F22DE223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4867.5</c:v>
                </c:pt>
                <c:pt idx="3">
                  <c:v>7096.5</c:v>
                </c:pt>
                <c:pt idx="4">
                  <c:v>8276.5</c:v>
                </c:pt>
                <c:pt idx="5">
                  <c:v>8465.5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57-4068-A332-02F22DE223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4867.5</c:v>
                </c:pt>
                <c:pt idx="3">
                  <c:v>7096.5</c:v>
                </c:pt>
                <c:pt idx="4">
                  <c:v>8276.5</c:v>
                </c:pt>
                <c:pt idx="5">
                  <c:v>8465.5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57-4068-A332-02F22DE223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4867.5</c:v>
                </c:pt>
                <c:pt idx="3">
                  <c:v>7096.5</c:v>
                </c:pt>
                <c:pt idx="4">
                  <c:v>8276.5</c:v>
                </c:pt>
                <c:pt idx="5">
                  <c:v>8465.5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57-4068-A332-02F22DE223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4867.5</c:v>
                </c:pt>
                <c:pt idx="3">
                  <c:v>7096.5</c:v>
                </c:pt>
                <c:pt idx="4">
                  <c:v>8276.5</c:v>
                </c:pt>
                <c:pt idx="5">
                  <c:v>8465.5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57-4068-A332-02F22DE223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4867.5</c:v>
                </c:pt>
                <c:pt idx="3">
                  <c:v>7096.5</c:v>
                </c:pt>
                <c:pt idx="4">
                  <c:v>8276.5</c:v>
                </c:pt>
                <c:pt idx="5">
                  <c:v>8465.5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57-4068-A332-02F22DE223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4867.5</c:v>
                </c:pt>
                <c:pt idx="3">
                  <c:v>7096.5</c:v>
                </c:pt>
                <c:pt idx="4">
                  <c:v>8276.5</c:v>
                </c:pt>
                <c:pt idx="5">
                  <c:v>8465.5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-2.1260801935174978E-4</c:v>
                </c:pt>
                <c:pt idx="1">
                  <c:v>-2.0483848103771125E-3</c:v>
                </c:pt>
                <c:pt idx="2">
                  <c:v>-2.0485734046642532E-3</c:v>
                </c:pt>
                <c:pt idx="3">
                  <c:v>-2.8893267367364811E-3</c:v>
                </c:pt>
                <c:pt idx="4">
                  <c:v>-3.3344092543879968E-3</c:v>
                </c:pt>
                <c:pt idx="5">
                  <c:v>-3.4056978949270956E-3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57-4068-A332-02F22DE223A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4867</c:v>
                </c:pt>
                <c:pt idx="2">
                  <c:v>4867.5</c:v>
                </c:pt>
                <c:pt idx="3">
                  <c:v>7096.5</c:v>
                </c:pt>
                <c:pt idx="4">
                  <c:v>8276.5</c:v>
                </c:pt>
                <c:pt idx="5">
                  <c:v>8465.5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57-4068-A332-02F22DE2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114400"/>
        <c:axId val="1"/>
      </c:scatterChart>
      <c:valAx>
        <c:axId val="616114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114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AA928F6-AC3B-D61E-8976-ED30ECFBC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52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  <c r="C6" s="35"/>
    </row>
    <row r="7" spans="1:7" s="6" customFormat="1" ht="12.95" customHeight="1" x14ac:dyDescent="0.2">
      <c r="A7" s="6" t="s">
        <v>2</v>
      </c>
      <c r="C7" s="35">
        <v>53459.753000000026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0.30594300000000002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-2.1260801935174978E-4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-3.7718857428094571E-7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60378.829234490739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56049.557089490721</v>
      </c>
      <c r="D15" s="19" t="s">
        <v>38</v>
      </c>
      <c r="E15" s="20">
        <f ca="1">ROUND(2*(E14-$C$7)/$C$8,0)/2+E13</f>
        <v>22616.5</v>
      </c>
    </row>
    <row r="16" spans="1:7" s="6" customFormat="1" ht="12.95" customHeight="1" x14ac:dyDescent="0.2">
      <c r="A16" s="9" t="s">
        <v>4</v>
      </c>
      <c r="C16" s="23">
        <f ca="1">+C8+C12</f>
        <v>0.30594262281142576</v>
      </c>
      <c r="D16" s="19" t="s">
        <v>39</v>
      </c>
      <c r="E16" s="17">
        <f ca="1">ROUND(2*(E14-$C$15)/$C$16,0)/2+E13</f>
        <v>14151.5</v>
      </c>
    </row>
    <row r="17" spans="1:19" s="6" customFormat="1" ht="12.95" customHeight="1" thickBot="1" x14ac:dyDescent="0.25">
      <c r="A17" s="19" t="s">
        <v>29</v>
      </c>
      <c r="C17" s="6">
        <f>COUNT(C21:C2191)</f>
        <v>6</v>
      </c>
      <c r="D17" s="19" t="s">
        <v>33</v>
      </c>
      <c r="E17" s="24">
        <f ca="1">+$C$15+$C$16*E16-15018.5-$C$9/24</f>
        <v>45360.999949539946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56049.557089490721</v>
      </c>
      <c r="D18" s="26">
        <f ca="1">+C16</f>
        <v>0.30594262281142576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5.2780545064148301E-4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53459.753000000026</v>
      </c>
      <c r="D21" s="12" t="s">
        <v>13</v>
      </c>
      <c r="E21" s="6">
        <f t="shared" ref="E21:E26" si="0">+(C21-C$7)/C$8</f>
        <v>0</v>
      </c>
      <c r="F21" s="6">
        <f t="shared" ref="F21:F26" si="1">ROUND(2*E21,0)/2</f>
        <v>0</v>
      </c>
      <c r="G21" s="6">
        <f t="shared" ref="G21:G26" si="2">+C21-(C$7+F21*C$8)</f>
        <v>0</v>
      </c>
      <c r="H21" s="6">
        <f>+G21</f>
        <v>0</v>
      </c>
      <c r="O21" s="6">
        <f t="shared" ref="O21:O26" ca="1" si="3">+C$11+C$12*$F21</f>
        <v>-2.1260801935174978E-4</v>
      </c>
      <c r="Q21" s="33">
        <f t="shared" ref="Q21:Q26" si="4">+C21-15018.5</f>
        <v>38441.253000000026</v>
      </c>
      <c r="S21" s="6">
        <f t="shared" ref="S21:S26" ca="1" si="5">+(O21-G21)^2</f>
        <v>4.5202169892674008E-8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54948.775800000003</v>
      </c>
      <c r="D22" s="4">
        <v>2.9999999999999997E-4</v>
      </c>
      <c r="E22" s="6">
        <f t="shared" si="0"/>
        <v>4866.9941786541185</v>
      </c>
      <c r="F22" s="6">
        <f t="shared" si="1"/>
        <v>4867</v>
      </c>
      <c r="G22" s="6">
        <f t="shared" si="2"/>
        <v>-1.7810000208555721E-3</v>
      </c>
      <c r="I22" s="6">
        <f>+G22</f>
        <v>-1.7810000208555721E-3</v>
      </c>
      <c r="O22" s="6">
        <f t="shared" ca="1" si="3"/>
        <v>-2.0483848103771125E-3</v>
      </c>
      <c r="Q22" s="33">
        <f t="shared" si="4"/>
        <v>39930.275800000003</v>
      </c>
      <c r="S22" s="6">
        <f t="shared" ca="1" si="5"/>
        <v>7.1494625667478488E-8</v>
      </c>
    </row>
    <row r="23" spans="1:19" s="6" customFormat="1" ht="12.95" customHeight="1" x14ac:dyDescent="0.2">
      <c r="A23" s="4" t="s">
        <v>47</v>
      </c>
      <c r="B23" s="5" t="s">
        <v>49</v>
      </c>
      <c r="C23" s="4">
        <v>54948.927600000003</v>
      </c>
      <c r="D23" s="4">
        <v>4.0000000000000002E-4</v>
      </c>
      <c r="E23" s="6">
        <f t="shared" si="0"/>
        <v>4867.4903495094723</v>
      </c>
      <c r="F23" s="6">
        <f t="shared" si="1"/>
        <v>4867.5</v>
      </c>
      <c r="G23" s="6">
        <f t="shared" si="2"/>
        <v>-2.9525000209105201E-3</v>
      </c>
      <c r="I23" s="6">
        <f>+G23</f>
        <v>-2.9525000209105201E-3</v>
      </c>
      <c r="O23" s="6">
        <f t="shared" ca="1" si="3"/>
        <v>-2.0485734046642532E-3</v>
      </c>
      <c r="Q23" s="33">
        <f t="shared" si="4"/>
        <v>39930.427600000003</v>
      </c>
      <c r="S23" s="6">
        <f t="shared" ca="1" si="5"/>
        <v>8.1708332755842591E-7</v>
      </c>
    </row>
    <row r="24" spans="1:19" s="6" customFormat="1" ht="12.95" customHeight="1" x14ac:dyDescent="0.2">
      <c r="A24" s="4" t="s">
        <v>50</v>
      </c>
      <c r="B24" s="5" t="s">
        <v>49</v>
      </c>
      <c r="C24" s="4">
        <v>55630.874900000003</v>
      </c>
      <c r="D24" s="4">
        <v>2.0000000000000001E-4</v>
      </c>
      <c r="E24" s="6">
        <f t="shared" si="0"/>
        <v>7096.4915033191683</v>
      </c>
      <c r="F24" s="6">
        <f t="shared" si="1"/>
        <v>7096.5</v>
      </c>
      <c r="G24" s="6">
        <f t="shared" si="2"/>
        <v>-2.5995000250986777E-3</v>
      </c>
      <c r="I24" s="6">
        <f>+G24</f>
        <v>-2.5995000250986777E-3</v>
      </c>
      <c r="O24" s="6">
        <f t="shared" ca="1" si="3"/>
        <v>-2.8893267367364811E-3</v>
      </c>
      <c r="Q24" s="33">
        <f t="shared" si="4"/>
        <v>40612.374900000003</v>
      </c>
      <c r="S24" s="6">
        <f t="shared" ca="1" si="5"/>
        <v>8.3999522778782418E-8</v>
      </c>
    </row>
    <row r="25" spans="1:19" s="6" customFormat="1" ht="12.95" customHeight="1" x14ac:dyDescent="0.2">
      <c r="A25" s="4" t="s">
        <v>51</v>
      </c>
      <c r="B25" s="5" t="s">
        <v>49</v>
      </c>
      <c r="C25" s="4">
        <v>55991.8874</v>
      </c>
      <c r="D25" s="4">
        <v>2.9999999999999997E-4</v>
      </c>
      <c r="E25" s="6">
        <f t="shared" si="0"/>
        <v>8276.4907188593079</v>
      </c>
      <c r="F25" s="6">
        <f t="shared" si="1"/>
        <v>8276.5</v>
      </c>
      <c r="G25" s="6">
        <f t="shared" si="2"/>
        <v>-2.8395000263117254E-3</v>
      </c>
      <c r="I25" s="6">
        <f>+G25</f>
        <v>-2.8395000263117254E-3</v>
      </c>
      <c r="O25" s="6">
        <f t="shared" ca="1" si="3"/>
        <v>-3.3344092543879968E-3</v>
      </c>
      <c r="Q25" s="33">
        <f t="shared" si="4"/>
        <v>40973.3874</v>
      </c>
      <c r="S25" s="6">
        <f t="shared" ca="1" si="5"/>
        <v>2.4493514403505079E-7</v>
      </c>
    </row>
    <row r="26" spans="1:19" s="6" customFormat="1" ht="12.95" customHeight="1" x14ac:dyDescent="0.2">
      <c r="A26" s="4" t="s">
        <v>51</v>
      </c>
      <c r="B26" s="5" t="s">
        <v>49</v>
      </c>
      <c r="C26" s="4">
        <v>56049.709699999999</v>
      </c>
      <c r="D26" s="4">
        <v>2.0000000000000001E-4</v>
      </c>
      <c r="E26" s="6">
        <f t="shared" si="0"/>
        <v>8465.487688883135</v>
      </c>
      <c r="F26" s="6">
        <f t="shared" si="1"/>
        <v>8465.5</v>
      </c>
      <c r="G26" s="6">
        <f t="shared" si="2"/>
        <v>-3.7665000272681937E-3</v>
      </c>
      <c r="I26" s="6">
        <f>+G26</f>
        <v>-3.7665000272681937E-3</v>
      </c>
      <c r="O26" s="6">
        <f t="shared" ca="1" si="3"/>
        <v>-3.4056978949270956E-3</v>
      </c>
      <c r="Q26" s="33">
        <f t="shared" si="4"/>
        <v>41031.209699999999</v>
      </c>
      <c r="S26" s="6">
        <f t="shared" ca="1" si="5"/>
        <v>1.3017817870188324E-7</v>
      </c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2024-03-09T06:54:05Z</dcterms:modified>
</cp:coreProperties>
</file>