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052AD3D-6B1F-4500-800D-3236EBD34308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Active 2" sheetId="2" r:id="rId2"/>
  </sheets>
  <calcPr calcId="181029"/>
</workbook>
</file>

<file path=xl/calcChain.xml><?xml version="1.0" encoding="utf-8"?>
<calcChain xmlns="http://schemas.openxmlformats.org/spreadsheetml/2006/main">
  <c r="F11" i="2" l="1"/>
  <c r="G11" i="2"/>
  <c r="E14" i="2"/>
  <c r="E15" i="2" s="1"/>
  <c r="C17" i="2"/>
  <c r="E21" i="2"/>
  <c r="F21" i="2"/>
  <c r="G21" i="2"/>
  <c r="H21" i="2"/>
  <c r="Q21" i="2"/>
  <c r="E22" i="2"/>
  <c r="F22" i="2"/>
  <c r="G22" i="2"/>
  <c r="I22" i="2"/>
  <c r="Q22" i="2"/>
  <c r="E23" i="2"/>
  <c r="F23" i="2"/>
  <c r="G23" i="2"/>
  <c r="I23" i="2"/>
  <c r="Q23" i="2"/>
  <c r="E24" i="2"/>
  <c r="F24" i="2"/>
  <c r="G24" i="2"/>
  <c r="I24" i="2"/>
  <c r="Q24" i="2"/>
  <c r="E25" i="2"/>
  <c r="F25" i="2"/>
  <c r="G25" i="2"/>
  <c r="I25" i="2"/>
  <c r="Q25" i="2"/>
  <c r="E26" i="2"/>
  <c r="F26" i="2"/>
  <c r="G26" i="2"/>
  <c r="I26" i="2"/>
  <c r="Q26" i="2"/>
  <c r="E27" i="2"/>
  <c r="F27" i="2"/>
  <c r="G27" i="2"/>
  <c r="I27" i="2"/>
  <c r="Q27" i="2"/>
  <c r="E28" i="2"/>
  <c r="F28" i="2"/>
  <c r="G28" i="2"/>
  <c r="I28" i="2"/>
  <c r="Q28" i="2"/>
  <c r="E29" i="2"/>
  <c r="F29" i="2"/>
  <c r="G29" i="2"/>
  <c r="I29" i="2"/>
  <c r="Q29" i="2"/>
  <c r="E30" i="2"/>
  <c r="F30" i="2"/>
  <c r="G30" i="2"/>
  <c r="I30" i="2"/>
  <c r="Q30" i="2"/>
  <c r="Q21" i="1"/>
  <c r="E21" i="1"/>
  <c r="F21" i="1"/>
  <c r="G21" i="1"/>
  <c r="I21" i="1"/>
  <c r="G11" i="1"/>
  <c r="F11" i="1"/>
  <c r="E22" i="1"/>
  <c r="F22" i="1"/>
  <c r="G22" i="1"/>
  <c r="I22" i="1"/>
  <c r="E23" i="1"/>
  <c r="F23" i="1"/>
  <c r="G23" i="1"/>
  <c r="I23" i="1"/>
  <c r="E24" i="1"/>
  <c r="F24" i="1"/>
  <c r="G24" i="1"/>
  <c r="H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I28" i="1"/>
  <c r="E29" i="1"/>
  <c r="F29" i="1"/>
  <c r="G29" i="1"/>
  <c r="I29" i="1"/>
  <c r="E30" i="1"/>
  <c r="F30" i="1"/>
  <c r="G30" i="1"/>
  <c r="I30" i="1"/>
  <c r="Q22" i="1"/>
  <c r="Q23" i="1"/>
  <c r="Q24" i="1"/>
  <c r="Q25" i="1"/>
  <c r="Q26" i="1"/>
  <c r="Q27" i="1"/>
  <c r="Q28" i="1"/>
  <c r="Q29" i="1"/>
  <c r="Q30" i="1"/>
  <c r="E14" i="1"/>
  <c r="E15" i="1" s="1"/>
  <c r="C17" i="1"/>
  <c r="C11" i="2"/>
  <c r="C12" i="2"/>
  <c r="C11" i="1"/>
  <c r="C16" i="2" l="1"/>
  <c r="D18" i="2" s="1"/>
  <c r="O23" i="2"/>
  <c r="O28" i="2"/>
  <c r="O22" i="2"/>
  <c r="O27" i="2"/>
  <c r="O21" i="2"/>
  <c r="O26" i="2"/>
  <c r="O25" i="2"/>
  <c r="C15" i="2"/>
  <c r="O29" i="2"/>
  <c r="O30" i="2"/>
  <c r="O24" i="2"/>
  <c r="C12" i="1"/>
  <c r="C16" i="1" l="1"/>
  <c r="D18" i="1" s="1"/>
  <c r="O30" i="1"/>
  <c r="O22" i="1"/>
  <c r="O29" i="1"/>
  <c r="O26" i="1"/>
  <c r="O24" i="1"/>
  <c r="C15" i="1"/>
  <c r="O21" i="1"/>
  <c r="O27" i="1"/>
  <c r="O28" i="1"/>
  <c r="O25" i="1"/>
  <c r="O23" i="1"/>
  <c r="C18" i="2"/>
  <c r="E16" i="2"/>
  <c r="E17" i="2" s="1"/>
  <c r="E16" i="1" l="1"/>
  <c r="E17" i="1" s="1"/>
  <c r="C18" i="1"/>
</calcChain>
</file>

<file path=xl/sharedStrings.xml><?xml version="1.0" encoding="utf-8"?>
<sst xmlns="http://schemas.openxmlformats.org/spreadsheetml/2006/main" count="142" uniqueCount="56">
  <si>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</si>
  <si>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</si>
  <si>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</si>
  <si>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</si>
  <si>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</si>
  <si>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</si>
  <si>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</si>
  <si>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</si>
  <si>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</si>
  <si>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</si>
  <si>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</si>
  <si>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</si>
  <si>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</si>
  <si>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</si>
  <si>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</si>
  <si>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</si>
  <si>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</si>
  <si>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</si>
  <si>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</si>
  <si>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</si>
  <si>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</si>
  <si>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</si>
  <si>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</si>
  <si>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</si>
  <si>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</si>
  <si>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</si>
  <si>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</si>
  <si>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</si>
  <si>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</si>
  <si>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</si>
  <si>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</si>
  <si>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</si>
  <si>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</si>
  <si>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</si>
  <si>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</si>
  <si>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</si>
  <si>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</si>
  <si>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</si>
  <si>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</si>
  <si>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</si>
  <si>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</si>
  <si>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</si>
  <si>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G0898-0003</t>
  </si>
  <si>
    <t>??</t>
  </si>
  <si>
    <t>ToMcat</t>
  </si>
  <si>
    <t>Boo</t>
  </si>
  <si>
    <t>IBVS 6007</t>
  </si>
  <si>
    <t>I</t>
  </si>
  <si>
    <t>IBVS 5894</t>
  </si>
  <si>
    <t>II</t>
  </si>
  <si>
    <t>IBVS 5992</t>
  </si>
  <si>
    <t>IBVS 6029</t>
  </si>
  <si>
    <t>IBVS 6063</t>
  </si>
  <si>
    <t>p</t>
  </si>
  <si>
    <t>V0642 Vir / GSC 0898-0003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</si>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</sst>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7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6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6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V0642</a:t>
            </a:r>
            <a:r>
              <a:rPr lang="en-AU" baseline="0"/>
              <a:t> Vir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20300751879698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1'!$D$21:$D$238</c:f>
                <c:numCache>
                  <c:formatCode>General</c:formatCode>
                  <c:ptCount val="218"/>
                  <c:pt idx="0">
                    <c:v>3.0000000000000001E-5</c:v>
                  </c:pt>
                  <c:pt idx="1">
                    <c:v>6.9999999999999999E-4</c:v>
                  </c:pt>
                  <c:pt idx="2">
                    <c:v>1.1999999999999999E-3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1.8000000000000001E-4</c:v>
                  </c:pt>
                  <c:pt idx="8">
                    <c:v>2.7E-4</c:v>
                  </c:pt>
                  <c:pt idx="9">
                    <c:v>2.5999999999999998E-4</c:v>
                  </c:pt>
                </c:numCache>
              </c:numRef>
            </c:plus>
            <c:minus>
              <c:numRef>
                <c:f>'Active 1'!$D$21:$D$238</c:f>
                <c:numCache>
                  <c:formatCode>General</c:formatCode>
                  <c:ptCount val="218"/>
                  <c:pt idx="0">
                    <c:v>3.0000000000000001E-5</c:v>
                  </c:pt>
                  <c:pt idx="1">
                    <c:v>6.9999999999999999E-4</c:v>
                  </c:pt>
                  <c:pt idx="2">
                    <c:v>1.1999999999999999E-3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1.8000000000000001E-4</c:v>
                  </c:pt>
                  <c:pt idx="8">
                    <c:v>2.7E-4</c:v>
                  </c:pt>
                  <c:pt idx="9">
                    <c:v>2.5999999999999998E-4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-2139.5</c:v>
                </c:pt>
                <c:pt idx="1">
                  <c:v>-1446</c:v>
                </c:pt>
                <c:pt idx="2">
                  <c:v>-1428.5</c:v>
                </c:pt>
                <c:pt idx="3">
                  <c:v>0</c:v>
                </c:pt>
                <c:pt idx="4">
                  <c:v>114</c:v>
                </c:pt>
                <c:pt idx="5">
                  <c:v>718</c:v>
                </c:pt>
                <c:pt idx="6">
                  <c:v>859</c:v>
                </c:pt>
                <c:pt idx="7">
                  <c:v>1577</c:v>
                </c:pt>
                <c:pt idx="8">
                  <c:v>1577</c:v>
                </c:pt>
                <c:pt idx="9">
                  <c:v>1577</c:v>
                </c:pt>
              </c:numCache>
            </c:numRef>
          </c:xVal>
          <c:yVal>
            <c:numRef>
              <c:f>'Active 1'!$H$21:$H$998</c:f>
              <c:numCache>
                <c:formatCode>General</c:formatCode>
                <c:ptCount val="978"/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78-4CC9-8E8B-831AF89EAFA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3.0000000000000001E-5</c:v>
                  </c:pt>
                  <c:pt idx="1">
                    <c:v>6.9999999999999999E-4</c:v>
                  </c:pt>
                  <c:pt idx="2">
                    <c:v>1.1999999999999999E-3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1.8000000000000001E-4</c:v>
                  </c:pt>
                  <c:pt idx="8">
                    <c:v>2.7E-4</c:v>
                  </c:pt>
                  <c:pt idx="9">
                    <c:v>2.5999999999999998E-4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3.0000000000000001E-5</c:v>
                  </c:pt>
                  <c:pt idx="1">
                    <c:v>6.9999999999999999E-4</c:v>
                  </c:pt>
                  <c:pt idx="2">
                    <c:v>1.1999999999999999E-3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1.8000000000000001E-4</c:v>
                  </c:pt>
                  <c:pt idx="8">
                    <c:v>2.7E-4</c:v>
                  </c:pt>
                  <c:pt idx="9">
                    <c:v>2.5999999999999998E-4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-2139.5</c:v>
                </c:pt>
                <c:pt idx="1">
                  <c:v>-1446</c:v>
                </c:pt>
                <c:pt idx="2">
                  <c:v>-1428.5</c:v>
                </c:pt>
                <c:pt idx="3">
                  <c:v>0</c:v>
                </c:pt>
                <c:pt idx="4">
                  <c:v>114</c:v>
                </c:pt>
                <c:pt idx="5">
                  <c:v>718</c:v>
                </c:pt>
                <c:pt idx="6">
                  <c:v>859</c:v>
                </c:pt>
                <c:pt idx="7">
                  <c:v>1577</c:v>
                </c:pt>
                <c:pt idx="8">
                  <c:v>1577</c:v>
                </c:pt>
                <c:pt idx="9">
                  <c:v>1577</c:v>
                </c:pt>
              </c:numCache>
            </c:numRef>
          </c:xVal>
          <c:yVal>
            <c:numRef>
              <c:f>'Active 1'!$I$21:$I$998</c:f>
              <c:numCache>
                <c:formatCode>General</c:formatCode>
                <c:ptCount val="978"/>
                <c:pt idx="0">
                  <c:v>2.657999997609295E-3</c:v>
                </c:pt>
                <c:pt idx="1">
                  <c:v>1.3240000043879263E-3</c:v>
                </c:pt>
                <c:pt idx="2">
                  <c:v>2.6539999962551519E-3</c:v>
                </c:pt>
                <c:pt idx="4">
                  <c:v>-1.2159999969298951E-3</c:v>
                </c:pt>
                <c:pt idx="5">
                  <c:v>2.2080000053392723E-3</c:v>
                </c:pt>
                <c:pt idx="6">
                  <c:v>1.5039999998407438E-3</c:v>
                </c:pt>
                <c:pt idx="7">
                  <c:v>-3.279999946244061E-4</c:v>
                </c:pt>
                <c:pt idx="8">
                  <c:v>-3.1799999851500615E-4</c:v>
                </c:pt>
                <c:pt idx="9">
                  <c:v>3.1420000013895333E-3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378-4CC9-8E8B-831AF89EAFA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3.0000000000000001E-5</c:v>
                  </c:pt>
                  <c:pt idx="1">
                    <c:v>6.9999999999999999E-4</c:v>
                  </c:pt>
                  <c:pt idx="2">
                    <c:v>1.1999999999999999E-3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1.8000000000000001E-4</c:v>
                  </c:pt>
                  <c:pt idx="8">
                    <c:v>2.7E-4</c:v>
                  </c:pt>
                  <c:pt idx="9">
                    <c:v>2.5999999999999998E-4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3.0000000000000001E-5</c:v>
                  </c:pt>
                  <c:pt idx="1">
                    <c:v>6.9999999999999999E-4</c:v>
                  </c:pt>
                  <c:pt idx="2">
                    <c:v>1.1999999999999999E-3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1.8000000000000001E-4</c:v>
                  </c:pt>
                  <c:pt idx="8">
                    <c:v>2.7E-4</c:v>
                  </c:pt>
                  <c:pt idx="9">
                    <c:v>2.5999999999999998E-4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-2139.5</c:v>
                </c:pt>
                <c:pt idx="1">
                  <c:v>-1446</c:v>
                </c:pt>
                <c:pt idx="2">
                  <c:v>-1428.5</c:v>
                </c:pt>
                <c:pt idx="3">
                  <c:v>0</c:v>
                </c:pt>
                <c:pt idx="4">
                  <c:v>114</c:v>
                </c:pt>
                <c:pt idx="5">
                  <c:v>718</c:v>
                </c:pt>
                <c:pt idx="6">
                  <c:v>859</c:v>
                </c:pt>
                <c:pt idx="7">
                  <c:v>1577</c:v>
                </c:pt>
                <c:pt idx="8">
                  <c:v>1577</c:v>
                </c:pt>
                <c:pt idx="9">
                  <c:v>1577</c:v>
                </c:pt>
              </c:numCache>
            </c:numRef>
          </c:xVal>
          <c:yVal>
            <c:numRef>
              <c:f>'Active 1'!$J$21:$J$998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378-4CC9-8E8B-831AF89EAFA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3.0000000000000001E-5</c:v>
                  </c:pt>
                  <c:pt idx="1">
                    <c:v>6.9999999999999999E-4</c:v>
                  </c:pt>
                  <c:pt idx="2">
                    <c:v>1.1999999999999999E-3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1.8000000000000001E-4</c:v>
                  </c:pt>
                  <c:pt idx="8">
                    <c:v>2.7E-4</c:v>
                  </c:pt>
                  <c:pt idx="9">
                    <c:v>2.5999999999999998E-4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3.0000000000000001E-5</c:v>
                  </c:pt>
                  <c:pt idx="1">
                    <c:v>6.9999999999999999E-4</c:v>
                  </c:pt>
                  <c:pt idx="2">
                    <c:v>1.1999999999999999E-3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1.8000000000000001E-4</c:v>
                  </c:pt>
                  <c:pt idx="8">
                    <c:v>2.7E-4</c:v>
                  </c:pt>
                  <c:pt idx="9">
                    <c:v>2.5999999999999998E-4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-2139.5</c:v>
                </c:pt>
                <c:pt idx="1">
                  <c:v>-1446</c:v>
                </c:pt>
                <c:pt idx="2">
                  <c:v>-1428.5</c:v>
                </c:pt>
                <c:pt idx="3">
                  <c:v>0</c:v>
                </c:pt>
                <c:pt idx="4">
                  <c:v>114</c:v>
                </c:pt>
                <c:pt idx="5">
                  <c:v>718</c:v>
                </c:pt>
                <c:pt idx="6">
                  <c:v>859</c:v>
                </c:pt>
                <c:pt idx="7">
                  <c:v>1577</c:v>
                </c:pt>
                <c:pt idx="8">
                  <c:v>1577</c:v>
                </c:pt>
                <c:pt idx="9">
                  <c:v>1577</c:v>
                </c:pt>
              </c:numCache>
            </c:numRef>
          </c:xVal>
          <c:yVal>
            <c:numRef>
              <c:f>'Active 1'!$K$21:$K$998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378-4CC9-8E8B-831AF89EAFA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3.0000000000000001E-5</c:v>
                  </c:pt>
                  <c:pt idx="1">
                    <c:v>6.9999999999999999E-4</c:v>
                  </c:pt>
                  <c:pt idx="2">
                    <c:v>1.1999999999999999E-3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1.8000000000000001E-4</c:v>
                  </c:pt>
                  <c:pt idx="8">
                    <c:v>2.7E-4</c:v>
                  </c:pt>
                  <c:pt idx="9">
                    <c:v>2.5999999999999998E-4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3.0000000000000001E-5</c:v>
                  </c:pt>
                  <c:pt idx="1">
                    <c:v>6.9999999999999999E-4</c:v>
                  </c:pt>
                  <c:pt idx="2">
                    <c:v>1.1999999999999999E-3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1.8000000000000001E-4</c:v>
                  </c:pt>
                  <c:pt idx="8">
                    <c:v>2.7E-4</c:v>
                  </c:pt>
                  <c:pt idx="9">
                    <c:v>2.5999999999999998E-4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-2139.5</c:v>
                </c:pt>
                <c:pt idx="1">
                  <c:v>-1446</c:v>
                </c:pt>
                <c:pt idx="2">
                  <c:v>-1428.5</c:v>
                </c:pt>
                <c:pt idx="3">
                  <c:v>0</c:v>
                </c:pt>
                <c:pt idx="4">
                  <c:v>114</c:v>
                </c:pt>
                <c:pt idx="5">
                  <c:v>718</c:v>
                </c:pt>
                <c:pt idx="6">
                  <c:v>859</c:v>
                </c:pt>
                <c:pt idx="7">
                  <c:v>1577</c:v>
                </c:pt>
                <c:pt idx="8">
                  <c:v>1577</c:v>
                </c:pt>
                <c:pt idx="9">
                  <c:v>1577</c:v>
                </c:pt>
              </c:numCache>
            </c:numRef>
          </c:xVal>
          <c:yVal>
            <c:numRef>
              <c:f>'Active 1'!$L$21:$L$998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378-4CC9-8E8B-831AF89EAFA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3.0000000000000001E-5</c:v>
                  </c:pt>
                  <c:pt idx="1">
                    <c:v>6.9999999999999999E-4</c:v>
                  </c:pt>
                  <c:pt idx="2">
                    <c:v>1.1999999999999999E-3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1.8000000000000001E-4</c:v>
                  </c:pt>
                  <c:pt idx="8">
                    <c:v>2.7E-4</c:v>
                  </c:pt>
                  <c:pt idx="9">
                    <c:v>2.5999999999999998E-4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3.0000000000000001E-5</c:v>
                  </c:pt>
                  <c:pt idx="1">
                    <c:v>6.9999999999999999E-4</c:v>
                  </c:pt>
                  <c:pt idx="2">
                    <c:v>1.1999999999999999E-3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1.8000000000000001E-4</c:v>
                  </c:pt>
                  <c:pt idx="8">
                    <c:v>2.7E-4</c:v>
                  </c:pt>
                  <c:pt idx="9">
                    <c:v>2.5999999999999998E-4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-2139.5</c:v>
                </c:pt>
                <c:pt idx="1">
                  <c:v>-1446</c:v>
                </c:pt>
                <c:pt idx="2">
                  <c:v>-1428.5</c:v>
                </c:pt>
                <c:pt idx="3">
                  <c:v>0</c:v>
                </c:pt>
                <c:pt idx="4">
                  <c:v>114</c:v>
                </c:pt>
                <c:pt idx="5">
                  <c:v>718</c:v>
                </c:pt>
                <c:pt idx="6">
                  <c:v>859</c:v>
                </c:pt>
                <c:pt idx="7">
                  <c:v>1577</c:v>
                </c:pt>
                <c:pt idx="8">
                  <c:v>1577</c:v>
                </c:pt>
                <c:pt idx="9">
                  <c:v>1577</c:v>
                </c:pt>
              </c:numCache>
            </c:numRef>
          </c:xVal>
          <c:yVal>
            <c:numRef>
              <c:f>'Active 1'!$M$21:$M$998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378-4CC9-8E8B-831AF89EAFA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1'!$D$21:$D$998</c:f>
                <c:numCache>
                  <c:formatCode>General</c:formatCode>
                  <c:ptCount val="978"/>
                  <c:pt idx="0">
                    <c:v>3.0000000000000001E-5</c:v>
                  </c:pt>
                  <c:pt idx="1">
                    <c:v>6.9999999999999999E-4</c:v>
                  </c:pt>
                  <c:pt idx="2">
                    <c:v>1.1999999999999999E-3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1.8000000000000001E-4</c:v>
                  </c:pt>
                  <c:pt idx="8">
                    <c:v>2.7E-4</c:v>
                  </c:pt>
                  <c:pt idx="9">
                    <c:v>2.5999999999999998E-4</c:v>
                  </c:pt>
                </c:numCache>
              </c:numRef>
            </c:plus>
            <c:minus>
              <c:numRef>
                <c:f>'Active 1'!$D$21:$D$998</c:f>
                <c:numCache>
                  <c:formatCode>General</c:formatCode>
                  <c:ptCount val="978"/>
                  <c:pt idx="0">
                    <c:v>3.0000000000000001E-5</c:v>
                  </c:pt>
                  <c:pt idx="1">
                    <c:v>6.9999999999999999E-4</c:v>
                  </c:pt>
                  <c:pt idx="2">
                    <c:v>1.1999999999999999E-3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1.8000000000000001E-4</c:v>
                  </c:pt>
                  <c:pt idx="8">
                    <c:v>2.7E-4</c:v>
                  </c:pt>
                  <c:pt idx="9">
                    <c:v>2.5999999999999998E-4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1'!$F$21:$F$998</c:f>
              <c:numCache>
                <c:formatCode>General</c:formatCode>
                <c:ptCount val="978"/>
                <c:pt idx="0">
                  <c:v>-2139.5</c:v>
                </c:pt>
                <c:pt idx="1">
                  <c:v>-1446</c:v>
                </c:pt>
                <c:pt idx="2">
                  <c:v>-1428.5</c:v>
                </c:pt>
                <c:pt idx="3">
                  <c:v>0</c:v>
                </c:pt>
                <c:pt idx="4">
                  <c:v>114</c:v>
                </c:pt>
                <c:pt idx="5">
                  <c:v>718</c:v>
                </c:pt>
                <c:pt idx="6">
                  <c:v>859</c:v>
                </c:pt>
                <c:pt idx="7">
                  <c:v>1577</c:v>
                </c:pt>
                <c:pt idx="8">
                  <c:v>1577</c:v>
                </c:pt>
                <c:pt idx="9">
                  <c:v>1577</c:v>
                </c:pt>
              </c:numCache>
            </c:numRef>
          </c:xVal>
          <c:yVal>
            <c:numRef>
              <c:f>'Active 1'!$N$21:$N$998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378-4CC9-8E8B-831AF89EAFA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1'!$F$21:$F$998</c:f>
              <c:numCache>
                <c:formatCode>General</c:formatCode>
                <c:ptCount val="978"/>
                <c:pt idx="0">
                  <c:v>-2139.5</c:v>
                </c:pt>
                <c:pt idx="1">
                  <c:v>-1446</c:v>
                </c:pt>
                <c:pt idx="2">
                  <c:v>-1428.5</c:v>
                </c:pt>
                <c:pt idx="3">
                  <c:v>0</c:v>
                </c:pt>
                <c:pt idx="4">
                  <c:v>114</c:v>
                </c:pt>
                <c:pt idx="5">
                  <c:v>718</c:v>
                </c:pt>
                <c:pt idx="6">
                  <c:v>859</c:v>
                </c:pt>
                <c:pt idx="7">
                  <c:v>1577</c:v>
                </c:pt>
                <c:pt idx="8">
                  <c:v>1577</c:v>
                </c:pt>
                <c:pt idx="9">
                  <c:v>1577</c:v>
                </c:pt>
              </c:numCache>
            </c:numRef>
          </c:xVal>
          <c:yVal>
            <c:numRef>
              <c:f>'Active 1'!$O$21:$O$998</c:f>
              <c:numCache>
                <c:formatCode>General</c:formatCode>
                <c:ptCount val="978"/>
                <c:pt idx="0">
                  <c:v>2.0034518371018196E-3</c:v>
                </c:pt>
                <c:pt idx="1">
                  <c:v>1.7477872105145205E-3</c:v>
                </c:pt>
                <c:pt idx="2">
                  <c:v>1.7413356878537021E-3</c:v>
                </c:pt>
                <c:pt idx="3">
                  <c:v>1.2147071095120197E-3</c:v>
                </c:pt>
                <c:pt idx="4">
                  <c:v>1.1726800476072581E-3</c:v>
                </c:pt>
                <c:pt idx="5">
                  <c:v>9.5001035119957446E-4</c:v>
                </c:pt>
                <c:pt idx="6">
                  <c:v>8.9802951147526433E-4</c:v>
                </c:pt>
                <c:pt idx="7">
                  <c:v>6.3333275316281913E-4</c:v>
                </c:pt>
                <c:pt idx="8">
                  <c:v>6.3333275316281913E-4</c:v>
                </c:pt>
                <c:pt idx="9">
                  <c:v>6.3333275316281913E-4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378-4CC9-8E8B-831AF89EAFAE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1'!$F$21:$F$998</c:f>
              <c:numCache>
                <c:formatCode>General</c:formatCode>
                <c:ptCount val="978"/>
                <c:pt idx="0">
                  <c:v>-2139.5</c:v>
                </c:pt>
                <c:pt idx="1">
                  <c:v>-1446</c:v>
                </c:pt>
                <c:pt idx="2">
                  <c:v>-1428.5</c:v>
                </c:pt>
                <c:pt idx="3">
                  <c:v>0</c:v>
                </c:pt>
                <c:pt idx="4">
                  <c:v>114</c:v>
                </c:pt>
                <c:pt idx="5">
                  <c:v>718</c:v>
                </c:pt>
                <c:pt idx="6">
                  <c:v>859</c:v>
                </c:pt>
                <c:pt idx="7">
                  <c:v>1577</c:v>
                </c:pt>
                <c:pt idx="8">
                  <c:v>1577</c:v>
                </c:pt>
                <c:pt idx="9">
                  <c:v>1577</c:v>
                </c:pt>
              </c:numCache>
            </c:numRef>
          </c:xVal>
          <c:yVal>
            <c:numRef>
              <c:f>'Active 1'!$R$21:$R$998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378-4CC9-8E8B-831AF89EA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9096200"/>
        <c:axId val="1"/>
      </c:scatterChart>
      <c:valAx>
        <c:axId val="6190962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90962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646616541353384"/>
          <c:y val="0.92375366568914952"/>
          <c:w val="0.7774436090225564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V0642</a:t>
            </a:r>
            <a:r>
              <a:rPr lang="en-AU" baseline="0"/>
              <a:t> Vir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2'!$D$21:$D$238</c:f>
                <c:numCache>
                  <c:formatCode>General</c:formatCode>
                  <c:ptCount val="218"/>
                  <c:pt idx="0">
                    <c:v>3.0000000000000001E-5</c:v>
                  </c:pt>
                  <c:pt idx="1">
                    <c:v>6.9999999999999999E-4</c:v>
                  </c:pt>
                  <c:pt idx="2">
                    <c:v>1.1999999999999999E-3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1.8000000000000001E-4</c:v>
                  </c:pt>
                  <c:pt idx="8">
                    <c:v>2.7E-4</c:v>
                  </c:pt>
                  <c:pt idx="9">
                    <c:v>2.5999999999999998E-4</c:v>
                  </c:pt>
                </c:numCache>
              </c:numRef>
            </c:plus>
            <c:minus>
              <c:numRef>
                <c:f>'Active 2'!$D$21:$D$238</c:f>
                <c:numCache>
                  <c:formatCode>General</c:formatCode>
                  <c:ptCount val="218"/>
                  <c:pt idx="0">
                    <c:v>3.0000000000000001E-5</c:v>
                  </c:pt>
                  <c:pt idx="1">
                    <c:v>6.9999999999999999E-4</c:v>
                  </c:pt>
                  <c:pt idx="2">
                    <c:v>1.1999999999999999E-3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1.8000000000000001E-4</c:v>
                  </c:pt>
                  <c:pt idx="8">
                    <c:v>2.7E-4</c:v>
                  </c:pt>
                  <c:pt idx="9">
                    <c:v>2.5999999999999998E-4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693.5</c:v>
                </c:pt>
                <c:pt idx="2">
                  <c:v>711</c:v>
                </c:pt>
                <c:pt idx="3">
                  <c:v>2139.5</c:v>
                </c:pt>
                <c:pt idx="4">
                  <c:v>2253.5</c:v>
                </c:pt>
                <c:pt idx="5">
                  <c:v>2857.5</c:v>
                </c:pt>
                <c:pt idx="6">
                  <c:v>2998.5</c:v>
                </c:pt>
                <c:pt idx="7">
                  <c:v>3716.5</c:v>
                </c:pt>
                <c:pt idx="8">
                  <c:v>3716.5</c:v>
                </c:pt>
                <c:pt idx="9">
                  <c:v>3716.5</c:v>
                </c:pt>
              </c:numCache>
            </c:numRef>
          </c:xVal>
          <c:yVal>
            <c:numRef>
              <c:f>'Active 2'!$H$21:$H$998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4F-4039-95CF-1ABF3E6511C7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3.0000000000000001E-5</c:v>
                  </c:pt>
                  <c:pt idx="1">
                    <c:v>6.9999999999999999E-4</c:v>
                  </c:pt>
                  <c:pt idx="2">
                    <c:v>1.1999999999999999E-3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1.8000000000000001E-4</c:v>
                  </c:pt>
                  <c:pt idx="8">
                    <c:v>2.7E-4</c:v>
                  </c:pt>
                  <c:pt idx="9">
                    <c:v>2.5999999999999998E-4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3.0000000000000001E-5</c:v>
                  </c:pt>
                  <c:pt idx="1">
                    <c:v>6.9999999999999999E-4</c:v>
                  </c:pt>
                  <c:pt idx="2">
                    <c:v>1.1999999999999999E-3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1.8000000000000001E-4</c:v>
                  </c:pt>
                  <c:pt idx="8">
                    <c:v>2.7E-4</c:v>
                  </c:pt>
                  <c:pt idx="9">
                    <c:v>2.5999999999999998E-4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693.5</c:v>
                </c:pt>
                <c:pt idx="2">
                  <c:v>711</c:v>
                </c:pt>
                <c:pt idx="3">
                  <c:v>2139.5</c:v>
                </c:pt>
                <c:pt idx="4">
                  <c:v>2253.5</c:v>
                </c:pt>
                <c:pt idx="5">
                  <c:v>2857.5</c:v>
                </c:pt>
                <c:pt idx="6">
                  <c:v>2998.5</c:v>
                </c:pt>
                <c:pt idx="7">
                  <c:v>3716.5</c:v>
                </c:pt>
                <c:pt idx="8">
                  <c:v>3716.5</c:v>
                </c:pt>
                <c:pt idx="9">
                  <c:v>3716.5</c:v>
                </c:pt>
              </c:numCache>
            </c:numRef>
          </c:xVal>
          <c:yVal>
            <c:numRef>
              <c:f>'Active 2'!$I$21:$I$998</c:f>
              <c:numCache>
                <c:formatCode>General</c:formatCode>
                <c:ptCount val="978"/>
                <c:pt idx="1">
                  <c:v>-1.3339999932213686E-3</c:v>
                </c:pt>
                <c:pt idx="2">
                  <c:v>-4.0000013541430235E-6</c:v>
                </c:pt>
                <c:pt idx="3">
                  <c:v>-2.657999997609295E-3</c:v>
                </c:pt>
                <c:pt idx="4">
                  <c:v>-3.8739999945391901E-3</c:v>
                </c:pt>
                <c:pt idx="5">
                  <c:v>-4.4999999954598024E-4</c:v>
                </c:pt>
                <c:pt idx="6">
                  <c:v>-1.1540000050445087E-3</c:v>
                </c:pt>
                <c:pt idx="7">
                  <c:v>-2.9859999995096587E-3</c:v>
                </c:pt>
                <c:pt idx="8">
                  <c:v>-2.9760000034002587E-3</c:v>
                </c:pt>
                <c:pt idx="9">
                  <c:v>4.8399999650428072E-4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4F-4039-95CF-1ABF3E6511C7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3.0000000000000001E-5</c:v>
                  </c:pt>
                  <c:pt idx="1">
                    <c:v>6.9999999999999999E-4</c:v>
                  </c:pt>
                  <c:pt idx="2">
                    <c:v>1.1999999999999999E-3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1.8000000000000001E-4</c:v>
                  </c:pt>
                  <c:pt idx="8">
                    <c:v>2.7E-4</c:v>
                  </c:pt>
                  <c:pt idx="9">
                    <c:v>2.5999999999999998E-4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3.0000000000000001E-5</c:v>
                  </c:pt>
                  <c:pt idx="1">
                    <c:v>6.9999999999999999E-4</c:v>
                  </c:pt>
                  <c:pt idx="2">
                    <c:v>1.1999999999999999E-3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1.8000000000000001E-4</c:v>
                  </c:pt>
                  <c:pt idx="8">
                    <c:v>2.7E-4</c:v>
                  </c:pt>
                  <c:pt idx="9">
                    <c:v>2.5999999999999998E-4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693.5</c:v>
                </c:pt>
                <c:pt idx="2">
                  <c:v>711</c:v>
                </c:pt>
                <c:pt idx="3">
                  <c:v>2139.5</c:v>
                </c:pt>
                <c:pt idx="4">
                  <c:v>2253.5</c:v>
                </c:pt>
                <c:pt idx="5">
                  <c:v>2857.5</c:v>
                </c:pt>
                <c:pt idx="6">
                  <c:v>2998.5</c:v>
                </c:pt>
                <c:pt idx="7">
                  <c:v>3716.5</c:v>
                </c:pt>
                <c:pt idx="8">
                  <c:v>3716.5</c:v>
                </c:pt>
                <c:pt idx="9">
                  <c:v>3716.5</c:v>
                </c:pt>
              </c:numCache>
            </c:numRef>
          </c:xVal>
          <c:yVal>
            <c:numRef>
              <c:f>'Active 2'!$J$21:$J$998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4F-4039-95CF-1ABF3E6511C7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3.0000000000000001E-5</c:v>
                  </c:pt>
                  <c:pt idx="1">
                    <c:v>6.9999999999999999E-4</c:v>
                  </c:pt>
                  <c:pt idx="2">
                    <c:v>1.1999999999999999E-3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1.8000000000000001E-4</c:v>
                  </c:pt>
                  <c:pt idx="8">
                    <c:v>2.7E-4</c:v>
                  </c:pt>
                  <c:pt idx="9">
                    <c:v>2.5999999999999998E-4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3.0000000000000001E-5</c:v>
                  </c:pt>
                  <c:pt idx="1">
                    <c:v>6.9999999999999999E-4</c:v>
                  </c:pt>
                  <c:pt idx="2">
                    <c:v>1.1999999999999999E-3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1.8000000000000001E-4</c:v>
                  </c:pt>
                  <c:pt idx="8">
                    <c:v>2.7E-4</c:v>
                  </c:pt>
                  <c:pt idx="9">
                    <c:v>2.5999999999999998E-4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693.5</c:v>
                </c:pt>
                <c:pt idx="2">
                  <c:v>711</c:v>
                </c:pt>
                <c:pt idx="3">
                  <c:v>2139.5</c:v>
                </c:pt>
                <c:pt idx="4">
                  <c:v>2253.5</c:v>
                </c:pt>
                <c:pt idx="5">
                  <c:v>2857.5</c:v>
                </c:pt>
                <c:pt idx="6">
                  <c:v>2998.5</c:v>
                </c:pt>
                <c:pt idx="7">
                  <c:v>3716.5</c:v>
                </c:pt>
                <c:pt idx="8">
                  <c:v>3716.5</c:v>
                </c:pt>
                <c:pt idx="9">
                  <c:v>3716.5</c:v>
                </c:pt>
              </c:numCache>
            </c:numRef>
          </c:xVal>
          <c:yVal>
            <c:numRef>
              <c:f>'Active 2'!$K$21:$K$998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A4F-4039-95CF-1ABF3E6511C7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3.0000000000000001E-5</c:v>
                  </c:pt>
                  <c:pt idx="1">
                    <c:v>6.9999999999999999E-4</c:v>
                  </c:pt>
                  <c:pt idx="2">
                    <c:v>1.1999999999999999E-3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1.8000000000000001E-4</c:v>
                  </c:pt>
                  <c:pt idx="8">
                    <c:v>2.7E-4</c:v>
                  </c:pt>
                  <c:pt idx="9">
                    <c:v>2.5999999999999998E-4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3.0000000000000001E-5</c:v>
                  </c:pt>
                  <c:pt idx="1">
                    <c:v>6.9999999999999999E-4</c:v>
                  </c:pt>
                  <c:pt idx="2">
                    <c:v>1.1999999999999999E-3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1.8000000000000001E-4</c:v>
                  </c:pt>
                  <c:pt idx="8">
                    <c:v>2.7E-4</c:v>
                  </c:pt>
                  <c:pt idx="9">
                    <c:v>2.5999999999999998E-4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693.5</c:v>
                </c:pt>
                <c:pt idx="2">
                  <c:v>711</c:v>
                </c:pt>
                <c:pt idx="3">
                  <c:v>2139.5</c:v>
                </c:pt>
                <c:pt idx="4">
                  <c:v>2253.5</c:v>
                </c:pt>
                <c:pt idx="5">
                  <c:v>2857.5</c:v>
                </c:pt>
                <c:pt idx="6">
                  <c:v>2998.5</c:v>
                </c:pt>
                <c:pt idx="7">
                  <c:v>3716.5</c:v>
                </c:pt>
                <c:pt idx="8">
                  <c:v>3716.5</c:v>
                </c:pt>
                <c:pt idx="9">
                  <c:v>3716.5</c:v>
                </c:pt>
              </c:numCache>
            </c:numRef>
          </c:xVal>
          <c:yVal>
            <c:numRef>
              <c:f>'Active 2'!$L$21:$L$998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A4F-4039-95CF-1ABF3E6511C7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3.0000000000000001E-5</c:v>
                  </c:pt>
                  <c:pt idx="1">
                    <c:v>6.9999999999999999E-4</c:v>
                  </c:pt>
                  <c:pt idx="2">
                    <c:v>1.1999999999999999E-3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1.8000000000000001E-4</c:v>
                  </c:pt>
                  <c:pt idx="8">
                    <c:v>2.7E-4</c:v>
                  </c:pt>
                  <c:pt idx="9">
                    <c:v>2.5999999999999998E-4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3.0000000000000001E-5</c:v>
                  </c:pt>
                  <c:pt idx="1">
                    <c:v>6.9999999999999999E-4</c:v>
                  </c:pt>
                  <c:pt idx="2">
                    <c:v>1.1999999999999999E-3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1.8000000000000001E-4</c:v>
                  </c:pt>
                  <c:pt idx="8">
                    <c:v>2.7E-4</c:v>
                  </c:pt>
                  <c:pt idx="9">
                    <c:v>2.5999999999999998E-4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693.5</c:v>
                </c:pt>
                <c:pt idx="2">
                  <c:v>711</c:v>
                </c:pt>
                <c:pt idx="3">
                  <c:v>2139.5</c:v>
                </c:pt>
                <c:pt idx="4">
                  <c:v>2253.5</c:v>
                </c:pt>
                <c:pt idx="5">
                  <c:v>2857.5</c:v>
                </c:pt>
                <c:pt idx="6">
                  <c:v>2998.5</c:v>
                </c:pt>
                <c:pt idx="7">
                  <c:v>3716.5</c:v>
                </c:pt>
                <c:pt idx="8">
                  <c:v>3716.5</c:v>
                </c:pt>
                <c:pt idx="9">
                  <c:v>3716.5</c:v>
                </c:pt>
              </c:numCache>
            </c:numRef>
          </c:xVal>
          <c:yVal>
            <c:numRef>
              <c:f>'Active 2'!$M$21:$M$998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A4F-4039-95CF-1ABF3E6511C7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3.0000000000000001E-5</c:v>
                  </c:pt>
                  <c:pt idx="1">
                    <c:v>6.9999999999999999E-4</c:v>
                  </c:pt>
                  <c:pt idx="2">
                    <c:v>1.1999999999999999E-3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1.8000000000000001E-4</c:v>
                  </c:pt>
                  <c:pt idx="8">
                    <c:v>2.7E-4</c:v>
                  </c:pt>
                  <c:pt idx="9">
                    <c:v>2.5999999999999998E-4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3.0000000000000001E-5</c:v>
                  </c:pt>
                  <c:pt idx="1">
                    <c:v>6.9999999999999999E-4</c:v>
                  </c:pt>
                  <c:pt idx="2">
                    <c:v>1.1999999999999999E-3</c:v>
                  </c:pt>
                  <c:pt idx="3">
                    <c:v>2.0000000000000001E-4</c:v>
                  </c:pt>
                  <c:pt idx="4">
                    <c:v>2.0000000000000001E-4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1.8000000000000001E-4</c:v>
                  </c:pt>
                  <c:pt idx="8">
                    <c:v>2.7E-4</c:v>
                  </c:pt>
                  <c:pt idx="9">
                    <c:v>2.5999999999999998E-4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693.5</c:v>
                </c:pt>
                <c:pt idx="2">
                  <c:v>711</c:v>
                </c:pt>
                <c:pt idx="3">
                  <c:v>2139.5</c:v>
                </c:pt>
                <c:pt idx="4">
                  <c:v>2253.5</c:v>
                </c:pt>
                <c:pt idx="5">
                  <c:v>2857.5</c:v>
                </c:pt>
                <c:pt idx="6">
                  <c:v>2998.5</c:v>
                </c:pt>
                <c:pt idx="7">
                  <c:v>3716.5</c:v>
                </c:pt>
                <c:pt idx="8">
                  <c:v>3716.5</c:v>
                </c:pt>
                <c:pt idx="9">
                  <c:v>3716.5</c:v>
                </c:pt>
              </c:numCache>
            </c:numRef>
          </c:xVal>
          <c:yVal>
            <c:numRef>
              <c:f>'Active 2'!$N$21:$N$998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A4F-4039-95CF-1ABF3E6511C7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693.5</c:v>
                </c:pt>
                <c:pt idx="2">
                  <c:v>711</c:v>
                </c:pt>
                <c:pt idx="3">
                  <c:v>2139.5</c:v>
                </c:pt>
                <c:pt idx="4">
                  <c:v>2253.5</c:v>
                </c:pt>
                <c:pt idx="5">
                  <c:v>2857.5</c:v>
                </c:pt>
                <c:pt idx="6">
                  <c:v>2998.5</c:v>
                </c:pt>
                <c:pt idx="7">
                  <c:v>3716.5</c:v>
                </c:pt>
                <c:pt idx="8">
                  <c:v>3716.5</c:v>
                </c:pt>
                <c:pt idx="9">
                  <c:v>3716.5</c:v>
                </c:pt>
              </c:numCache>
            </c:numRef>
          </c:xVal>
          <c:yVal>
            <c:numRef>
              <c:f>'Active 2'!$O$21:$O$998</c:f>
              <c:numCache>
                <c:formatCode>General</c:formatCode>
                <c:ptCount val="978"/>
                <c:pt idx="0">
                  <c:v>-6.5454815875165009E-4</c:v>
                </c:pt>
                <c:pt idx="1">
                  <c:v>-9.1021278697934864E-4</c:v>
                </c:pt>
                <c:pt idx="2">
                  <c:v>-9.1666430968156162E-4</c:v>
                </c:pt>
                <c:pt idx="3">
                  <c:v>-1.4432928914022069E-3</c:v>
                </c:pt>
                <c:pt idx="4">
                  <c:v>-1.485319953576623E-3</c:v>
                </c:pt>
                <c:pt idx="5">
                  <c:v>-1.7079896514130037E-3</c:v>
                </c:pt>
                <c:pt idx="6">
                  <c:v>-1.7599704914708341E-3</c:v>
                </c:pt>
                <c:pt idx="7">
                  <c:v>-2.0246672514816306E-3</c:v>
                </c:pt>
                <c:pt idx="8">
                  <c:v>-2.0246672514816306E-3</c:v>
                </c:pt>
                <c:pt idx="9">
                  <c:v>-2.0246672514816306E-3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A4F-4039-95CF-1ABF3E6511C7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693.5</c:v>
                </c:pt>
                <c:pt idx="2">
                  <c:v>711</c:v>
                </c:pt>
                <c:pt idx="3">
                  <c:v>2139.5</c:v>
                </c:pt>
                <c:pt idx="4">
                  <c:v>2253.5</c:v>
                </c:pt>
                <c:pt idx="5">
                  <c:v>2857.5</c:v>
                </c:pt>
                <c:pt idx="6">
                  <c:v>2998.5</c:v>
                </c:pt>
                <c:pt idx="7">
                  <c:v>3716.5</c:v>
                </c:pt>
                <c:pt idx="8">
                  <c:v>3716.5</c:v>
                </c:pt>
                <c:pt idx="9">
                  <c:v>3716.5</c:v>
                </c:pt>
              </c:numCache>
            </c:numRef>
          </c:xVal>
          <c:yVal>
            <c:numRef>
              <c:f>'Active 2'!$R$21:$R$998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A4F-4039-95CF-1ABF3E6511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9581336"/>
        <c:axId val="1"/>
      </c:scatterChart>
      <c:valAx>
        <c:axId val="7395813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95813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796992481203006"/>
          <c:y val="0.92375366568914952"/>
          <c:w val="0.7774436090225562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B8AD743-AED9-7E17-8C97-DD8547FCF8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40BF8D3B-476F-5D70-CEB3-DDF4DC9CF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1" sqref="E4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5" customFormat="1" ht="20.25" x14ac:dyDescent="0.2">
      <c r="A1" s="35" t="s">
        <v>54</v>
      </c>
    </row>
    <row r="2" spans="1:7" s="5" customFormat="1" ht="12.95" customHeight="1" x14ac:dyDescent="0.2">
      <c r="A2" s="5" t="s">
        <v>24</v>
      </c>
      <c r="B2" s="5" t="s">
        <v>43</v>
      </c>
      <c r="C2" s="6"/>
      <c r="D2" s="6" t="s">
        <v>45</v>
      </c>
      <c r="E2" s="5" t="s">
        <v>42</v>
      </c>
      <c r="F2" s="5" t="s">
        <v>42</v>
      </c>
    </row>
    <row r="3" spans="1:7" s="5" customFormat="1" ht="12.95" customHeight="1" thickBot="1" x14ac:dyDescent="0.25"/>
    <row r="4" spans="1:7" s="5" customFormat="1" ht="12.95" customHeight="1" thickTop="1" thickBot="1" x14ac:dyDescent="0.25">
      <c r="A4" s="7" t="s">
        <v>0</v>
      </c>
      <c r="C4" s="8" t="s">
        <v>41</v>
      </c>
      <c r="D4" s="9" t="s">
        <v>41</v>
      </c>
    </row>
    <row r="5" spans="1:7" s="5" customFormat="1" ht="12.95" customHeight="1" x14ac:dyDescent="0.2"/>
    <row r="6" spans="1:7" s="5" customFormat="1" ht="12.95" customHeight="1" x14ac:dyDescent="0.2">
      <c r="A6" s="7" t="s">
        <v>1</v>
      </c>
    </row>
    <row r="7" spans="1:7" s="5" customFormat="1" ht="12.95" customHeight="1" x14ac:dyDescent="0.2">
      <c r="A7" s="5" t="s">
        <v>2</v>
      </c>
      <c r="C7" s="36">
        <v>55629.930099999998</v>
      </c>
      <c r="D7" s="11" t="s">
        <v>44</v>
      </c>
    </row>
    <row r="8" spans="1:7" s="5" customFormat="1" ht="12.95" customHeight="1" x14ac:dyDescent="0.2">
      <c r="A8" s="5" t="s">
        <v>3</v>
      </c>
      <c r="C8" s="36">
        <v>0.51664399999999999</v>
      </c>
      <c r="D8" s="11" t="s">
        <v>44</v>
      </c>
      <c r="E8" s="10">
        <v>0.51664399999999999</v>
      </c>
    </row>
    <row r="9" spans="1:7" s="5" customFormat="1" ht="12.95" customHeight="1" x14ac:dyDescent="0.2">
      <c r="A9" s="12" t="s">
        <v>31</v>
      </c>
      <c r="C9" s="13">
        <v>-9.5</v>
      </c>
      <c r="D9" s="5" t="s">
        <v>32</v>
      </c>
    </row>
    <row r="10" spans="1:7" s="5" customFormat="1" ht="12.95" customHeight="1" thickBot="1" x14ac:dyDescent="0.25">
      <c r="C10" s="14" t="s">
        <v>20</v>
      </c>
      <c r="D10" s="14" t="s">
        <v>21</v>
      </c>
    </row>
    <row r="11" spans="1:7" s="5" customFormat="1" ht="12.95" customHeight="1" x14ac:dyDescent="0.2">
      <c r="A11" s="5" t="s">
        <v>15</v>
      </c>
      <c r="C11" s="15">
        <f ca="1">INTERCEPT(INDIRECT($G$11):G991,INDIRECT($F$11):F991)</f>
        <v>1.2147071095120197E-3</v>
      </c>
      <c r="D11" s="6"/>
      <c r="F11" s="16" t="str">
        <f>"F"&amp;E19</f>
        <v>F21</v>
      </c>
      <c r="G11" s="15" t="str">
        <f>"G"&amp;E19</f>
        <v>G21</v>
      </c>
    </row>
    <row r="12" spans="1:7" s="5" customFormat="1" ht="12.95" customHeight="1" x14ac:dyDescent="0.2">
      <c r="A12" s="5" t="s">
        <v>16</v>
      </c>
      <c r="C12" s="15">
        <f ca="1">SLOPE(INDIRECT($G$11):G991,INDIRECT($F$11):F991)</f>
        <v>-3.6865843776106563E-7</v>
      </c>
      <c r="D12" s="6"/>
    </row>
    <row r="13" spans="1:7" s="5" customFormat="1" ht="12.95" customHeight="1" x14ac:dyDescent="0.2">
      <c r="A13" s="5" t="s">
        <v>19</v>
      </c>
      <c r="C13" s="6" t="s">
        <v>13</v>
      </c>
      <c r="D13" s="17" t="s">
        <v>38</v>
      </c>
      <c r="E13" s="13">
        <v>1</v>
      </c>
    </row>
    <row r="14" spans="1:7" s="5" customFormat="1" ht="12.95" customHeight="1" x14ac:dyDescent="0.2">
      <c r="D14" s="17" t="s">
        <v>33</v>
      </c>
      <c r="E14" s="18">
        <f ca="1">NOW()+15018.5+$C$9/24</f>
        <v>60378.831133217587</v>
      </c>
    </row>
    <row r="15" spans="1:7" s="5" customFormat="1" ht="12.95" customHeight="1" x14ac:dyDescent="0.2">
      <c r="A15" s="19" t="s">
        <v>17</v>
      </c>
      <c r="C15" s="20">
        <f ca="1">(C7+C11)+(C8+C12)*INT(MAX(F21:F3532))</f>
        <v>56444.678321332751</v>
      </c>
      <c r="D15" s="17" t="s">
        <v>39</v>
      </c>
      <c r="E15" s="18">
        <f ca="1">ROUND(2*(E14-$C$7)/$C$8,0)/2+E13</f>
        <v>9193</v>
      </c>
    </row>
    <row r="16" spans="1:7" s="5" customFormat="1" ht="12.95" customHeight="1" x14ac:dyDescent="0.2">
      <c r="A16" s="7" t="s">
        <v>4</v>
      </c>
      <c r="C16" s="21">
        <f ca="1">+C8+C12</f>
        <v>0.51664363134156222</v>
      </c>
      <c r="D16" s="17" t="s">
        <v>40</v>
      </c>
      <c r="E16" s="15">
        <f ca="1">ROUND(2*(E14-$C$15)/$C$16,0)/2+E13</f>
        <v>7616</v>
      </c>
    </row>
    <row r="17" spans="1:18" s="5" customFormat="1" ht="12.95" customHeight="1" thickBot="1" x14ac:dyDescent="0.25">
      <c r="A17" s="17" t="s">
        <v>30</v>
      </c>
      <c r="C17" s="5">
        <f>COUNT(C21:C2190)</f>
        <v>10</v>
      </c>
      <c r="D17" s="17" t="s">
        <v>34</v>
      </c>
      <c r="E17" s="22">
        <f ca="1">+$C$15+$C$16*E16-15018.5-$C$9/24</f>
        <v>45361.332050963421</v>
      </c>
    </row>
    <row r="18" spans="1:18" s="5" customFormat="1" ht="12.95" customHeight="1" thickTop="1" thickBot="1" x14ac:dyDescent="0.25">
      <c r="A18" s="7" t="s">
        <v>5</v>
      </c>
      <c r="C18" s="23">
        <f ca="1">+C15</f>
        <v>56444.678321332751</v>
      </c>
      <c r="D18" s="24">
        <f ca="1">+C16</f>
        <v>0.51664363134156222</v>
      </c>
      <c r="E18" s="25" t="s">
        <v>35</v>
      </c>
    </row>
    <row r="19" spans="1:18" s="5" customFormat="1" ht="12.95" customHeight="1" thickTop="1" x14ac:dyDescent="0.2">
      <c r="A19" s="26" t="s">
        <v>36</v>
      </c>
      <c r="E19" s="27">
        <v>21</v>
      </c>
    </row>
    <row r="20" spans="1:18" s="5" customFormat="1" ht="12.95" customHeight="1" thickBot="1" x14ac:dyDescent="0.25">
      <c r="A20" s="14" t="s">
        <v>6</v>
      </c>
      <c r="B20" s="14" t="s">
        <v>7</v>
      </c>
      <c r="C20" s="14" t="s">
        <v>8</v>
      </c>
      <c r="D20" s="14" t="s">
        <v>12</v>
      </c>
      <c r="E20" s="14" t="s">
        <v>9</v>
      </c>
      <c r="F20" s="14" t="s">
        <v>10</v>
      </c>
      <c r="G20" s="14" t="s">
        <v>11</v>
      </c>
      <c r="H20" s="28" t="s">
        <v>29</v>
      </c>
      <c r="I20" s="28" t="s">
        <v>55</v>
      </c>
      <c r="J20" s="28" t="s">
        <v>18</v>
      </c>
      <c r="K20" s="28" t="s">
        <v>25</v>
      </c>
      <c r="L20" s="28" t="s">
        <v>26</v>
      </c>
      <c r="M20" s="28" t="s">
        <v>27</v>
      </c>
      <c r="N20" s="28" t="s">
        <v>28</v>
      </c>
      <c r="O20" s="28" t="s">
        <v>23</v>
      </c>
      <c r="P20" s="29" t="s">
        <v>22</v>
      </c>
      <c r="Q20" s="14" t="s">
        <v>14</v>
      </c>
      <c r="R20" s="30" t="s">
        <v>37</v>
      </c>
    </row>
    <row r="21" spans="1:18" s="5" customFormat="1" ht="12.95" customHeight="1" x14ac:dyDescent="0.2">
      <c r="A21" s="3" t="s">
        <v>46</v>
      </c>
      <c r="B21" s="4" t="s">
        <v>47</v>
      </c>
      <c r="C21" s="3">
        <v>54524.572919999999</v>
      </c>
      <c r="D21" s="3">
        <v>3.0000000000000001E-5</v>
      </c>
      <c r="E21" s="5">
        <f>+(C21-C$7)/C$8</f>
        <v>-2139.4948552581645</v>
      </c>
      <c r="F21" s="5">
        <f t="shared" ref="F21:F30" si="0">ROUND(2*E21,0)/2</f>
        <v>-2139.5</v>
      </c>
      <c r="G21" s="5">
        <f>+C21-(C$7+F21*C$8)</f>
        <v>2.657999997609295E-3</v>
      </c>
      <c r="I21" s="5">
        <f>+G21</f>
        <v>2.657999997609295E-3</v>
      </c>
      <c r="O21" s="5">
        <f ca="1">+C$11+C$12*$F21</f>
        <v>2.0034518371018196E-3</v>
      </c>
      <c r="Q21" s="31">
        <f>+C21-15018.5</f>
        <v>39506.072919999999</v>
      </c>
    </row>
    <row r="22" spans="1:18" s="5" customFormat="1" ht="12.95" customHeight="1" x14ac:dyDescent="0.2">
      <c r="A22" s="3" t="s">
        <v>48</v>
      </c>
      <c r="B22" s="4" t="s">
        <v>47</v>
      </c>
      <c r="C22" s="3">
        <v>54882.864200000004</v>
      </c>
      <c r="D22" s="3">
        <v>6.9999999999999999E-4</v>
      </c>
      <c r="E22" s="5">
        <f t="shared" ref="E22:E30" si="1">+(C22-C$7)/C$8</f>
        <v>-1445.9974373069158</v>
      </c>
      <c r="F22" s="5">
        <f t="shared" si="0"/>
        <v>-1446</v>
      </c>
      <c r="G22" s="5">
        <f t="shared" ref="G22:G30" si="2">+C22-(C$7+F22*C$8)</f>
        <v>1.3240000043879263E-3</v>
      </c>
      <c r="I22" s="5">
        <f>+G22</f>
        <v>1.3240000043879263E-3</v>
      </c>
      <c r="O22" s="5">
        <f t="shared" ref="O22:O30" ca="1" si="3">+C$11+C$12*$F22</f>
        <v>1.7477872105145205E-3</v>
      </c>
      <c r="Q22" s="31">
        <f t="shared" ref="Q22:Q30" si="4">+C22-15018.5</f>
        <v>39864.364200000004</v>
      </c>
    </row>
    <row r="23" spans="1:18" s="5" customFormat="1" ht="12.95" customHeight="1" x14ac:dyDescent="0.2">
      <c r="A23" s="3" t="s">
        <v>48</v>
      </c>
      <c r="B23" s="4" t="s">
        <v>49</v>
      </c>
      <c r="C23" s="3">
        <v>54891.906799999997</v>
      </c>
      <c r="D23" s="3">
        <v>1.1999999999999999E-3</v>
      </c>
      <c r="E23" s="5">
        <f t="shared" si="1"/>
        <v>-1428.4948630004428</v>
      </c>
      <c r="F23" s="5">
        <f t="shared" si="0"/>
        <v>-1428.5</v>
      </c>
      <c r="G23" s="5">
        <f t="shared" si="2"/>
        <v>2.6539999962551519E-3</v>
      </c>
      <c r="I23" s="5">
        <f>+G23</f>
        <v>2.6539999962551519E-3</v>
      </c>
      <c r="O23" s="5">
        <f t="shared" ca="1" si="3"/>
        <v>1.7413356878537021E-3</v>
      </c>
      <c r="Q23" s="31">
        <f t="shared" si="4"/>
        <v>39873.406799999997</v>
      </c>
    </row>
    <row r="24" spans="1:18" s="5" customFormat="1" ht="12.95" customHeight="1" x14ac:dyDescent="0.2">
      <c r="A24" s="3" t="s">
        <v>50</v>
      </c>
      <c r="B24" s="4" t="s">
        <v>47</v>
      </c>
      <c r="C24" s="3">
        <v>55629.930099999998</v>
      </c>
      <c r="D24" s="3">
        <v>2.0000000000000001E-4</v>
      </c>
      <c r="E24" s="5">
        <f t="shared" si="1"/>
        <v>0</v>
      </c>
      <c r="F24" s="5">
        <f t="shared" si="0"/>
        <v>0</v>
      </c>
      <c r="G24" s="5">
        <f t="shared" si="2"/>
        <v>0</v>
      </c>
      <c r="H24" s="5">
        <f t="shared" ref="H21:H30" si="5">+G24</f>
        <v>0</v>
      </c>
      <c r="O24" s="5">
        <f t="shared" ca="1" si="3"/>
        <v>1.2147071095120197E-3</v>
      </c>
      <c r="Q24" s="31">
        <f t="shared" si="4"/>
        <v>40611.430099999998</v>
      </c>
    </row>
    <row r="25" spans="1:18" s="5" customFormat="1" ht="12.95" customHeight="1" x14ac:dyDescent="0.2">
      <c r="A25" s="3" t="s">
        <v>50</v>
      </c>
      <c r="B25" s="4" t="s">
        <v>47</v>
      </c>
      <c r="C25" s="3">
        <v>55688.826300000001</v>
      </c>
      <c r="D25" s="3">
        <v>2.0000000000000001E-4</v>
      </c>
      <c r="E25" s="5">
        <f t="shared" si="1"/>
        <v>113.99764634836147</v>
      </c>
      <c r="F25" s="5">
        <f t="shared" si="0"/>
        <v>114</v>
      </c>
      <c r="G25" s="5">
        <f t="shared" si="2"/>
        <v>-1.2159999969298951E-3</v>
      </c>
      <c r="I25" s="5">
        <f>+G25</f>
        <v>-1.2159999969298951E-3</v>
      </c>
      <c r="O25" s="5">
        <f t="shared" ca="1" si="3"/>
        <v>1.1726800476072581E-3</v>
      </c>
      <c r="Q25" s="31">
        <f t="shared" si="4"/>
        <v>40670.326300000001</v>
      </c>
    </row>
    <row r="26" spans="1:18" s="5" customFormat="1" ht="12.95" customHeight="1" x14ac:dyDescent="0.2">
      <c r="A26" s="3" t="s">
        <v>51</v>
      </c>
      <c r="B26" s="4" t="s">
        <v>47</v>
      </c>
      <c r="C26" s="3">
        <v>56000.882700000002</v>
      </c>
      <c r="D26" s="3">
        <v>2.0000000000000001E-4</v>
      </c>
      <c r="E26" s="5">
        <f t="shared" si="1"/>
        <v>718.00427373588809</v>
      </c>
      <c r="F26" s="5">
        <f t="shared" si="0"/>
        <v>718</v>
      </c>
      <c r="G26" s="5">
        <f t="shared" si="2"/>
        <v>2.2080000053392723E-3</v>
      </c>
      <c r="I26" s="5">
        <f>+G26</f>
        <v>2.2080000053392723E-3</v>
      </c>
      <c r="O26" s="5">
        <f t="shared" ca="1" si="3"/>
        <v>9.5001035119957446E-4</v>
      </c>
      <c r="Q26" s="31">
        <f t="shared" si="4"/>
        <v>40982.382700000002</v>
      </c>
    </row>
    <row r="27" spans="1:18" s="5" customFormat="1" ht="12.95" customHeight="1" x14ac:dyDescent="0.2">
      <c r="A27" s="3" t="s">
        <v>51</v>
      </c>
      <c r="B27" s="4" t="s">
        <v>47</v>
      </c>
      <c r="C27" s="3">
        <v>56073.728799999997</v>
      </c>
      <c r="D27" s="3">
        <v>5.0000000000000001E-4</v>
      </c>
      <c r="E27" s="5">
        <f t="shared" si="1"/>
        <v>859.00291109545333</v>
      </c>
      <c r="F27" s="5">
        <f t="shared" si="0"/>
        <v>859</v>
      </c>
      <c r="G27" s="5">
        <f t="shared" si="2"/>
        <v>1.5039999998407438E-3</v>
      </c>
      <c r="I27" s="5">
        <f>+G27</f>
        <v>1.5039999998407438E-3</v>
      </c>
      <c r="O27" s="5">
        <f t="shared" ca="1" si="3"/>
        <v>8.9802951147526433E-4</v>
      </c>
      <c r="Q27" s="31">
        <f t="shared" si="4"/>
        <v>41055.228799999997</v>
      </c>
    </row>
    <row r="28" spans="1:18" s="5" customFormat="1" ht="12.95" customHeight="1" x14ac:dyDescent="0.2">
      <c r="A28" s="32" t="s">
        <v>52</v>
      </c>
      <c r="B28" s="4" t="s">
        <v>47</v>
      </c>
      <c r="C28" s="34">
        <v>56444.677360000001</v>
      </c>
      <c r="D28" s="34">
        <v>1.8000000000000001E-4</v>
      </c>
      <c r="E28" s="5">
        <f t="shared" si="1"/>
        <v>1576.9993651334453</v>
      </c>
      <c r="F28" s="5">
        <f t="shared" si="0"/>
        <v>1577</v>
      </c>
      <c r="G28" s="5">
        <f t="shared" si="2"/>
        <v>-3.279999946244061E-4</v>
      </c>
      <c r="I28" s="5">
        <f>+G28</f>
        <v>-3.279999946244061E-4</v>
      </c>
      <c r="O28" s="5">
        <f t="shared" ca="1" si="3"/>
        <v>6.3333275316281913E-4</v>
      </c>
      <c r="Q28" s="31">
        <f t="shared" si="4"/>
        <v>41426.177360000001</v>
      </c>
    </row>
    <row r="29" spans="1:18" s="5" customFormat="1" ht="12.95" customHeight="1" x14ac:dyDescent="0.2">
      <c r="A29" s="32" t="s">
        <v>52</v>
      </c>
      <c r="B29" s="4" t="s">
        <v>47</v>
      </c>
      <c r="C29" s="34">
        <v>56444.677369999998</v>
      </c>
      <c r="D29" s="34">
        <v>2.7E-4</v>
      </c>
      <c r="E29" s="5">
        <f t="shared" si="1"/>
        <v>1576.9993844891258</v>
      </c>
      <c r="F29" s="5">
        <f t="shared" si="0"/>
        <v>1577</v>
      </c>
      <c r="G29" s="5">
        <f t="shared" si="2"/>
        <v>-3.1799999851500615E-4</v>
      </c>
      <c r="I29" s="5">
        <f>+G29</f>
        <v>-3.1799999851500615E-4</v>
      </c>
      <c r="O29" s="5">
        <f t="shared" ca="1" si="3"/>
        <v>6.3333275316281913E-4</v>
      </c>
      <c r="Q29" s="31">
        <f t="shared" si="4"/>
        <v>41426.177369999998</v>
      </c>
    </row>
    <row r="30" spans="1:18" s="5" customFormat="1" ht="12.95" customHeight="1" x14ac:dyDescent="0.2">
      <c r="A30" s="32" t="s">
        <v>52</v>
      </c>
      <c r="B30" s="4" t="s">
        <v>47</v>
      </c>
      <c r="C30" s="34">
        <v>56444.680829999998</v>
      </c>
      <c r="D30" s="34">
        <v>2.5999999999999998E-4</v>
      </c>
      <c r="E30" s="5">
        <f t="shared" si="1"/>
        <v>1577.006081557126</v>
      </c>
      <c r="F30" s="5">
        <f t="shared" si="0"/>
        <v>1577</v>
      </c>
      <c r="G30" s="5">
        <f t="shared" si="2"/>
        <v>3.1420000013895333E-3</v>
      </c>
      <c r="I30" s="5">
        <f>+G30</f>
        <v>3.1420000013895333E-3</v>
      </c>
      <c r="O30" s="5">
        <f t="shared" ca="1" si="3"/>
        <v>6.3333275316281913E-4</v>
      </c>
      <c r="Q30" s="31">
        <f t="shared" si="4"/>
        <v>41426.180829999998</v>
      </c>
    </row>
    <row r="31" spans="1:18" x14ac:dyDescent="0.2">
      <c r="C31" s="2"/>
      <c r="D31" s="2"/>
      <c r="Q31" s="1"/>
    </row>
    <row r="32" spans="1:18" x14ac:dyDescent="0.2">
      <c r="C32" s="2"/>
      <c r="D32" s="2"/>
      <c r="Q32" s="1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</sheetData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39"/>
  <sheetViews>
    <sheetView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5" customFormat="1" ht="20.25" x14ac:dyDescent="0.2">
      <c r="A1" s="35" t="s">
        <v>54</v>
      </c>
    </row>
    <row r="2" spans="1:7" s="5" customFormat="1" ht="12.95" customHeight="1" x14ac:dyDescent="0.2">
      <c r="A2" s="5" t="s">
        <v>24</v>
      </c>
      <c r="B2" s="5" t="s">
        <v>43</v>
      </c>
      <c r="C2" s="6"/>
      <c r="D2" s="6" t="s">
        <v>45</v>
      </c>
      <c r="E2" s="5" t="s">
        <v>42</v>
      </c>
      <c r="F2" s="5" t="s">
        <v>42</v>
      </c>
    </row>
    <row r="3" spans="1:7" s="5" customFormat="1" ht="12.95" customHeight="1" thickBot="1" x14ac:dyDescent="0.25"/>
    <row r="4" spans="1:7" s="5" customFormat="1" ht="12.95" customHeight="1" thickTop="1" thickBot="1" x14ac:dyDescent="0.25">
      <c r="A4" s="7" t="s">
        <v>0</v>
      </c>
      <c r="C4" s="8" t="s">
        <v>41</v>
      </c>
      <c r="D4" s="9" t="s">
        <v>41</v>
      </c>
    </row>
    <row r="5" spans="1:7" s="5" customFormat="1" ht="12.95" customHeight="1" x14ac:dyDescent="0.2"/>
    <row r="6" spans="1:7" s="5" customFormat="1" ht="12.95" customHeight="1" x14ac:dyDescent="0.2">
      <c r="A6" s="7" t="s">
        <v>1</v>
      </c>
    </row>
    <row r="7" spans="1:7" s="5" customFormat="1" ht="12.95" customHeight="1" x14ac:dyDescent="0.2">
      <c r="A7" s="5" t="s">
        <v>2</v>
      </c>
      <c r="C7" s="36">
        <v>54524.572919999999</v>
      </c>
      <c r="D7" s="11" t="s">
        <v>44</v>
      </c>
    </row>
    <row r="8" spans="1:7" s="5" customFormat="1" ht="12.95" customHeight="1" x14ac:dyDescent="0.2">
      <c r="A8" s="5" t="s">
        <v>3</v>
      </c>
      <c r="C8" s="36">
        <v>0.51664399999999999</v>
      </c>
      <c r="D8" s="11" t="s">
        <v>44</v>
      </c>
    </row>
    <row r="9" spans="1:7" s="5" customFormat="1" ht="12.95" customHeight="1" x14ac:dyDescent="0.2">
      <c r="A9" s="12" t="s">
        <v>31</v>
      </c>
      <c r="C9" s="13">
        <v>-9.5</v>
      </c>
      <c r="D9" s="5" t="s">
        <v>32</v>
      </c>
    </row>
    <row r="10" spans="1:7" s="5" customFormat="1" ht="12.95" customHeight="1" thickBot="1" x14ac:dyDescent="0.25">
      <c r="C10" s="14" t="s">
        <v>20</v>
      </c>
      <c r="D10" s="14" t="s">
        <v>21</v>
      </c>
    </row>
    <row r="11" spans="1:7" s="5" customFormat="1" ht="12.95" customHeight="1" x14ac:dyDescent="0.2">
      <c r="A11" s="5" t="s">
        <v>15</v>
      </c>
      <c r="C11" s="15">
        <f ca="1">INTERCEPT(INDIRECT($G$11):G991,INDIRECT($F$11):F991)</f>
        <v>-6.5454815875165009E-4</v>
      </c>
      <c r="D11" s="6"/>
      <c r="F11" s="16" t="str">
        <f>"F"&amp;E19</f>
        <v>F21</v>
      </c>
      <c r="G11" s="15" t="str">
        <f>"G"&amp;E19</f>
        <v>G21</v>
      </c>
    </row>
    <row r="12" spans="1:7" s="5" customFormat="1" ht="12.95" customHeight="1" x14ac:dyDescent="0.2">
      <c r="A12" s="5" t="s">
        <v>16</v>
      </c>
      <c r="C12" s="15">
        <f ca="1">SLOPE(INDIRECT($G$11):G991,INDIRECT($F$11):F991)</f>
        <v>-3.6865844012645792E-7</v>
      </c>
      <c r="D12" s="6"/>
    </row>
    <row r="13" spans="1:7" s="5" customFormat="1" ht="12.95" customHeight="1" x14ac:dyDescent="0.2">
      <c r="A13" s="5" t="s">
        <v>19</v>
      </c>
      <c r="C13" s="6" t="s">
        <v>13</v>
      </c>
      <c r="D13" s="17" t="s">
        <v>38</v>
      </c>
      <c r="E13" s="13">
        <v>1</v>
      </c>
    </row>
    <row r="14" spans="1:7" s="5" customFormat="1" ht="12.95" customHeight="1" x14ac:dyDescent="0.2">
      <c r="D14" s="17" t="s">
        <v>33</v>
      </c>
      <c r="E14" s="18">
        <f ca="1">NOW()+15018.5+$C$9/24</f>
        <v>60378.831133217587</v>
      </c>
    </row>
    <row r="15" spans="1:7" s="5" customFormat="1" ht="12.95" customHeight="1" x14ac:dyDescent="0.2">
      <c r="A15" s="19" t="s">
        <v>17</v>
      </c>
      <c r="C15" s="20">
        <f ca="1">(C7+C11)+(C8+C12)*INT(MAX(F21:F3532))</f>
        <v>56444.419999517078</v>
      </c>
      <c r="D15" s="17" t="s">
        <v>39</v>
      </c>
      <c r="E15" s="18">
        <f ca="1">ROUND(2*(E14-$C$7)/$C$8,0)/2+E13</f>
        <v>11332.5</v>
      </c>
    </row>
    <row r="16" spans="1:7" s="5" customFormat="1" ht="12.95" customHeight="1" x14ac:dyDescent="0.2">
      <c r="A16" s="7" t="s">
        <v>4</v>
      </c>
      <c r="C16" s="21">
        <f ca="1">+C8+C12</f>
        <v>0.51664363134155988</v>
      </c>
      <c r="D16" s="17" t="s">
        <v>40</v>
      </c>
      <c r="E16" s="15">
        <f ca="1">ROUND(2*(E14-$C$15)/$C$16,0)/2+E13</f>
        <v>7616.5</v>
      </c>
    </row>
    <row r="17" spans="1:18" s="5" customFormat="1" ht="12.95" customHeight="1" thickBot="1" x14ac:dyDescent="0.25">
      <c r="A17" s="17" t="s">
        <v>30</v>
      </c>
      <c r="C17" s="5">
        <f>COUNT(C21:C2190)</f>
        <v>10</v>
      </c>
      <c r="D17" s="17" t="s">
        <v>34</v>
      </c>
      <c r="E17" s="22">
        <f ca="1">+$C$15+$C$16*E16-15018.5-$C$9/24</f>
        <v>45361.332050963407</v>
      </c>
    </row>
    <row r="18" spans="1:18" s="5" customFormat="1" ht="12.95" customHeight="1" thickTop="1" thickBot="1" x14ac:dyDescent="0.25">
      <c r="A18" s="7" t="s">
        <v>5</v>
      </c>
      <c r="C18" s="23">
        <f ca="1">+C15</f>
        <v>56444.419999517078</v>
      </c>
      <c r="D18" s="24">
        <f ca="1">+C16</f>
        <v>0.51664363134155988</v>
      </c>
      <c r="E18" s="25" t="s">
        <v>35</v>
      </c>
    </row>
    <row r="19" spans="1:18" s="5" customFormat="1" ht="12.95" customHeight="1" thickTop="1" x14ac:dyDescent="0.2">
      <c r="A19" s="26" t="s">
        <v>36</v>
      </c>
      <c r="E19" s="27">
        <v>21</v>
      </c>
    </row>
    <row r="20" spans="1:18" s="5" customFormat="1" ht="12.95" customHeight="1" thickBot="1" x14ac:dyDescent="0.25">
      <c r="A20" s="14" t="s">
        <v>6</v>
      </c>
      <c r="B20" s="14" t="s">
        <v>7</v>
      </c>
      <c r="C20" s="14" t="s">
        <v>8</v>
      </c>
      <c r="D20" s="14" t="s">
        <v>12</v>
      </c>
      <c r="E20" s="14" t="s">
        <v>9</v>
      </c>
      <c r="F20" s="14" t="s">
        <v>10</v>
      </c>
      <c r="G20" s="14" t="s">
        <v>11</v>
      </c>
      <c r="H20" s="28" t="s">
        <v>29</v>
      </c>
      <c r="I20" s="28" t="s">
        <v>55</v>
      </c>
      <c r="J20" s="28" t="s">
        <v>18</v>
      </c>
      <c r="K20" s="28" t="s">
        <v>25</v>
      </c>
      <c r="L20" s="28" t="s">
        <v>26</v>
      </c>
      <c r="M20" s="28" t="s">
        <v>27</v>
      </c>
      <c r="N20" s="28" t="s">
        <v>28</v>
      </c>
      <c r="O20" s="28" t="s">
        <v>23</v>
      </c>
      <c r="P20" s="29" t="s">
        <v>22</v>
      </c>
      <c r="Q20" s="14" t="s">
        <v>14</v>
      </c>
      <c r="R20" s="30" t="s">
        <v>37</v>
      </c>
    </row>
    <row r="21" spans="1:18" s="5" customFormat="1" ht="12.95" customHeight="1" x14ac:dyDescent="0.2">
      <c r="A21" s="3" t="s">
        <v>46</v>
      </c>
      <c r="B21" s="4" t="s">
        <v>47</v>
      </c>
      <c r="C21" s="3">
        <v>54524.572919999999</v>
      </c>
      <c r="D21" s="3">
        <v>3.0000000000000001E-5</v>
      </c>
      <c r="E21" s="5">
        <f t="shared" ref="E21:E30" si="0">+(C21-C$7)/C$8</f>
        <v>0</v>
      </c>
      <c r="F21" s="5">
        <f t="shared" ref="F21:F30" si="1">ROUND(2*E21,0)/2</f>
        <v>0</v>
      </c>
      <c r="G21" s="5">
        <f t="shared" ref="G21:G30" si="2">+C21-(C$7+F21*C$8)</f>
        <v>0</v>
      </c>
      <c r="H21" s="5">
        <f t="shared" ref="H21:H30" si="3">+G21</f>
        <v>0</v>
      </c>
      <c r="O21" s="5">
        <f t="shared" ref="O21:O30" ca="1" si="4">+C$11+C$12*$F21</f>
        <v>-6.5454815875165009E-4</v>
      </c>
      <c r="Q21" s="31">
        <f t="shared" ref="Q21:Q30" si="5">+C21-15018.5</f>
        <v>39506.072919999999</v>
      </c>
    </row>
    <row r="22" spans="1:18" s="5" customFormat="1" ht="12.95" customHeight="1" x14ac:dyDescent="0.2">
      <c r="A22" s="3" t="s">
        <v>48</v>
      </c>
      <c r="B22" s="4" t="s">
        <v>47</v>
      </c>
      <c r="C22" s="3">
        <v>54882.864200000004</v>
      </c>
      <c r="D22" s="3">
        <v>6.9999999999999999E-4</v>
      </c>
      <c r="E22" s="5">
        <f t="shared" si="0"/>
        <v>693.49741795124874</v>
      </c>
      <c r="F22" s="5">
        <f t="shared" si="1"/>
        <v>693.5</v>
      </c>
      <c r="G22" s="5">
        <f t="shared" si="2"/>
        <v>-1.3339999932213686E-3</v>
      </c>
      <c r="I22" s="5">
        <f>+G22</f>
        <v>-1.3339999932213686E-3</v>
      </c>
      <c r="O22" s="5">
        <f t="shared" ca="1" si="4"/>
        <v>-9.1021278697934864E-4</v>
      </c>
      <c r="Q22" s="31">
        <f t="shared" si="5"/>
        <v>39864.364200000004</v>
      </c>
    </row>
    <row r="23" spans="1:18" s="5" customFormat="1" ht="12.95" customHeight="1" x14ac:dyDescent="0.2">
      <c r="A23" s="3" t="s">
        <v>48</v>
      </c>
      <c r="B23" s="4" t="s">
        <v>49</v>
      </c>
      <c r="C23" s="3">
        <v>54891.906799999997</v>
      </c>
      <c r="D23" s="3">
        <v>1.1999999999999999E-3</v>
      </c>
      <c r="E23" s="5">
        <f t="shared" si="0"/>
        <v>710.9999922577216</v>
      </c>
      <c r="F23" s="5">
        <f t="shared" si="1"/>
        <v>711</v>
      </c>
      <c r="G23" s="5">
        <f t="shared" si="2"/>
        <v>-4.0000013541430235E-6</v>
      </c>
      <c r="I23" s="5">
        <f>+G23</f>
        <v>-4.0000013541430235E-6</v>
      </c>
      <c r="O23" s="5">
        <f t="shared" ca="1" si="4"/>
        <v>-9.1666430968156162E-4</v>
      </c>
      <c r="Q23" s="31">
        <f t="shared" si="5"/>
        <v>39873.406799999997</v>
      </c>
    </row>
    <row r="24" spans="1:18" s="5" customFormat="1" ht="12.95" customHeight="1" x14ac:dyDescent="0.2">
      <c r="A24" s="3" t="s">
        <v>50</v>
      </c>
      <c r="B24" s="4" t="s">
        <v>47</v>
      </c>
      <c r="C24" s="3">
        <v>55629.930099999998</v>
      </c>
      <c r="D24" s="3">
        <v>2.0000000000000001E-4</v>
      </c>
      <c r="E24" s="5">
        <f t="shared" si="0"/>
        <v>2139.4948552581645</v>
      </c>
      <c r="F24" s="5">
        <f t="shared" si="1"/>
        <v>2139.5</v>
      </c>
      <c r="G24" s="5">
        <f t="shared" si="2"/>
        <v>-2.657999997609295E-3</v>
      </c>
      <c r="I24" s="5">
        <f>+G24</f>
        <v>-2.657999997609295E-3</v>
      </c>
      <c r="O24" s="5">
        <f t="shared" ca="1" si="4"/>
        <v>-1.4432928914022069E-3</v>
      </c>
      <c r="Q24" s="31">
        <f t="shared" si="5"/>
        <v>40611.430099999998</v>
      </c>
    </row>
    <row r="25" spans="1:18" s="5" customFormat="1" ht="12.95" customHeight="1" x14ac:dyDescent="0.2">
      <c r="A25" s="3" t="s">
        <v>50</v>
      </c>
      <c r="B25" s="4" t="s">
        <v>47</v>
      </c>
      <c r="C25" s="3">
        <v>55688.826300000001</v>
      </c>
      <c r="D25" s="3">
        <v>2.0000000000000001E-4</v>
      </c>
      <c r="E25" s="5">
        <f t="shared" si="0"/>
        <v>2253.4925016065258</v>
      </c>
      <c r="F25" s="5">
        <f t="shared" si="1"/>
        <v>2253.5</v>
      </c>
      <c r="G25" s="5">
        <f t="shared" si="2"/>
        <v>-3.8739999945391901E-3</v>
      </c>
      <c r="I25" s="5">
        <f>+G25</f>
        <v>-3.8739999945391901E-3</v>
      </c>
      <c r="O25" s="5">
        <f t="shared" ca="1" si="4"/>
        <v>-1.485319953576623E-3</v>
      </c>
      <c r="Q25" s="31">
        <f t="shared" si="5"/>
        <v>40670.326300000001</v>
      </c>
    </row>
    <row r="26" spans="1:18" s="5" customFormat="1" ht="12.95" customHeight="1" x14ac:dyDescent="0.2">
      <c r="A26" s="3" t="s">
        <v>51</v>
      </c>
      <c r="B26" s="4" t="s">
        <v>47</v>
      </c>
      <c r="C26" s="3">
        <v>56000.882700000002</v>
      </c>
      <c r="D26" s="3">
        <v>2.0000000000000001E-4</v>
      </c>
      <c r="E26" s="5">
        <f t="shared" si="0"/>
        <v>2857.4991289940526</v>
      </c>
      <c r="F26" s="5">
        <f t="shared" si="1"/>
        <v>2857.5</v>
      </c>
      <c r="G26" s="5">
        <f t="shared" si="2"/>
        <v>-4.4999999954598024E-4</v>
      </c>
      <c r="I26" s="5">
        <f>+G26</f>
        <v>-4.4999999954598024E-4</v>
      </c>
      <c r="O26" s="5">
        <f t="shared" ca="1" si="4"/>
        <v>-1.7079896514130037E-3</v>
      </c>
      <c r="Q26" s="31">
        <f t="shared" si="5"/>
        <v>40982.382700000002</v>
      </c>
    </row>
    <row r="27" spans="1:18" s="5" customFormat="1" ht="12.95" customHeight="1" x14ac:dyDescent="0.2">
      <c r="A27" s="3" t="s">
        <v>51</v>
      </c>
      <c r="B27" s="4" t="s">
        <v>47</v>
      </c>
      <c r="C27" s="3">
        <v>56073.728799999997</v>
      </c>
      <c r="D27" s="3">
        <v>5.0000000000000001E-4</v>
      </c>
      <c r="E27" s="5">
        <f t="shared" si="0"/>
        <v>2998.4977663536179</v>
      </c>
      <c r="F27" s="5">
        <f t="shared" si="1"/>
        <v>2998.5</v>
      </c>
      <c r="G27" s="5">
        <f t="shared" si="2"/>
        <v>-1.1540000050445087E-3</v>
      </c>
      <c r="I27" s="5">
        <f>+G27</f>
        <v>-1.1540000050445087E-3</v>
      </c>
      <c r="O27" s="5">
        <f t="shared" ca="1" si="4"/>
        <v>-1.7599704914708341E-3</v>
      </c>
      <c r="Q27" s="31">
        <f t="shared" si="5"/>
        <v>41055.228799999997</v>
      </c>
    </row>
    <row r="28" spans="1:18" s="5" customFormat="1" ht="12.95" customHeight="1" x14ac:dyDescent="0.2">
      <c r="A28" s="32" t="s">
        <v>52</v>
      </c>
      <c r="B28" s="33" t="s">
        <v>53</v>
      </c>
      <c r="C28" s="34">
        <v>56444.677360000001</v>
      </c>
      <c r="D28" s="34">
        <v>1.8000000000000001E-4</v>
      </c>
      <c r="E28" s="5">
        <f t="shared" si="0"/>
        <v>3716.4942203916098</v>
      </c>
      <c r="F28" s="5">
        <f t="shared" si="1"/>
        <v>3716.5</v>
      </c>
      <c r="G28" s="5">
        <f t="shared" si="2"/>
        <v>-2.9859999995096587E-3</v>
      </c>
      <c r="I28" s="5">
        <f>+G28</f>
        <v>-2.9859999995096587E-3</v>
      </c>
      <c r="O28" s="5">
        <f t="shared" ca="1" si="4"/>
        <v>-2.0246672514816306E-3</v>
      </c>
      <c r="Q28" s="31">
        <f t="shared" si="5"/>
        <v>41426.177360000001</v>
      </c>
    </row>
    <row r="29" spans="1:18" s="5" customFormat="1" ht="12.95" customHeight="1" x14ac:dyDescent="0.2">
      <c r="A29" s="32" t="s">
        <v>52</v>
      </c>
      <c r="B29" s="33" t="s">
        <v>53</v>
      </c>
      <c r="C29" s="34">
        <v>56444.677369999998</v>
      </c>
      <c r="D29" s="34">
        <v>2.7E-4</v>
      </c>
      <c r="E29" s="5">
        <f t="shared" si="0"/>
        <v>3716.4942397472901</v>
      </c>
      <c r="F29" s="5">
        <f t="shared" si="1"/>
        <v>3716.5</v>
      </c>
      <c r="G29" s="5">
        <f t="shared" si="2"/>
        <v>-2.9760000034002587E-3</v>
      </c>
      <c r="I29" s="5">
        <f>+G29</f>
        <v>-2.9760000034002587E-3</v>
      </c>
      <c r="O29" s="5">
        <f t="shared" ca="1" si="4"/>
        <v>-2.0246672514816306E-3</v>
      </c>
      <c r="Q29" s="31">
        <f t="shared" si="5"/>
        <v>41426.177369999998</v>
      </c>
    </row>
    <row r="30" spans="1:18" s="5" customFormat="1" ht="12.95" customHeight="1" x14ac:dyDescent="0.2">
      <c r="A30" s="32" t="s">
        <v>52</v>
      </c>
      <c r="B30" s="33" t="s">
        <v>53</v>
      </c>
      <c r="C30" s="34">
        <v>56444.680829999998</v>
      </c>
      <c r="D30" s="34">
        <v>2.5999999999999998E-4</v>
      </c>
      <c r="E30" s="5">
        <f t="shared" si="0"/>
        <v>3716.5009368152905</v>
      </c>
      <c r="F30" s="5">
        <f t="shared" si="1"/>
        <v>3716.5</v>
      </c>
      <c r="G30" s="5">
        <f t="shared" si="2"/>
        <v>4.8399999650428072E-4</v>
      </c>
      <c r="I30" s="5">
        <f>+G30</f>
        <v>4.8399999650428072E-4</v>
      </c>
      <c r="O30" s="5">
        <f t="shared" ca="1" si="4"/>
        <v>-2.0246672514816306E-3</v>
      </c>
      <c r="Q30" s="31">
        <f t="shared" si="5"/>
        <v>41426.180829999998</v>
      </c>
    </row>
    <row r="31" spans="1:18" s="5" customFormat="1" ht="12.95" customHeight="1" x14ac:dyDescent="0.2">
      <c r="C31" s="10"/>
      <c r="D31" s="10"/>
      <c r="Q31" s="31"/>
    </row>
    <row r="32" spans="1:18" s="5" customFormat="1" ht="12.95" customHeight="1" x14ac:dyDescent="0.2">
      <c r="C32" s="10"/>
      <c r="D32" s="10"/>
      <c r="Q32" s="31"/>
    </row>
    <row r="33" spans="3:4" s="5" customFormat="1" ht="12.95" customHeight="1" x14ac:dyDescent="0.2">
      <c r="C33" s="10"/>
      <c r="D33" s="10"/>
    </row>
    <row r="34" spans="3:4" s="5" customFormat="1" ht="12.95" customHeight="1" x14ac:dyDescent="0.2">
      <c r="C34" s="10"/>
      <c r="D34" s="10"/>
    </row>
    <row r="35" spans="3:4" s="5" customFormat="1" ht="12.95" customHeight="1" x14ac:dyDescent="0.2">
      <c r="C35" s="10"/>
      <c r="D35" s="10"/>
    </row>
    <row r="36" spans="3:4" s="5" customFormat="1" ht="12.95" customHeight="1" x14ac:dyDescent="0.2">
      <c r="C36" s="10"/>
      <c r="D36" s="10"/>
    </row>
    <row r="37" spans="3:4" s="5" customFormat="1" ht="12.95" customHeight="1" x14ac:dyDescent="0.2">
      <c r="C37" s="10"/>
      <c r="D37" s="10"/>
    </row>
    <row r="38" spans="3:4" s="5" customFormat="1" ht="12.95" customHeight="1" x14ac:dyDescent="0.2">
      <c r="C38" s="10"/>
      <c r="D38" s="10"/>
    </row>
    <row r="39" spans="3:4" s="5" customFormat="1" ht="12.95" customHeight="1" x14ac:dyDescent="0.2">
      <c r="C39" s="10"/>
      <c r="D39" s="10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</sheetData>
  <phoneticPr fontId="5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2024-03-09T06:56:49Z</dcterms:modified>
</cp:coreProperties>
</file>