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A7980B2-4921-4FE8-BC07-6F2488D9F88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3" i="1" l="1"/>
  <c r="G23" i="1"/>
  <c r="K23" i="1"/>
  <c r="E23" i="1"/>
  <c r="E24" i="1"/>
  <c r="F24" i="1"/>
  <c r="G24" i="1"/>
  <c r="E21" i="1"/>
  <c r="F21" i="1"/>
  <c r="G21" i="1"/>
  <c r="I21" i="1"/>
  <c r="E22" i="1"/>
  <c r="F22" i="1"/>
  <c r="G22" i="1"/>
  <c r="I22" i="1"/>
  <c r="E25" i="1"/>
  <c r="F25" i="1"/>
  <c r="G25" i="1"/>
  <c r="K25" i="1"/>
  <c r="E26" i="1"/>
  <c r="F26" i="1"/>
  <c r="G26" i="1"/>
  <c r="K26" i="1"/>
  <c r="D9" i="1"/>
  <c r="C9" i="1"/>
  <c r="Q23" i="1"/>
  <c r="K24" i="1"/>
  <c r="Q24" i="1"/>
  <c r="Q22" i="1"/>
  <c r="Q25" i="1"/>
  <c r="Q26" i="1"/>
  <c r="F16" i="1"/>
  <c r="F17" i="1" s="1"/>
  <c r="C17" i="1"/>
  <c r="Q21" i="1"/>
  <c r="C12" i="1"/>
  <c r="C11" i="1"/>
  <c r="O24" i="1" l="1"/>
  <c r="O26" i="1"/>
  <c r="O22" i="1"/>
  <c r="O21" i="1"/>
  <c r="O23" i="1"/>
  <c r="O25" i="1"/>
  <c r="C1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<sst xmlns="http://schemas.openxmlformats.org/spreadsheetml/2006/main" count="66" uniqueCount="57">
  <si>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</si>
  <si>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</si>
  <si>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</si>
  <si>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</si>
  <si>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</si>
  <si>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</si>
  <si>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</si>
  <si>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</si>
  <si>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</si>
  <si>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</si>
  <si>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</si>
  <si>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</si>
  <si>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</si>
  <si>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</si>
  <si>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</si>
  <si>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</si>
  <si>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</si>
  <si>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</si>
  <si>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</si>
  <si>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</si>
  <si>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</si>
  <si>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</si>
  <si>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</si>
  <si>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</si>
  <si>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</si>
  <si>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</si>
  <si>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</si>
  <si>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</si>
  <si>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</si>
  <si>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</si>
  <si>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</si>
  <si>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</si>
  <si>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</si>
  <si>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</si>
  <si>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</si>
  <si>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</si>
  <si>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</si>
  <si>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</si>
  <si>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</si>
  <si>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</si>
  <si>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</si>
  <si>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V0672 Vir</t>
  </si>
  <si>
    <t>2019G</t>
  </si>
  <si>
    <t>G0279-0695</t>
  </si>
  <si>
    <t>EW</t>
  </si>
  <si>
    <t>pr_</t>
  </si>
  <si>
    <t>V0672</t>
  </si>
  <si>
    <t>0672</t>
  </si>
  <si>
    <t>Vir</t>
  </si>
  <si>
    <t>yes</t>
  </si>
  <si>
    <t>V0672 Vir / GSC 0279-0695</t>
  </si>
  <si>
    <t>2019-07-12</t>
  </si>
  <si>
    <t>VSX</t>
  </si>
  <si>
    <t>GCVS</t>
  </si>
  <si>
    <t>IBVS 6149</t>
  </si>
  <si>
    <t>IBVS 6070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</si>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</sst>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2">
    <xf numFmtId="0" fontId="0" fillId="0" borderId="0" xfId="0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26" borderId="5" xfId="0" applyFont="1" applyFill="1" applyBorder="1" applyAlignment="1">
      <alignment horizontal="center" vertical="center"/>
    </xf>
    <xf numFmtId="0" fontId="33" fillId="0" borderId="0" xfId="41" applyFont="1" applyAlignment="1">
      <alignment horizontal="left" vertical="center" wrapText="1"/>
    </xf>
    <xf numFmtId="0" fontId="33" fillId="0" borderId="0" xfId="41" applyFont="1" applyAlignment="1">
      <alignment horizontal="center" vertical="center" wrapText="1"/>
    </xf>
    <xf numFmtId="0" fontId="34" fillId="0" borderId="0" xfId="41" applyFont="1" applyAlignment="1">
      <alignment horizontal="left" vertical="center"/>
    </xf>
    <xf numFmtId="0" fontId="34" fillId="0" borderId="0" xfId="41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27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V0672 Vir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4817</c:v>
                </c:pt>
                <c:pt idx="2">
                  <c:v>10001.5</c:v>
                </c:pt>
                <c:pt idx="3">
                  <c:v>10002</c:v>
                </c:pt>
                <c:pt idx="4">
                  <c:v>12055.5</c:v>
                </c:pt>
                <c:pt idx="5">
                  <c:v>12056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9F-4386-AC9B-AD1A3378054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4817</c:v>
                </c:pt>
                <c:pt idx="2">
                  <c:v>10001.5</c:v>
                </c:pt>
                <c:pt idx="3">
                  <c:v>10002</c:v>
                </c:pt>
                <c:pt idx="4">
                  <c:v>12055.5</c:v>
                </c:pt>
                <c:pt idx="5">
                  <c:v>12056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7.6348000096913893E-2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9F-4386-AC9B-AD1A3378054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4817</c:v>
                </c:pt>
                <c:pt idx="2">
                  <c:v>10001.5</c:v>
                </c:pt>
                <c:pt idx="3">
                  <c:v>10002</c:v>
                </c:pt>
                <c:pt idx="4">
                  <c:v>12055.5</c:v>
                </c:pt>
                <c:pt idx="5">
                  <c:v>12056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9F-4386-AC9B-AD1A3378054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4817</c:v>
                </c:pt>
                <c:pt idx="2">
                  <c:v>10001.5</c:v>
                </c:pt>
                <c:pt idx="3">
                  <c:v>10002</c:v>
                </c:pt>
                <c:pt idx="4">
                  <c:v>12055.5</c:v>
                </c:pt>
                <c:pt idx="5">
                  <c:v>12056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9.146600009262329E-2</c:v>
                </c:pt>
                <c:pt idx="3">
                  <c:v>8.9888000089558773E-2</c:v>
                </c:pt>
                <c:pt idx="4">
                  <c:v>0.10044200008996995</c:v>
                </c:pt>
                <c:pt idx="5">
                  <c:v>0.10006400009297067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9F-4386-AC9B-AD1A3378054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4817</c:v>
                </c:pt>
                <c:pt idx="2">
                  <c:v>10001.5</c:v>
                </c:pt>
                <c:pt idx="3">
                  <c:v>10002</c:v>
                </c:pt>
                <c:pt idx="4">
                  <c:v>12055.5</c:v>
                </c:pt>
                <c:pt idx="5">
                  <c:v>12056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9F-4386-AC9B-AD1A337805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4817</c:v>
                </c:pt>
                <c:pt idx="2">
                  <c:v>10001.5</c:v>
                </c:pt>
                <c:pt idx="3">
                  <c:v>10002</c:v>
                </c:pt>
                <c:pt idx="4">
                  <c:v>12055.5</c:v>
                </c:pt>
                <c:pt idx="5">
                  <c:v>12056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9F-4386-AC9B-AD1A337805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4817</c:v>
                </c:pt>
                <c:pt idx="2">
                  <c:v>10001.5</c:v>
                </c:pt>
                <c:pt idx="3">
                  <c:v>10002</c:v>
                </c:pt>
                <c:pt idx="4">
                  <c:v>12055.5</c:v>
                </c:pt>
                <c:pt idx="5">
                  <c:v>12056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9F-4386-AC9B-AD1A3378054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4817</c:v>
                </c:pt>
                <c:pt idx="2">
                  <c:v>10001.5</c:v>
                </c:pt>
                <c:pt idx="3">
                  <c:v>10002</c:v>
                </c:pt>
                <c:pt idx="4">
                  <c:v>12055.5</c:v>
                </c:pt>
                <c:pt idx="5">
                  <c:v>12056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5.9658975099267333E-2</c:v>
                </c:pt>
                <c:pt idx="1">
                  <c:v>7.5401260780616486E-2</c:v>
                </c:pt>
                <c:pt idx="2">
                  <c:v>9.2344561614113405E-2</c:v>
                </c:pt>
                <c:pt idx="3">
                  <c:v>9.2346195648334017E-2</c:v>
                </c:pt>
                <c:pt idx="4">
                  <c:v>9.9057174192376057E-2</c:v>
                </c:pt>
                <c:pt idx="5">
                  <c:v>9.9058808226596656E-2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9F-4386-AC9B-AD1A3378054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4817</c:v>
                </c:pt>
                <c:pt idx="2">
                  <c:v>10001.5</c:v>
                </c:pt>
                <c:pt idx="3">
                  <c:v>10002</c:v>
                </c:pt>
                <c:pt idx="4">
                  <c:v>12055.5</c:v>
                </c:pt>
                <c:pt idx="5">
                  <c:v>12056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79F-4386-AC9B-AD1A33780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4889344"/>
        <c:axId val="1"/>
      </c:scatterChart>
      <c:valAx>
        <c:axId val="744889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4889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E4AFEA5-DFB4-C3B4-236A-A2899C764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s="19" customFormat="1" ht="20.25" x14ac:dyDescent="0.2">
      <c r="A1" s="49" t="s">
        <v>50</v>
      </c>
      <c r="F1" s="5" t="s">
        <v>41</v>
      </c>
      <c r="G1" s="2" t="s">
        <v>42</v>
      </c>
      <c r="H1" s="3"/>
      <c r="I1" s="6" t="s">
        <v>43</v>
      </c>
      <c r="J1" s="7" t="s">
        <v>41</v>
      </c>
      <c r="K1" s="8">
        <v>11.5327</v>
      </c>
      <c r="L1" s="8">
        <v>5.5133000000000001</v>
      </c>
      <c r="M1" s="9">
        <v>52384.149999999907</v>
      </c>
      <c r="N1" s="9">
        <v>0.36175600000000002</v>
      </c>
      <c r="O1" s="10" t="s">
        <v>44</v>
      </c>
      <c r="P1" s="10">
        <v>11.83</v>
      </c>
      <c r="Q1" s="10">
        <v>12.14</v>
      </c>
      <c r="R1" s="11" t="s">
        <v>45</v>
      </c>
      <c r="S1" s="50" t="s">
        <v>13</v>
      </c>
      <c r="T1" s="12" t="s">
        <v>46</v>
      </c>
      <c r="U1" s="13" t="s">
        <v>47</v>
      </c>
      <c r="V1" s="4" t="s">
        <v>48</v>
      </c>
      <c r="W1" s="14" t="s">
        <v>49</v>
      </c>
    </row>
    <row r="2" spans="1:23" s="19" customFormat="1" ht="12.95" customHeight="1" x14ac:dyDescent="0.2">
      <c r="A2" s="19" t="s">
        <v>23</v>
      </c>
      <c r="B2" s="19" t="s">
        <v>44</v>
      </c>
      <c r="C2" s="20"/>
      <c r="D2" s="21"/>
    </row>
    <row r="3" spans="1:23" s="19" customFormat="1" ht="12.95" customHeight="1" thickBot="1" x14ac:dyDescent="0.25"/>
    <row r="4" spans="1:23" s="19" customFormat="1" ht="12.95" customHeight="1" thickTop="1" thickBot="1" x14ac:dyDescent="0.25">
      <c r="A4" s="22" t="s">
        <v>0</v>
      </c>
      <c r="C4" s="23">
        <v>54126.805</v>
      </c>
      <c r="D4" s="24">
        <v>0.36175499999999999</v>
      </c>
      <c r="E4" s="25" t="s">
        <v>51</v>
      </c>
    </row>
    <row r="5" spans="1:23" s="19" customFormat="1" ht="12.95" customHeight="1" thickTop="1" x14ac:dyDescent="0.2">
      <c r="A5" s="26" t="s">
        <v>28</v>
      </c>
      <c r="C5" s="27">
        <v>-9.5</v>
      </c>
      <c r="D5" s="19" t="s">
        <v>29</v>
      </c>
    </row>
    <row r="6" spans="1:23" s="19" customFormat="1" ht="12.95" customHeight="1" x14ac:dyDescent="0.2">
      <c r="A6" s="22" t="s">
        <v>1</v>
      </c>
    </row>
    <row r="7" spans="1:23" s="19" customFormat="1" ht="12.95" customHeight="1" x14ac:dyDescent="0.2">
      <c r="A7" s="19" t="s">
        <v>2</v>
      </c>
      <c r="C7" s="51">
        <v>52384.149999999907</v>
      </c>
      <c r="D7" s="29" t="s">
        <v>52</v>
      </c>
    </row>
    <row r="8" spans="1:23" s="19" customFormat="1" ht="12.95" customHeight="1" x14ac:dyDescent="0.2">
      <c r="A8" s="19" t="s">
        <v>3</v>
      </c>
      <c r="C8" s="51">
        <v>0.36175600000000002</v>
      </c>
      <c r="D8" s="29" t="s">
        <v>52</v>
      </c>
    </row>
    <row r="9" spans="1:23" s="19" customFormat="1" ht="12.95" customHeight="1" x14ac:dyDescent="0.2">
      <c r="A9" s="30" t="s">
        <v>32</v>
      </c>
      <c r="B9" s="31">
        <v>22</v>
      </c>
      <c r="C9" s="32" t="str">
        <f>"F"&amp;B9</f>
        <v>F22</v>
      </c>
      <c r="D9" s="33" t="str">
        <f>"G"&amp;B9</f>
        <v>G22</v>
      </c>
    </row>
    <row r="10" spans="1:23" s="19" customFormat="1" ht="12.95" customHeight="1" thickBot="1" x14ac:dyDescent="0.25">
      <c r="C10" s="34" t="s">
        <v>19</v>
      </c>
      <c r="D10" s="34" t="s">
        <v>20</v>
      </c>
    </row>
    <row r="11" spans="1:23" s="19" customFormat="1" ht="12.95" customHeight="1" x14ac:dyDescent="0.2">
      <c r="A11" s="19" t="s">
        <v>15</v>
      </c>
      <c r="C11" s="33">
        <f ca="1">INTERCEPT(INDIRECT($D$9):G992,INDIRECT($C$9):F992)</f>
        <v>5.9658975099267333E-2</v>
      </c>
      <c r="D11" s="21"/>
    </row>
    <row r="12" spans="1:23" s="19" customFormat="1" ht="12.95" customHeight="1" x14ac:dyDescent="0.2">
      <c r="A12" s="19" t="s">
        <v>16</v>
      </c>
      <c r="C12" s="33">
        <f ca="1">SLOPE(INDIRECT($D$9):G992,INDIRECT($C$9):F992)</f>
        <v>3.2680684412184243E-6</v>
      </c>
      <c r="D12" s="21"/>
    </row>
    <row r="13" spans="1:23" s="19" customFormat="1" ht="12.95" customHeight="1" x14ac:dyDescent="0.2">
      <c r="A13" s="19" t="s">
        <v>18</v>
      </c>
      <c r="C13" s="21" t="s">
        <v>13</v>
      </c>
    </row>
    <row r="14" spans="1:23" s="19" customFormat="1" ht="12.95" customHeight="1" x14ac:dyDescent="0.2"/>
    <row r="15" spans="1:23" s="19" customFormat="1" ht="12.95" customHeight="1" x14ac:dyDescent="0.2">
      <c r="A15" s="35" t="s">
        <v>17</v>
      </c>
      <c r="C15" s="36">
        <f ca="1">(C7+C11)+(C8+C12)*INT(MAX(F21:F3533))</f>
        <v>56745.579394808134</v>
      </c>
      <c r="E15" s="37" t="s">
        <v>34</v>
      </c>
      <c r="F15" s="38">
        <v>1</v>
      </c>
    </row>
    <row r="16" spans="1:23" s="19" customFormat="1" ht="12.95" customHeight="1" x14ac:dyDescent="0.2">
      <c r="A16" s="22" t="s">
        <v>4</v>
      </c>
      <c r="C16" s="39">
        <f ca="1">+C8+C12</f>
        <v>0.36175926806844122</v>
      </c>
      <c r="E16" s="37" t="s">
        <v>30</v>
      </c>
      <c r="F16" s="39">
        <f ca="1">NOW()+15018.5+$C$5/24</f>
        <v>60379.541446759256</v>
      </c>
    </row>
    <row r="17" spans="1:21" s="19" customFormat="1" ht="12.95" customHeight="1" thickBot="1" x14ac:dyDescent="0.25">
      <c r="A17" s="37" t="s">
        <v>27</v>
      </c>
      <c r="C17" s="19">
        <f>COUNT(C21:C2191)</f>
        <v>6</v>
      </c>
      <c r="E17" s="37" t="s">
        <v>35</v>
      </c>
      <c r="F17" s="40">
        <f ca="1">ROUND(2*(F16-$C$7)/$C$8,0)/2+F15</f>
        <v>22102.5</v>
      </c>
    </row>
    <row r="18" spans="1:21" s="19" customFormat="1" ht="12.95" customHeight="1" thickTop="1" thickBot="1" x14ac:dyDescent="0.25">
      <c r="A18" s="22" t="s">
        <v>5</v>
      </c>
      <c r="C18" s="41">
        <f ca="1">+C15</f>
        <v>56745.579394808134</v>
      </c>
      <c r="D18" s="42">
        <f ca="1">+C16</f>
        <v>0.36175926806844122</v>
      </c>
      <c r="E18" s="37" t="s">
        <v>36</v>
      </c>
      <c r="F18" s="33">
        <f ca="1">ROUND(2*(F16-$C$15)/$C$16,0)/2+F15</f>
        <v>10046</v>
      </c>
    </row>
    <row r="19" spans="1:21" s="19" customFormat="1" ht="12.95" customHeight="1" thickTop="1" x14ac:dyDescent="0.2">
      <c r="E19" s="37" t="s">
        <v>31</v>
      </c>
      <c r="F19" s="43">
        <f ca="1">+$C$15+$C$16*F18-15018.5-$C$5/24</f>
        <v>45361.708835157027</v>
      </c>
    </row>
    <row r="20" spans="1:21" s="19" customFormat="1" ht="12.95" customHeight="1" thickBot="1" x14ac:dyDescent="0.25">
      <c r="A20" s="34" t="s">
        <v>6</v>
      </c>
      <c r="B20" s="34" t="s">
        <v>7</v>
      </c>
      <c r="C20" s="34" t="s">
        <v>8</v>
      </c>
      <c r="D20" s="34" t="s">
        <v>12</v>
      </c>
      <c r="E20" s="34" t="s">
        <v>9</v>
      </c>
      <c r="F20" s="34" t="s">
        <v>10</v>
      </c>
      <c r="G20" s="34" t="s">
        <v>11</v>
      </c>
      <c r="H20" s="44" t="s">
        <v>37</v>
      </c>
      <c r="I20" s="44" t="s">
        <v>38</v>
      </c>
      <c r="J20" s="44" t="s">
        <v>39</v>
      </c>
      <c r="K20" s="44" t="s">
        <v>40</v>
      </c>
      <c r="L20" s="44" t="s">
        <v>24</v>
      </c>
      <c r="M20" s="44" t="s">
        <v>25</v>
      </c>
      <c r="N20" s="44" t="s">
        <v>26</v>
      </c>
      <c r="O20" s="44" t="s">
        <v>22</v>
      </c>
      <c r="P20" s="45" t="s">
        <v>21</v>
      </c>
      <c r="Q20" s="34" t="s">
        <v>14</v>
      </c>
      <c r="U20" s="46" t="s">
        <v>33</v>
      </c>
    </row>
    <row r="21" spans="1:21" s="19" customFormat="1" ht="12.95" customHeight="1" x14ac:dyDescent="0.2">
      <c r="A21" s="19" t="s">
        <v>52</v>
      </c>
      <c r="C21" s="28">
        <v>52384.149999999907</v>
      </c>
      <c r="D21" s="28" t="s">
        <v>13</v>
      </c>
      <c r="E21" s="19">
        <f t="shared" ref="E21:E26" si="0">+(C21-C$7)/C$8</f>
        <v>0</v>
      </c>
      <c r="F21" s="19">
        <f>ROUND(2*E21,0)/2</f>
        <v>0</v>
      </c>
      <c r="G21" s="19">
        <f t="shared" ref="G21:G26" si="1">+C21-(C$7+F21*C$8)</f>
        <v>0</v>
      </c>
      <c r="I21" s="19">
        <f>+G21</f>
        <v>0</v>
      </c>
      <c r="O21" s="19">
        <f t="shared" ref="O21:O26" ca="1" si="2">+C$11+C$12*$F21</f>
        <v>5.9658975099267333E-2</v>
      </c>
      <c r="Q21" s="47">
        <f t="shared" ref="Q21:Q26" si="3">+C21-15018.5</f>
        <v>37365.649999999907</v>
      </c>
    </row>
    <row r="22" spans="1:21" s="19" customFormat="1" ht="12.95" customHeight="1" x14ac:dyDescent="0.2">
      <c r="A22" s="19" t="s">
        <v>53</v>
      </c>
      <c r="C22" s="28">
        <v>54126.805</v>
      </c>
      <c r="D22" s="28"/>
      <c r="E22" s="19">
        <f t="shared" si="0"/>
        <v>4817.2110483311772</v>
      </c>
      <c r="F22" s="19">
        <f>ROUND(2*E22,0)/2</f>
        <v>4817</v>
      </c>
      <c r="G22" s="19">
        <f t="shared" si="1"/>
        <v>7.6348000096913893E-2</v>
      </c>
      <c r="I22" s="19">
        <f>+G22</f>
        <v>7.6348000096913893E-2</v>
      </c>
      <c r="O22" s="19">
        <f t="shared" ca="1" si="2"/>
        <v>7.5401260780616486E-2</v>
      </c>
      <c r="Q22" s="47">
        <f t="shared" si="3"/>
        <v>39108.305</v>
      </c>
    </row>
    <row r="23" spans="1:21" s="19" customFormat="1" ht="12.95" customHeight="1" x14ac:dyDescent="0.2">
      <c r="A23" s="17" t="s">
        <v>55</v>
      </c>
      <c r="B23" s="18" t="s">
        <v>56</v>
      </c>
      <c r="C23" s="17">
        <v>56002.344100000002</v>
      </c>
      <c r="D23" s="17">
        <v>8.0000000000000004E-4</v>
      </c>
      <c r="E23" s="19">
        <f t="shared" si="0"/>
        <v>10001.75283893037</v>
      </c>
      <c r="F23" s="48">
        <f>ROUND(2*E23,0)/2-0.5</f>
        <v>10001.5</v>
      </c>
      <c r="G23" s="19">
        <f t="shared" si="1"/>
        <v>9.146600009262329E-2</v>
      </c>
      <c r="K23" s="19">
        <f>+G23</f>
        <v>9.146600009262329E-2</v>
      </c>
      <c r="O23" s="19">
        <f t="shared" ca="1" si="2"/>
        <v>9.2344561614113405E-2</v>
      </c>
      <c r="Q23" s="47">
        <f t="shared" si="3"/>
        <v>40983.844100000002</v>
      </c>
    </row>
    <row r="24" spans="1:21" s="19" customFormat="1" ht="12.95" customHeight="1" x14ac:dyDescent="0.2">
      <c r="A24" s="17" t="s">
        <v>55</v>
      </c>
      <c r="B24" s="18" t="s">
        <v>56</v>
      </c>
      <c r="C24" s="17">
        <v>56002.523399999998</v>
      </c>
      <c r="D24" s="17">
        <v>5.9999999999999995E-4</v>
      </c>
      <c r="E24" s="19">
        <f t="shared" si="0"/>
        <v>10002.248476874167</v>
      </c>
      <c r="F24" s="19">
        <f>ROUND(2*E24,0)/2</f>
        <v>10002</v>
      </c>
      <c r="G24" s="19">
        <f t="shared" si="1"/>
        <v>8.9888000089558773E-2</v>
      </c>
      <c r="K24" s="19">
        <f>+G24</f>
        <v>8.9888000089558773E-2</v>
      </c>
      <c r="O24" s="19">
        <f t="shared" ca="1" si="2"/>
        <v>9.2346195648334017E-2</v>
      </c>
      <c r="Q24" s="47">
        <f t="shared" si="3"/>
        <v>40984.023399999998</v>
      </c>
    </row>
    <row r="25" spans="1:21" s="19" customFormat="1" ht="12.95" customHeight="1" x14ac:dyDescent="0.2">
      <c r="A25" s="15" t="s">
        <v>54</v>
      </c>
      <c r="B25" s="16"/>
      <c r="C25" s="15">
        <v>56745.399899999997</v>
      </c>
      <c r="D25" s="15">
        <v>8.0000000000000004E-4</v>
      </c>
      <c r="E25" s="19">
        <f t="shared" si="0"/>
        <v>12055.777651234781</v>
      </c>
      <c r="F25" s="48">
        <f>ROUND(2*E25,0)/2-0.5</f>
        <v>12055.5</v>
      </c>
      <c r="G25" s="19">
        <f t="shared" si="1"/>
        <v>0.10044200008996995</v>
      </c>
      <c r="K25" s="19">
        <f>+G25</f>
        <v>0.10044200008996995</v>
      </c>
      <c r="O25" s="19">
        <f t="shared" ca="1" si="2"/>
        <v>9.9057174192376057E-2</v>
      </c>
      <c r="Q25" s="47">
        <f t="shared" si="3"/>
        <v>41726.899899999997</v>
      </c>
    </row>
    <row r="26" spans="1:21" s="19" customFormat="1" ht="12.95" customHeight="1" x14ac:dyDescent="0.2">
      <c r="A26" s="15" t="s">
        <v>54</v>
      </c>
      <c r="B26" s="16"/>
      <c r="C26" s="15">
        <v>56745.580399999999</v>
      </c>
      <c r="D26" s="15">
        <v>6.9999999999999999E-4</v>
      </c>
      <c r="E26" s="19">
        <f t="shared" si="0"/>
        <v>12056.276606331594</v>
      </c>
      <c r="F26" s="48">
        <f>ROUND(2*E26,0)/2-0.5</f>
        <v>12056</v>
      </c>
      <c r="G26" s="19">
        <f t="shared" si="1"/>
        <v>0.10006400009297067</v>
      </c>
      <c r="K26" s="19">
        <f>+G26</f>
        <v>0.10006400009297067</v>
      </c>
      <c r="O26" s="19">
        <f t="shared" ca="1" si="2"/>
        <v>9.9058808226596656E-2</v>
      </c>
      <c r="Q26" s="47">
        <f t="shared" si="3"/>
        <v>41727.080399999999</v>
      </c>
    </row>
    <row r="27" spans="1:21" s="19" customFormat="1" ht="12.95" customHeight="1" x14ac:dyDescent="0.2">
      <c r="C27" s="28"/>
      <c r="D27" s="28"/>
      <c r="Q27" s="47"/>
    </row>
    <row r="28" spans="1:21" s="19" customFormat="1" ht="12.95" customHeight="1" x14ac:dyDescent="0.2">
      <c r="C28" s="28"/>
      <c r="D28" s="28"/>
      <c r="Q28" s="47"/>
    </row>
    <row r="29" spans="1:21" s="19" customFormat="1" ht="12.95" customHeight="1" x14ac:dyDescent="0.2">
      <c r="C29" s="28"/>
      <c r="D29" s="28"/>
      <c r="Q29" s="47"/>
    </row>
    <row r="30" spans="1:21" s="19" customFormat="1" ht="12.95" customHeight="1" x14ac:dyDescent="0.2">
      <c r="C30" s="28"/>
      <c r="D30" s="28"/>
      <c r="Q30" s="47"/>
    </row>
    <row r="31" spans="1:21" s="19" customFormat="1" ht="12.95" customHeight="1" x14ac:dyDescent="0.2">
      <c r="C31" s="28"/>
      <c r="D31" s="28"/>
      <c r="Q31" s="47"/>
    </row>
    <row r="32" spans="1:21" s="19" customFormat="1" ht="12.95" customHeight="1" x14ac:dyDescent="0.2">
      <c r="C32" s="28"/>
      <c r="D32" s="28"/>
      <c r="Q32" s="47"/>
    </row>
    <row r="33" spans="3:17" s="19" customFormat="1" ht="12.95" customHeight="1" x14ac:dyDescent="0.2">
      <c r="C33" s="28"/>
      <c r="D33" s="28"/>
      <c r="Q33" s="47"/>
    </row>
    <row r="34" spans="3:17" s="19" customFormat="1" ht="12.95" customHeight="1" x14ac:dyDescent="0.2">
      <c r="C34" s="28"/>
      <c r="D34" s="28"/>
    </row>
    <row r="35" spans="3:17" s="19" customFormat="1" ht="12.95" customHeight="1" x14ac:dyDescent="0.2">
      <c r="C35" s="28"/>
      <c r="D35" s="28"/>
    </row>
    <row r="36" spans="3:17" s="19" customFormat="1" ht="12.95" customHeight="1" x14ac:dyDescent="0.2">
      <c r="C36" s="28"/>
      <c r="D36" s="28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2024-03-09T23:59:41Z</dcterms:modified>
</cp:coreProperties>
</file>