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CE6E6A1-AA43-4143-A0E9-36CAAF5556F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Q21" i="1"/>
  <c r="C17" i="1"/>
  <c r="C11" i="1"/>
  <c r="C12" i="1"/>
  <c r="C16" i="1" l="1"/>
  <c r="D18" i="1" s="1"/>
  <c r="O21" i="1"/>
  <c r="S21" i="1" s="1"/>
  <c r="O23" i="1"/>
  <c r="S23" i="1" s="1"/>
  <c r="C15" i="1"/>
  <c r="E16" i="1" s="1"/>
  <c r="O22" i="1"/>
  <c r="S22" i="1" s="1"/>
  <c r="S19" i="1" l="1"/>
  <c r="E17" i="1"/>
  <c r="C18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<sst xmlns="http://schemas.openxmlformats.org/spreadsheetml/2006/main" count="56" uniqueCount="52">
  <si>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</si>
  <si>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</si>
  <si>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</si>
  <si>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</si>
  <si>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</si>
  <si>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</si>
  <si>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</si>
  <si>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</si>
  <si>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</si>
  <si>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</si>
  <si>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</si>
  <si>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</si>
  <si>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</si>
  <si>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</si>
  <si>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</si>
  <si>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</si>
  <si>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</si>
  <si>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</si>
  <si>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</si>
  <si>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</si>
  <si>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</si>
  <si>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</si>
  <si>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</si>
  <si>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</si>
  <si>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</si>
  <si>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</si>
  <si>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</si>
  <si>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</si>
  <si>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</si>
  <si>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</si>
  <si>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</si>
  <si>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</si>
  <si>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</si>
  <si>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</si>
  <si>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</si>
  <si>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</si>
  <si>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</si>
  <si>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</si>
  <si>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</si>
  <si>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</si>
  <si>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</si>
  <si>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</si>
  <si>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G5539-0045</t>
  </si>
  <si>
    <t>G5539-0045_Vir.xls</t>
  </si>
  <si>
    <t>ESD</t>
  </si>
  <si>
    <t>Vir</t>
  </si>
  <si>
    <t>VSX</t>
  </si>
  <si>
    <t>IBVS 5992</t>
  </si>
  <si>
    <t>I</t>
  </si>
  <si>
    <t>IBVS 6029</t>
  </si>
  <si>
    <t>V0692 Vir / GSC 5539-0045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</si>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</sst>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V0692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2376</c:v>
                </c:pt>
                <c:pt idx="2">
                  <c:v>2591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B7-4CDC-B6DA-AA36C493D7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2376</c:v>
                </c:pt>
                <c:pt idx="2">
                  <c:v>2591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-0.27266399985091994</c:v>
                </c:pt>
                <c:pt idx="2">
                  <c:v>-0.2768239998476929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B7-4CDC-B6DA-AA36C493D7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2376</c:v>
                </c:pt>
                <c:pt idx="2">
                  <c:v>2591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B7-4CDC-B6DA-AA36C493D7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2376</c:v>
                </c:pt>
                <c:pt idx="2">
                  <c:v>2591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B7-4CDC-B6DA-AA36C493D7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2376</c:v>
                </c:pt>
                <c:pt idx="2">
                  <c:v>2591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B7-4CDC-B6DA-AA36C493D7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2376</c:v>
                </c:pt>
                <c:pt idx="2">
                  <c:v>2591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B7-4CDC-B6DA-AA36C493D7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2376</c:v>
                </c:pt>
                <c:pt idx="2">
                  <c:v>2591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B7-4CDC-B6DA-AA36C493D7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2376</c:v>
                </c:pt>
                <c:pt idx="2">
                  <c:v>2591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-8.447318559545447E-4</c:v>
                </c:pt>
                <c:pt idx="1">
                  <c:v>-0.26248399874032335</c:v>
                </c:pt>
                <c:pt idx="2">
                  <c:v>-0.28615926910233491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B7-4CDC-B6DA-AA36C493D7C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2376</c:v>
                </c:pt>
                <c:pt idx="2">
                  <c:v>2591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B7-4CDC-B6DA-AA36C493D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662640"/>
        <c:axId val="1"/>
      </c:scatterChart>
      <c:valAx>
        <c:axId val="645662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5662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59BADC-D6FF-52B8-EFBF-7305203F8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50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51888.839999999851</v>
      </c>
      <c r="D7" s="13" t="s">
        <v>46</v>
      </c>
    </row>
    <row r="8" spans="1:7" s="6" customFormat="1" ht="12.95" customHeight="1" x14ac:dyDescent="0.2">
      <c r="A8" s="6" t="s">
        <v>3</v>
      </c>
      <c r="C8" s="35">
        <v>1.580964</v>
      </c>
      <c r="D8" s="13" t="s">
        <v>46</v>
      </c>
    </row>
    <row r="9" spans="1:7" s="6" customFormat="1" ht="12.95" customHeight="1" x14ac:dyDescent="0.2">
      <c r="A9" s="14" t="s">
        <v>30</v>
      </c>
      <c r="C9" s="36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-8.447318559545447E-4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-1.101175365674953E-4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60379.545573611111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55984.831564730754</v>
      </c>
      <c r="D15" s="19" t="s">
        <v>38</v>
      </c>
      <c r="E15" s="20">
        <f ca="1">ROUND(2*(E14-$C$7)/$C$8,0)/2+E13</f>
        <v>5371.5</v>
      </c>
    </row>
    <row r="16" spans="1:7" s="6" customFormat="1" ht="12.95" customHeight="1" x14ac:dyDescent="0.2">
      <c r="A16" s="9" t="s">
        <v>4</v>
      </c>
      <c r="C16" s="23">
        <f ca="1">+C8+C12</f>
        <v>1.5808538824634326</v>
      </c>
      <c r="D16" s="19" t="s">
        <v>39</v>
      </c>
      <c r="E16" s="17">
        <f ca="1">ROUND(2*(E14-$C$15)/$C$16,0)/2+E13</f>
        <v>2781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45363.082045194897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55984.831564730754</v>
      </c>
      <c r="D18" s="26">
        <f ca="1">+C16</f>
        <v>1.5808538824634326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9.7850203519685239E-3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51888.839999999851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-8.447318559545447E-4</v>
      </c>
      <c r="Q21" s="33">
        <f>+C21-15018.5</f>
        <v>36870.339999999851</v>
      </c>
      <c r="S21" s="6">
        <f ca="1">+(O21-G21)^2</f>
        <v>7.1357190846440963E-7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55644.9378</v>
      </c>
      <c r="D22" s="4">
        <v>8.0000000000000004E-4</v>
      </c>
      <c r="E22" s="6">
        <f>+(C22-C$7)/C$8</f>
        <v>2375.8275330748511</v>
      </c>
      <c r="F22" s="6">
        <f>ROUND(2*E22,0)/2</f>
        <v>2376</v>
      </c>
      <c r="G22" s="6">
        <f>+C22-(C$7+F22*C$8)</f>
        <v>-0.27266399985091994</v>
      </c>
      <c r="I22" s="6">
        <f>+G22</f>
        <v>-0.27266399985091994</v>
      </c>
      <c r="O22" s="6">
        <f ca="1">+C$11+C$12*$F22</f>
        <v>-0.26248399874032335</v>
      </c>
      <c r="Q22" s="33">
        <f>+C22-15018.5</f>
        <v>40626.4378</v>
      </c>
      <c r="S22" s="6">
        <f ca="1">+(O22-G22)^2</f>
        <v>1.0363242261174764E-4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55984.840900000003</v>
      </c>
      <c r="D23" s="4">
        <v>1.6000000000000001E-3</v>
      </c>
      <c r="E23" s="6">
        <f>+(C23-C$7)/C$8</f>
        <v>2590.8249017688904</v>
      </c>
      <c r="F23" s="6">
        <f>ROUND(2*E23,0)/2</f>
        <v>2591</v>
      </c>
      <c r="G23" s="6">
        <f>+C23-(C$7+F23*C$8)</f>
        <v>-0.2768239998476929</v>
      </c>
      <c r="I23" s="6">
        <f>+G23</f>
        <v>-0.2768239998476929</v>
      </c>
      <c r="O23" s="6">
        <f ca="1">+C$11+C$12*$F23</f>
        <v>-0.28615926910233491</v>
      </c>
      <c r="Q23" s="33">
        <f>+C23-15018.5</f>
        <v>40966.340900000003</v>
      </c>
      <c r="S23" s="6">
        <f ca="1">+(O23-G23)^2</f>
        <v>8.714725205666437E-5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2024-03-10T00:05:37Z</dcterms:modified>
</cp:coreProperties>
</file>