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D8BAF98-C2C0-4799-9390-70AD41F7BDE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C21" i="1"/>
  <c r="E21" i="1"/>
  <c r="F21" i="1"/>
  <c r="G21" i="1"/>
  <c r="H21" i="1"/>
  <c r="Q22" i="1"/>
  <c r="Q23" i="1"/>
  <c r="Q24" i="1"/>
  <c r="F11" i="1"/>
  <c r="A21" i="1"/>
  <c r="H20" i="1"/>
  <c r="G11" i="1"/>
  <c r="E14" i="1"/>
  <c r="E15" i="1" s="1"/>
  <c r="C17" i="1"/>
  <c r="Q21" i="1"/>
  <c r="C11" i="1"/>
  <c r="C12" i="1"/>
  <c r="C16" i="1" l="1"/>
  <c r="D18" i="1" s="1"/>
  <c r="O22" i="1"/>
  <c r="S22" i="1" s="1"/>
  <c r="O24" i="1"/>
  <c r="S24" i="1" s="1"/>
  <c r="O21" i="1"/>
  <c r="S21" i="1" s="1"/>
  <c r="O23" i="1"/>
  <c r="S23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<sst xmlns="http://schemas.openxmlformats.org/spreadsheetml/2006/main" count="58" uniqueCount="53">
  <si>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</si>
  <si>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</si>
  <si>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</si>
  <si>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</si>
  <si>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</si>
  <si>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</si>
  <si>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</si>
  <si>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</si>
  <si>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</si>
  <si>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</si>
  <si>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</si>
  <si>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</si>
  <si>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</si>
  <si>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</si>
  <si>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</si>
  <si>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</si>
  <si>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</si>
  <si>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</si>
  <si>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</si>
  <si>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</si>
  <si>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</si>
  <si>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</si>
  <si>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</si>
  <si>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</si>
  <si>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</si>
  <si>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</si>
  <si>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</si>
  <si>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</si>
  <si>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</si>
  <si>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</si>
  <si>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</si>
  <si>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</si>
  <si>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</si>
  <si>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</si>
  <si>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</si>
  <si>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</si>
  <si>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</si>
  <si>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</si>
  <si>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</si>
  <si>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</si>
  <si>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</si>
  <si>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</si>
  <si>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G5543-1042</t>
  </si>
  <si>
    <t>G5543-1042_Vir.xls</t>
  </si>
  <si>
    <t>EW</t>
  </si>
  <si>
    <t>Vir</t>
  </si>
  <si>
    <t>VSX</t>
  </si>
  <si>
    <t>IBVS 5992</t>
  </si>
  <si>
    <t>II</t>
  </si>
  <si>
    <t>IBVS 6029</t>
  </si>
  <si>
    <t>I</t>
  </si>
  <si>
    <t>V0697 Vir / GSC 5543-1042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</si>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</sst>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V0697</a:t>
            </a:r>
            <a:r>
              <a:rPr lang="en-AU" baseline="0"/>
              <a:t> Vir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11436.5</c:v>
                </c:pt>
                <c:pt idx="2">
                  <c:v>12813.5</c:v>
                </c:pt>
                <c:pt idx="3">
                  <c:v>12563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1B-4E0F-B842-C28CCB3E196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11436.5</c:v>
                </c:pt>
                <c:pt idx="2">
                  <c:v>12813.5</c:v>
                </c:pt>
                <c:pt idx="3">
                  <c:v>12563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3.1092499993974343E-2</c:v>
                </c:pt>
                <c:pt idx="2">
                  <c:v>3.635750000103144E-2</c:v>
                </c:pt>
                <c:pt idx="3">
                  <c:v>3.1734999996842816E-2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1B-4E0F-B842-C28CCB3E196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11436.5</c:v>
                </c:pt>
                <c:pt idx="2">
                  <c:v>12813.5</c:v>
                </c:pt>
                <c:pt idx="3">
                  <c:v>12563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1B-4E0F-B842-C28CCB3E196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11436.5</c:v>
                </c:pt>
                <c:pt idx="2">
                  <c:v>12813.5</c:v>
                </c:pt>
                <c:pt idx="3">
                  <c:v>12563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1B-4E0F-B842-C28CCB3E196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11436.5</c:v>
                </c:pt>
                <c:pt idx="2">
                  <c:v>12813.5</c:v>
                </c:pt>
                <c:pt idx="3">
                  <c:v>12563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1B-4E0F-B842-C28CCB3E196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11436.5</c:v>
                </c:pt>
                <c:pt idx="2">
                  <c:v>12813.5</c:v>
                </c:pt>
                <c:pt idx="3">
                  <c:v>12563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1B-4E0F-B842-C28CCB3E196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11436.5</c:v>
                </c:pt>
                <c:pt idx="2">
                  <c:v>12813.5</c:v>
                </c:pt>
                <c:pt idx="3">
                  <c:v>12563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1B-4E0F-B842-C28CCB3E196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11436.5</c:v>
                </c:pt>
                <c:pt idx="2">
                  <c:v>12813.5</c:v>
                </c:pt>
                <c:pt idx="3">
                  <c:v>12563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-1.1698493979181435E-5</c:v>
                </c:pt>
                <c:pt idx="1">
                  <c:v>3.0816118084738886E-2</c:v>
                </c:pt>
                <c:pt idx="2">
                  <c:v>3.4527909579417745E-2</c:v>
                </c:pt>
                <c:pt idx="3">
                  <c:v>3.3852670821671156E-2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1B-4E0F-B842-C28CCB3E196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11436.5</c:v>
                </c:pt>
                <c:pt idx="2">
                  <c:v>12813.5</c:v>
                </c:pt>
                <c:pt idx="3">
                  <c:v>12563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1B-4E0F-B842-C28CCB3E1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5657240"/>
        <c:axId val="1"/>
      </c:scatterChart>
      <c:valAx>
        <c:axId val="645657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5657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E9688A1-EFAF-5F53-45A2-138EE51AD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51</v>
      </c>
      <c r="E1" s="6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5">
        <v>51887.11</v>
      </c>
      <c r="D7" s="13" t="s">
        <v>46</v>
      </c>
    </row>
    <row r="8" spans="1:7" s="6" customFormat="1" ht="12.95" customHeight="1" x14ac:dyDescent="0.2">
      <c r="A8" s="6" t="s">
        <v>3</v>
      </c>
      <c r="C8" s="35">
        <v>0.32665499999999997</v>
      </c>
      <c r="D8" s="13" t="s">
        <v>46</v>
      </c>
    </row>
    <row r="9" spans="1:7" s="6" customFormat="1" ht="12.95" customHeight="1" x14ac:dyDescent="0.2">
      <c r="A9" s="14" t="s">
        <v>30</v>
      </c>
      <c r="C9" s="36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-1.1698493979181435E-5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2.6955639031799997E-6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60379.547252777775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56072.575041561795</v>
      </c>
      <c r="D15" s="19" t="s">
        <v>38</v>
      </c>
      <c r="E15" s="20">
        <f ca="1">ROUND(2*(E14-$C$7)/$C$8,0)/2+E13</f>
        <v>25999</v>
      </c>
    </row>
    <row r="16" spans="1:7" s="6" customFormat="1" ht="12.95" customHeight="1" x14ac:dyDescent="0.2">
      <c r="A16" s="9" t="s">
        <v>4</v>
      </c>
      <c r="C16" s="23">
        <f ca="1">+C8+C12</f>
        <v>0.32665769556390317</v>
      </c>
      <c r="D16" s="19" t="s">
        <v>39</v>
      </c>
      <c r="E16" s="17">
        <f ca="1">ROUND(2*(E14-$C$15)/$C$16,0)/2+E13</f>
        <v>13186</v>
      </c>
    </row>
    <row r="17" spans="1:19" s="6" customFormat="1" ht="12.95" customHeight="1" thickBot="1" x14ac:dyDescent="0.25">
      <c r="A17" s="19" t="s">
        <v>29</v>
      </c>
      <c r="C17" s="6">
        <f>COUNT(C21:C2191)</f>
        <v>4</v>
      </c>
      <c r="D17" s="19" t="s">
        <v>33</v>
      </c>
      <c r="E17" s="24">
        <f ca="1">+$C$15+$C$16*E16-15018.5-$C$9/24</f>
        <v>45361.77924860076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56072.575041561795</v>
      </c>
      <c r="D18" s="26">
        <f ca="1">+C16</f>
        <v>0.32665769556390317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1.6236229701610462E-3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52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51887.11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-1.1698493979181435E-5</v>
      </c>
      <c r="Q21" s="33">
        <f>+C21-15018.5</f>
        <v>36868.61</v>
      </c>
      <c r="S21" s="6">
        <f ca="1">+(O21-G21)^2</f>
        <v>1.3685476138094428E-10</v>
      </c>
    </row>
    <row r="22" spans="1:19" s="6" customFormat="1" ht="12.95" customHeight="1" x14ac:dyDescent="0.2">
      <c r="A22" s="4" t="s">
        <v>47</v>
      </c>
      <c r="B22" s="5" t="s">
        <v>48</v>
      </c>
      <c r="C22" s="4">
        <v>55622.930999999997</v>
      </c>
      <c r="D22" s="4">
        <v>5.9999999999999995E-4</v>
      </c>
      <c r="E22" s="6">
        <f>+(C22-C$7)/C$8</f>
        <v>11436.595184521886</v>
      </c>
      <c r="F22" s="6">
        <f>ROUND(2*E22,0)/2</f>
        <v>11436.5</v>
      </c>
      <c r="G22" s="6">
        <f>+C22-(C$7+F22*C$8)</f>
        <v>3.1092499993974343E-2</v>
      </c>
      <c r="I22" s="6">
        <f>+G22</f>
        <v>3.1092499993974343E-2</v>
      </c>
      <c r="O22" s="6">
        <f ca="1">+C$11+C$12*$F22</f>
        <v>3.0816118084738886E-2</v>
      </c>
      <c r="Q22" s="33">
        <f>+C22-15018.5</f>
        <v>40604.430999999997</v>
      </c>
      <c r="S22" s="6">
        <f ca="1">+(O22-G22)^2</f>
        <v>7.6386959752636344E-8</v>
      </c>
    </row>
    <row r="23" spans="1:19" s="6" customFormat="1" ht="12.95" customHeight="1" x14ac:dyDescent="0.2">
      <c r="A23" s="4" t="s">
        <v>49</v>
      </c>
      <c r="B23" s="5" t="s">
        <v>48</v>
      </c>
      <c r="C23" s="4">
        <v>56072.7402</v>
      </c>
      <c r="D23" s="4">
        <v>2.0000000000000001E-4</v>
      </c>
      <c r="E23" s="6">
        <f>+(C23-C$7)/C$8</f>
        <v>12813.611302444475</v>
      </c>
      <c r="F23" s="6">
        <f>ROUND(2*E23,0)/2</f>
        <v>12813.5</v>
      </c>
      <c r="G23" s="6">
        <f>+C23-(C$7+F23*C$8)</f>
        <v>3.635750000103144E-2</v>
      </c>
      <c r="I23" s="6">
        <f>+G23</f>
        <v>3.635750000103144E-2</v>
      </c>
      <c r="O23" s="6">
        <f ca="1">+C$11+C$12*$F23</f>
        <v>3.4527909579417745E-2</v>
      </c>
      <c r="Q23" s="33">
        <f>+C23-15018.5</f>
        <v>41054.2402</v>
      </c>
      <c r="S23" s="6">
        <f ca="1">+(O23-G23)^2</f>
        <v>3.3474011108605757E-6</v>
      </c>
    </row>
    <row r="24" spans="1:19" s="6" customFormat="1" ht="12.95" customHeight="1" x14ac:dyDescent="0.2">
      <c r="A24" s="4" t="s">
        <v>49</v>
      </c>
      <c r="B24" s="5" t="s">
        <v>50</v>
      </c>
      <c r="C24" s="4">
        <v>55990.908499999998</v>
      </c>
      <c r="D24" s="4">
        <v>2.9999999999999997E-4</v>
      </c>
      <c r="E24" s="6">
        <f>+(C24-C$7)/C$8</f>
        <v>12563.09715142887</v>
      </c>
      <c r="F24" s="6">
        <f>ROUND(2*E24,0)/2</f>
        <v>12563</v>
      </c>
      <c r="G24" s="6">
        <f>+C24-(C$7+F24*C$8)</f>
        <v>3.1734999996842816E-2</v>
      </c>
      <c r="I24" s="6">
        <f>+G24</f>
        <v>3.1734999996842816E-2</v>
      </c>
      <c r="O24" s="6">
        <f ca="1">+C$11+C$12*$F24</f>
        <v>3.3852670821671156E-2</v>
      </c>
      <c r="Q24" s="33">
        <f>+C24-15018.5</f>
        <v>40972.408499999998</v>
      </c>
      <c r="S24" s="6">
        <f ca="1">+(O24-G24)^2</f>
        <v>4.4845297223291401E-6</v>
      </c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2024-03-10T00:08:02Z</dcterms:modified>
</cp:coreProperties>
</file>