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FEC75B-2A43-43DB-896D-783F761F4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C21" i="1"/>
  <c r="E21" i="1"/>
  <c r="F21" i="1"/>
  <c r="G21" i="1"/>
  <c r="H21" i="1"/>
  <c r="D9" i="1"/>
  <c r="E9" i="1"/>
  <c r="C17" i="1"/>
  <c r="Q21" i="1"/>
  <c r="C11" i="1"/>
  <c r="C12" i="1"/>
  <c r="F15" i="1" l="1"/>
  <c r="C15" i="1"/>
  <c r="O21" i="1"/>
  <c r="O22" i="1"/>
  <c r="C16" i="1"/>
  <c r="D18" i="1" s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<sst xmlns="http://schemas.openxmlformats.org/spreadsheetml/2006/main" count="54" uniqueCount="50">
  <si>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</si>
  <si>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</si>
  <si>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</si>
  <si>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</si>
  <si>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</si>
  <si>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</si>
  <si>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</si>
  <si>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</si>
  <si>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</si>
  <si>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</si>
  <si>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</si>
  <si>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</si>
  <si>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</si>
  <si>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</si>
  <si>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</si>
  <si>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</si>
  <si>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</si>
  <si>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</si>
  <si>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</si>
  <si>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</si>
  <si>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</si>
  <si>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</si>
  <si>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</si>
  <si>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</si>
  <si>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</si>
  <si>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</si>
  <si>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</si>
  <si>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</si>
  <si>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</si>
  <si>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</si>
  <si>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</si>
  <si>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</si>
  <si>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</si>
  <si>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</si>
  <si>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</si>
  <si>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</si>
  <si>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</si>
  <si>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</si>
  <si>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</si>
  <si>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</si>
  <si>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EC</t>
  </si>
  <si>
    <t>Vul</t>
  </si>
  <si>
    <t>IBVS 6011</t>
  </si>
  <si>
    <t>II</t>
  </si>
  <si>
    <t>CCD</t>
  </si>
  <si>
    <t xml:space="preserve">Mag </t>
  </si>
  <si>
    <t>Next ToM-P</t>
  </si>
  <si>
    <t>Next ToM-S</t>
  </si>
  <si>
    <t>ASAS J205230+2545.7 / GSC 2175-0940</t>
  </si>
  <si>
    <t>11.245 (0.519)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</si>
</sst>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4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22" fontId="20" fillId="0" borderId="8" xfId="0" applyNumberFormat="1" applyFont="1" applyBorder="1" applyAlignment="1">
      <alignment vertical="center"/>
    </xf>
    <xf numFmtId="22" fontId="20" fillId="0" borderId="9" xfId="0" applyNumberFormat="1" applyFont="1" applyBorder="1" applyAlignment="1">
      <alignment vertical="center"/>
    </xf>
    <xf numFmtId="0" fontId="19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2175-0940 -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56-46F5-A9E3-7AA3F534B9A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-1.153350000095088E-2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56-46F5-A9E3-7AA3F534B9A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56-46F5-A9E3-7AA3F534B9A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56-46F5-A9E3-7AA3F534B9A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56-46F5-A9E3-7AA3F534B9A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56-46F5-A9E3-7AA3F534B9A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56-46F5-A9E3-7AA3F534B9A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-1.153350000095088E-2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56-46F5-A9E3-7AA3F534B9A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6073.5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56-46F5-A9E3-7AA3F534B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2370160"/>
        <c:axId val="1"/>
      </c:scatterChart>
      <c:valAx>
        <c:axId val="742370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2370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33834586466165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E71FEEB-7AF9-977F-25B1-B5C34599B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5" customFormat="1" ht="20.25" x14ac:dyDescent="0.2">
      <c r="A1" s="36" t="s">
        <v>48</v>
      </c>
    </row>
    <row r="2" spans="1:6" s="5" customFormat="1" ht="12.95" customHeight="1" x14ac:dyDescent="0.2">
      <c r="A2" s="5" t="s">
        <v>24</v>
      </c>
      <c r="B2" s="5" t="s">
        <v>40</v>
      </c>
      <c r="C2" s="6"/>
      <c r="D2" s="6" t="s">
        <v>41</v>
      </c>
    </row>
    <row r="3" spans="1:6" s="5" customFormat="1" ht="12.95" customHeight="1" thickBot="1" x14ac:dyDescent="0.25"/>
    <row r="4" spans="1:6" s="5" customFormat="1" ht="12.95" customHeight="1" thickTop="1" thickBot="1" x14ac:dyDescent="0.25">
      <c r="A4" s="7" t="s">
        <v>0</v>
      </c>
      <c r="C4" s="8" t="s">
        <v>38</v>
      </c>
      <c r="D4" s="9" t="s">
        <v>38</v>
      </c>
    </row>
    <row r="5" spans="1:6" s="5" customFormat="1" ht="12.95" customHeight="1" thickTop="1" x14ac:dyDescent="0.2">
      <c r="A5" s="10" t="s">
        <v>30</v>
      </c>
      <c r="C5" s="11">
        <v>-9.5</v>
      </c>
      <c r="D5" s="5" t="s">
        <v>31</v>
      </c>
    </row>
    <row r="6" spans="1:6" s="5" customFormat="1" ht="12.95" customHeight="1" x14ac:dyDescent="0.2">
      <c r="A6" s="7" t="s">
        <v>1</v>
      </c>
    </row>
    <row r="7" spans="1:6" s="5" customFormat="1" ht="12.95" customHeight="1" x14ac:dyDescent="0.2">
      <c r="A7" s="5" t="s">
        <v>2</v>
      </c>
      <c r="C7" s="37">
        <v>52755.98</v>
      </c>
      <c r="D7" s="13" t="s">
        <v>39</v>
      </c>
    </row>
    <row r="8" spans="1:6" s="5" customFormat="1" ht="12.95" customHeight="1" x14ac:dyDescent="0.2">
      <c r="A8" s="5" t="s">
        <v>3</v>
      </c>
      <c r="C8" s="37">
        <v>0.50856100000000004</v>
      </c>
      <c r="D8" s="13" t="s">
        <v>39</v>
      </c>
    </row>
    <row r="9" spans="1:6" s="5" customFormat="1" ht="12.95" customHeight="1" x14ac:dyDescent="0.2">
      <c r="A9" s="14" t="s">
        <v>33</v>
      </c>
      <c r="C9" s="38">
        <v>21</v>
      </c>
      <c r="D9" s="15" t="str">
        <f>"F"&amp;C9</f>
        <v>F21</v>
      </c>
      <c r="E9" s="16" t="str">
        <f>"G"&amp;C9</f>
        <v>G21</v>
      </c>
    </row>
    <row r="10" spans="1:6" s="5" customFormat="1" ht="12.95" customHeight="1" thickBot="1" x14ac:dyDescent="0.25">
      <c r="C10" s="17" t="s">
        <v>20</v>
      </c>
      <c r="D10" s="17" t="s">
        <v>21</v>
      </c>
    </row>
    <row r="11" spans="1:6" s="5" customFormat="1" ht="12.95" customHeight="1" x14ac:dyDescent="0.2">
      <c r="A11" s="5" t="s">
        <v>15</v>
      </c>
      <c r="C11" s="16">
        <f ca="1">INTERCEPT(INDIRECT($E$9):G992,INDIRECT($D$9):F992)</f>
        <v>0</v>
      </c>
      <c r="D11" s="6"/>
    </row>
    <row r="12" spans="1:6" s="5" customFormat="1" ht="12.95" customHeight="1" x14ac:dyDescent="0.2">
      <c r="A12" s="5" t="s">
        <v>16</v>
      </c>
      <c r="C12" s="16">
        <f ca="1">SLOPE(INDIRECT($E$9):G992,INDIRECT($D$9):F992)</f>
        <v>-1.8989874044539194E-6</v>
      </c>
      <c r="D12" s="6"/>
      <c r="E12" s="39" t="s">
        <v>45</v>
      </c>
      <c r="F12" s="40" t="s">
        <v>49</v>
      </c>
    </row>
    <row r="13" spans="1:6" s="5" customFormat="1" ht="12.95" customHeight="1" x14ac:dyDescent="0.2">
      <c r="A13" s="5" t="s">
        <v>19</v>
      </c>
      <c r="C13" s="6" t="s">
        <v>13</v>
      </c>
      <c r="E13" s="41" t="s">
        <v>35</v>
      </c>
      <c r="F13" s="42">
        <v>1</v>
      </c>
    </row>
    <row r="14" spans="1:6" s="5" customFormat="1" ht="12.95" customHeight="1" x14ac:dyDescent="0.2">
      <c r="E14" s="41" t="s">
        <v>32</v>
      </c>
      <c r="F14" s="43">
        <f ca="1">NOW()+15018.5+$C$5/24</f>
        <v>60511.658391666664</v>
      </c>
    </row>
    <row r="15" spans="1:6" s="5" customFormat="1" ht="12.95" customHeight="1" x14ac:dyDescent="0.2">
      <c r="A15" s="18" t="s">
        <v>17</v>
      </c>
      <c r="C15" s="19">
        <f ca="1">(C7+C11)+(C8+C12)*INT(MAX(F21:F3533))</f>
        <v>55844.459420449493</v>
      </c>
      <c r="E15" s="41" t="s">
        <v>36</v>
      </c>
      <c r="F15" s="43">
        <f ca="1">ROUND(2*($F$14-$C$7)/$C$8,0)/2+$F$13</f>
        <v>15251</v>
      </c>
    </row>
    <row r="16" spans="1:6" s="5" customFormat="1" ht="12.95" customHeight="1" x14ac:dyDescent="0.2">
      <c r="A16" s="7" t="s">
        <v>4</v>
      </c>
      <c r="C16" s="21">
        <f ca="1">+C8+C12</f>
        <v>0.5085591010125956</v>
      </c>
      <c r="E16" s="41" t="s">
        <v>37</v>
      </c>
      <c r="F16" s="43">
        <f ca="1">ROUND(2*($F$14-$C$15)/$C$16,0)/2+$F$13</f>
        <v>9178.5</v>
      </c>
    </row>
    <row r="17" spans="1:18" s="5" customFormat="1" ht="12.95" customHeight="1" thickBot="1" x14ac:dyDescent="0.25">
      <c r="A17" s="20" t="s">
        <v>29</v>
      </c>
      <c r="C17" s="5">
        <f>COUNT(C21:C2191)</f>
        <v>2</v>
      </c>
      <c r="E17" s="41" t="s">
        <v>46</v>
      </c>
      <c r="F17" s="44">
        <f ca="1">+$C$15+$C$16*$F$16-15018.5-$C$5/24</f>
        <v>45494.164962426941</v>
      </c>
    </row>
    <row r="18" spans="1:18" s="5" customFormat="1" ht="12.95" customHeight="1" thickTop="1" thickBot="1" x14ac:dyDescent="0.25">
      <c r="A18" s="7" t="s">
        <v>5</v>
      </c>
      <c r="C18" s="22">
        <f ca="1">+C15</f>
        <v>55844.459420449493</v>
      </c>
      <c r="D18" s="23">
        <f ca="1">+C16</f>
        <v>0.5085591010125956</v>
      </c>
      <c r="E18" s="46" t="s">
        <v>47</v>
      </c>
      <c r="F18" s="45">
        <f ca="1">+($C$15+$C$16*$F$16)-($C$16/2)-15018.5-$C$5/24</f>
        <v>45493.910682876434</v>
      </c>
    </row>
    <row r="19" spans="1:18" s="5" customFormat="1" ht="12.95" customHeight="1" thickTop="1" x14ac:dyDescent="0.2">
      <c r="E19" s="20"/>
      <c r="F19" s="24"/>
    </row>
    <row r="20" spans="1:18" s="5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5" t="s">
        <v>39</v>
      </c>
      <c r="I20" s="25" t="s">
        <v>44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7" t="s">
        <v>14</v>
      </c>
      <c r="R20" s="27" t="s">
        <v>34</v>
      </c>
    </row>
    <row r="21" spans="1:18" s="5" customFormat="1" ht="12.95" customHeight="1" x14ac:dyDescent="0.2">
      <c r="A21" s="5" t="s">
        <v>39</v>
      </c>
      <c r="C21" s="12">
        <f>C7</f>
        <v>52755.98</v>
      </c>
      <c r="D21" s="12"/>
      <c r="E21" s="5">
        <f>+(C21-C$7)/C$8</f>
        <v>0</v>
      </c>
      <c r="F21" s="28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0</v>
      </c>
      <c r="Q21" s="29">
        <f>+C21-15018.5</f>
        <v>37737.480000000003</v>
      </c>
    </row>
    <row r="22" spans="1:18" s="5" customFormat="1" ht="12.95" customHeight="1" x14ac:dyDescent="0.2">
      <c r="A22" s="3" t="s">
        <v>42</v>
      </c>
      <c r="B22" s="4" t="s">
        <v>43</v>
      </c>
      <c r="C22" s="3">
        <v>55844.7137</v>
      </c>
      <c r="D22" s="3">
        <v>2.9999999999999997E-4</v>
      </c>
      <c r="E22" s="5">
        <f>+(C22-C$7)/C$8</f>
        <v>6073.4773213046155</v>
      </c>
      <c r="F22" s="28">
        <f>ROUND(2*E22,0)/2</f>
        <v>6073.5</v>
      </c>
      <c r="G22" s="5">
        <f>+C22-(C$7+F22*C$8)</f>
        <v>-1.153350000095088E-2</v>
      </c>
      <c r="I22" s="5">
        <f>+G22</f>
        <v>-1.153350000095088E-2</v>
      </c>
      <c r="O22" s="5">
        <f ca="1">+C$11+C$12*$F22</f>
        <v>-1.153350000095088E-2</v>
      </c>
      <c r="Q22" s="29">
        <f>+C22-15018.5</f>
        <v>40826.2137</v>
      </c>
    </row>
    <row r="23" spans="1:18" s="5" customFormat="1" ht="12.95" customHeight="1" x14ac:dyDescent="0.2">
      <c r="A23" s="30"/>
      <c r="B23" s="31"/>
      <c r="C23" s="30"/>
      <c r="D23" s="30"/>
      <c r="Q23" s="29"/>
    </row>
    <row r="24" spans="1:18" s="5" customFormat="1" ht="12.95" customHeight="1" x14ac:dyDescent="0.2">
      <c r="A24" s="30"/>
      <c r="B24" s="31"/>
      <c r="C24" s="30"/>
      <c r="D24" s="30"/>
      <c r="Q24" s="29"/>
    </row>
    <row r="25" spans="1:18" s="5" customFormat="1" ht="12.95" customHeight="1" x14ac:dyDescent="0.2">
      <c r="A25" s="32"/>
      <c r="B25" s="33"/>
      <c r="C25" s="34"/>
      <c r="D25" s="35"/>
      <c r="Q25" s="29"/>
    </row>
    <row r="26" spans="1:18" s="5" customFormat="1" ht="12.95" customHeight="1" x14ac:dyDescent="0.2">
      <c r="C26" s="12"/>
      <c r="D26" s="12"/>
      <c r="Q26" s="29"/>
    </row>
    <row r="27" spans="1:18" x14ac:dyDescent="0.2">
      <c r="C27" s="2"/>
      <c r="D27" s="2"/>
      <c r="Q27" s="1"/>
    </row>
    <row r="28" spans="1:18" x14ac:dyDescent="0.2">
      <c r="C28" s="2"/>
      <c r="D28" s="2"/>
      <c r="Q28" s="1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2024-07-20T03:48:05Z</dcterms:modified>
</cp:coreProperties>
</file>