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F21BA5A-CA6B-4DF4-BC2C-5FA34AA250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4" i="1" l="1"/>
  <c r="E82" i="1"/>
  <c r="F82" i="1"/>
  <c r="G82" i="1"/>
  <c r="K82" i="1"/>
  <c r="E83" i="1"/>
  <c r="F83" i="1"/>
  <c r="G83" i="1"/>
  <c r="K83" i="1"/>
  <c r="Q82" i="1"/>
  <c r="Q83" i="1"/>
  <c r="E80" i="1"/>
  <c r="F80" i="1"/>
  <c r="G80" i="1"/>
  <c r="K80" i="1"/>
  <c r="F77" i="1"/>
  <c r="G77" i="1"/>
  <c r="K77" i="1"/>
  <c r="E81" i="1"/>
  <c r="F81" i="1"/>
  <c r="G81" i="1"/>
  <c r="K81" i="1"/>
  <c r="Q80" i="1"/>
  <c r="Q8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E30" i="1"/>
  <c r="F30" i="1"/>
  <c r="G30" i="1"/>
  <c r="E31" i="1"/>
  <c r="F31" i="1"/>
  <c r="G31" i="1"/>
  <c r="H31" i="1"/>
  <c r="E32" i="1"/>
  <c r="F32" i="1"/>
  <c r="G32" i="1"/>
  <c r="H32" i="1"/>
  <c r="E34" i="1"/>
  <c r="F34" i="1"/>
  <c r="G34" i="1"/>
  <c r="H34" i="1"/>
  <c r="E35" i="1"/>
  <c r="F35" i="1"/>
  <c r="G35" i="1"/>
  <c r="H35" i="1"/>
  <c r="E36" i="1"/>
  <c r="F36" i="1"/>
  <c r="G36" i="1"/>
  <c r="H36" i="1"/>
  <c r="E38" i="1"/>
  <c r="F38" i="1"/>
  <c r="G38" i="1"/>
  <c r="H38" i="1"/>
  <c r="E39" i="1"/>
  <c r="F39" i="1"/>
  <c r="G39" i="1"/>
  <c r="E40" i="1"/>
  <c r="F40" i="1"/>
  <c r="G40" i="1"/>
  <c r="E41" i="1"/>
  <c r="F41" i="1"/>
  <c r="G41" i="1"/>
  <c r="H41" i="1"/>
  <c r="E42" i="1"/>
  <c r="F42" i="1"/>
  <c r="G42" i="1"/>
  <c r="H42" i="1"/>
  <c r="E43" i="1"/>
  <c r="F43" i="1"/>
  <c r="G43" i="1"/>
  <c r="H43" i="1"/>
  <c r="E44" i="1"/>
  <c r="F44" i="1"/>
  <c r="G44" i="1"/>
  <c r="H44" i="1"/>
  <c r="E45" i="1"/>
  <c r="F45" i="1"/>
  <c r="G45" i="1"/>
  <c r="H45" i="1"/>
  <c r="E46" i="1"/>
  <c r="F46" i="1"/>
  <c r="G46" i="1"/>
  <c r="H46" i="1"/>
  <c r="E47" i="1"/>
  <c r="F47" i="1"/>
  <c r="G47" i="1"/>
  <c r="E48" i="1"/>
  <c r="F48" i="1"/>
  <c r="G48" i="1"/>
  <c r="E49" i="1"/>
  <c r="F49" i="1"/>
  <c r="G49" i="1"/>
  <c r="H49" i="1"/>
  <c r="E50" i="1"/>
  <c r="F50" i="1"/>
  <c r="G50" i="1"/>
  <c r="H50" i="1"/>
  <c r="E51" i="1"/>
  <c r="F51" i="1"/>
  <c r="G51" i="1"/>
  <c r="H51" i="1"/>
  <c r="E52" i="1"/>
  <c r="F52" i="1"/>
  <c r="G52" i="1"/>
  <c r="H52" i="1"/>
  <c r="E53" i="1"/>
  <c r="F53" i="1"/>
  <c r="G53" i="1"/>
  <c r="H53" i="1"/>
  <c r="E54" i="1"/>
  <c r="F54" i="1"/>
  <c r="G54" i="1"/>
  <c r="H54" i="1"/>
  <c r="E55" i="1"/>
  <c r="F55" i="1"/>
  <c r="G55" i="1"/>
  <c r="E56" i="1"/>
  <c r="F56" i="1"/>
  <c r="G56" i="1"/>
  <c r="E57" i="1"/>
  <c r="F57" i="1"/>
  <c r="G57" i="1"/>
  <c r="H57" i="1"/>
  <c r="E58" i="1"/>
  <c r="F58" i="1"/>
  <c r="G58" i="1"/>
  <c r="H58" i="1"/>
  <c r="E59" i="1"/>
  <c r="F59" i="1"/>
  <c r="G59" i="1"/>
  <c r="H59" i="1"/>
  <c r="E60" i="1"/>
  <c r="F60" i="1"/>
  <c r="G60" i="1"/>
  <c r="H60" i="1"/>
  <c r="E61" i="1"/>
  <c r="F61" i="1"/>
  <c r="G61" i="1"/>
  <c r="H61" i="1"/>
  <c r="E62" i="1"/>
  <c r="F62" i="1"/>
  <c r="G62" i="1"/>
  <c r="H62" i="1"/>
  <c r="E63" i="1"/>
  <c r="F63" i="1"/>
  <c r="G63" i="1"/>
  <c r="E75" i="1"/>
  <c r="F75" i="1"/>
  <c r="U75" i="1"/>
  <c r="E76" i="1"/>
  <c r="F76" i="1"/>
  <c r="G76" i="1"/>
  <c r="K76" i="1"/>
  <c r="E77" i="1"/>
  <c r="E21" i="1"/>
  <c r="F21" i="1"/>
  <c r="G21" i="1"/>
  <c r="H21" i="1"/>
  <c r="E64" i="1"/>
  <c r="F64" i="1"/>
  <c r="G64" i="1"/>
  <c r="N64" i="1"/>
  <c r="E65" i="1"/>
  <c r="F65" i="1"/>
  <c r="G65" i="1"/>
  <c r="E66" i="1"/>
  <c r="F66" i="1"/>
  <c r="G66" i="1"/>
  <c r="I66" i="1"/>
  <c r="E67" i="1"/>
  <c r="F67" i="1"/>
  <c r="G67" i="1"/>
  <c r="I67" i="1"/>
  <c r="E68" i="1"/>
  <c r="F68" i="1"/>
  <c r="G68" i="1"/>
  <c r="I68" i="1"/>
  <c r="E69" i="1"/>
  <c r="F69" i="1"/>
  <c r="G69" i="1"/>
  <c r="I69" i="1"/>
  <c r="E70" i="1"/>
  <c r="F70" i="1"/>
  <c r="G70" i="1"/>
  <c r="E71" i="1"/>
  <c r="F71" i="1"/>
  <c r="G71" i="1"/>
  <c r="J71" i="1"/>
  <c r="E72" i="1"/>
  <c r="F72" i="1"/>
  <c r="G72" i="1"/>
  <c r="J72" i="1"/>
  <c r="E73" i="1"/>
  <c r="F73" i="1"/>
  <c r="G73" i="1"/>
  <c r="K73" i="1"/>
  <c r="E74" i="1"/>
  <c r="F74" i="1"/>
  <c r="G74" i="1"/>
  <c r="K74" i="1"/>
  <c r="E78" i="1"/>
  <c r="F78" i="1"/>
  <c r="G78" i="1"/>
  <c r="J78" i="1"/>
  <c r="E79" i="1"/>
  <c r="F79" i="1"/>
  <c r="G79" i="1"/>
  <c r="J79" i="1"/>
  <c r="E33" i="1"/>
  <c r="F33" i="1"/>
  <c r="E37" i="1"/>
  <c r="F37" i="1"/>
  <c r="D9" i="1"/>
  <c r="C9" i="1"/>
  <c r="Q22" i="1"/>
  <c r="Q23" i="1"/>
  <c r="Q24" i="1"/>
  <c r="Q25" i="1"/>
  <c r="Q26" i="1"/>
  <c r="Q27" i="1"/>
  <c r="Q28" i="1"/>
  <c r="H29" i="1"/>
  <c r="Q29" i="1"/>
  <c r="H30" i="1"/>
  <c r="Q30" i="1"/>
  <c r="Q31" i="1"/>
  <c r="Q32" i="1"/>
  <c r="Q34" i="1"/>
  <c r="Q35" i="1"/>
  <c r="Q36" i="1"/>
  <c r="Q38" i="1"/>
  <c r="H39" i="1"/>
  <c r="Q39" i="1"/>
  <c r="H40" i="1"/>
  <c r="Q40" i="1"/>
  <c r="Q41" i="1"/>
  <c r="Q42" i="1"/>
  <c r="Q43" i="1"/>
  <c r="Q44" i="1"/>
  <c r="Q45" i="1"/>
  <c r="Q46" i="1"/>
  <c r="H47" i="1"/>
  <c r="Q47" i="1"/>
  <c r="H48" i="1"/>
  <c r="Q48" i="1"/>
  <c r="Q49" i="1"/>
  <c r="Q50" i="1"/>
  <c r="Q51" i="1"/>
  <c r="Q52" i="1"/>
  <c r="Q53" i="1"/>
  <c r="Q54" i="1"/>
  <c r="H55" i="1"/>
  <c r="Q55" i="1"/>
  <c r="H56" i="1"/>
  <c r="Q56" i="1"/>
  <c r="Q57" i="1"/>
  <c r="Q58" i="1"/>
  <c r="Q59" i="1"/>
  <c r="Q60" i="1"/>
  <c r="Q61" i="1"/>
  <c r="Q62" i="1"/>
  <c r="H63" i="1"/>
  <c r="Q63" i="1"/>
  <c r="Q75" i="1"/>
  <c r="Q76" i="1"/>
  <c r="Q77" i="1"/>
  <c r="Q21" i="1"/>
  <c r="G23" i="2"/>
  <c r="C23" i="2"/>
  <c r="E23" i="2"/>
  <c r="G22" i="2"/>
  <c r="C22" i="2"/>
  <c r="E22" i="2"/>
  <c r="G67" i="2"/>
  <c r="C67" i="2"/>
  <c r="E67" i="2"/>
  <c r="G66" i="2"/>
  <c r="C66" i="2"/>
  <c r="E66" i="2"/>
  <c r="G65" i="2"/>
  <c r="C65" i="2"/>
  <c r="E65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11" i="2"/>
  <c r="C11" i="2"/>
  <c r="E11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H23" i="2"/>
  <c r="B23" i="2"/>
  <c r="D23" i="2"/>
  <c r="A23" i="2"/>
  <c r="H22" i="2"/>
  <c r="B22" i="2"/>
  <c r="D22" i="2"/>
  <c r="A22" i="2"/>
  <c r="H67" i="2"/>
  <c r="B67" i="2"/>
  <c r="D67" i="2"/>
  <c r="A67" i="2"/>
  <c r="H66" i="2"/>
  <c r="B66" i="2"/>
  <c r="D66" i="2"/>
  <c r="A66" i="2"/>
  <c r="H65" i="2"/>
  <c r="B65" i="2"/>
  <c r="D65" i="2"/>
  <c r="A65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11" i="2"/>
  <c r="B11" i="2"/>
  <c r="D11" i="2"/>
  <c r="A11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Q79" i="1"/>
  <c r="Q78" i="1"/>
  <c r="C17" i="1"/>
  <c r="Q37" i="1"/>
  <c r="Q64" i="1"/>
  <c r="I65" i="1"/>
  <c r="Q65" i="1"/>
  <c r="Q66" i="1"/>
  <c r="Q67" i="1"/>
  <c r="Q68" i="1"/>
  <c r="Q69" i="1"/>
  <c r="I70" i="1"/>
  <c r="Q70" i="1"/>
  <c r="Q71" i="1"/>
  <c r="Q72" i="1"/>
  <c r="Q73" i="1"/>
  <c r="Q74" i="1"/>
  <c r="Q33" i="1"/>
  <c r="C11" i="1"/>
  <c r="C12" i="1"/>
  <c r="F15" i="1" l="1"/>
  <c r="O56" i="1"/>
  <c r="O76" i="1"/>
  <c r="O54" i="1"/>
  <c r="O49" i="1"/>
  <c r="O44" i="1"/>
  <c r="O55" i="1"/>
  <c r="O32" i="1"/>
  <c r="O36" i="1"/>
  <c r="O82" i="1"/>
  <c r="O65" i="1"/>
  <c r="O68" i="1"/>
  <c r="O77" i="1"/>
  <c r="O60" i="1"/>
  <c r="C15" i="1"/>
  <c r="O50" i="1"/>
  <c r="O48" i="1"/>
  <c r="O47" i="1"/>
  <c r="O62" i="1"/>
  <c r="O42" i="1"/>
  <c r="O80" i="1"/>
  <c r="O25" i="1"/>
  <c r="O73" i="1"/>
  <c r="O66" i="1"/>
  <c r="O71" i="1"/>
  <c r="O74" i="1"/>
  <c r="O58" i="1"/>
  <c r="O35" i="1"/>
  <c r="O57" i="1"/>
  <c r="O22" i="1"/>
  <c r="O34" i="1"/>
  <c r="O81" i="1"/>
  <c r="O61" i="1"/>
  <c r="O67" i="1"/>
  <c r="O75" i="1"/>
  <c r="O69" i="1"/>
  <c r="O21" i="1"/>
  <c r="O59" i="1"/>
  <c r="O24" i="1"/>
  <c r="O78" i="1"/>
  <c r="O30" i="1"/>
  <c r="O43" i="1"/>
  <c r="O28" i="1"/>
  <c r="O23" i="1"/>
  <c r="O83" i="1"/>
  <c r="O29" i="1"/>
  <c r="O45" i="1"/>
  <c r="O64" i="1"/>
  <c r="O41" i="1"/>
  <c r="O70" i="1"/>
  <c r="O63" i="1"/>
  <c r="O40" i="1"/>
  <c r="O51" i="1"/>
  <c r="O38" i="1"/>
  <c r="O31" i="1"/>
  <c r="O26" i="1"/>
  <c r="O39" i="1"/>
  <c r="O53" i="1"/>
  <c r="O72" i="1"/>
  <c r="O46" i="1"/>
  <c r="O27" i="1"/>
  <c r="O52" i="1"/>
  <c r="O79" i="1"/>
  <c r="C16" i="1"/>
  <c r="D18" i="1" s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<sst xmlns="http://schemas.openxmlformats.org/spreadsheetml/2006/main" count="592" uniqueCount="287">
  <si>
    <t>IBVS 6244</t>
  </si>
  <si>
    <t>VSB-066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</si>
  <si>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</si>
  <si>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</si>
  <si>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</si>
  <si>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</si>
  <si>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</si>
  <si>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</si>
  <si>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</si>
  <si>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</si>
  <si>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</si>
  <si>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</si>
  <si>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</si>
  <si>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</si>
  <si>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</si>
  <si>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</si>
  <si>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</si>
  <si>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</si>
  <si>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</si>
  <si>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</si>
  <si>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</si>
  <si>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</si>
  <si>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</si>
  <si>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</si>
  <si>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</si>
  <si>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</si>
  <si>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</si>
  <si>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</si>
  <si>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</si>
  <si>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</si>
  <si>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</si>
  <si>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AT Vul / GSC 02140-00759</t>
  </si>
  <si>
    <t>Whitney 1959</t>
  </si>
  <si>
    <t>BBSAG</t>
  </si>
  <si>
    <t>BAV-M</t>
  </si>
  <si>
    <t>IBVS 4606</t>
  </si>
  <si>
    <t>IBVS 5357</t>
  </si>
  <si>
    <t>IBVS 5731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</si>
  <si>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</si>
  <si>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</si>
  <si>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</si>
  <si>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</si>
  <si>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</si>
  <si>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Add cycle</t>
  </si>
  <si>
    <t>Old Cycle</t>
  </si>
  <si>
    <t>IBVS 6010</t>
  </si>
  <si>
    <t>I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</si>
  <si>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</si>
  <si>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</si>
  <si>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</si>
  <si>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</si>
  <si>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</si>
  <si>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</si>
  <si>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</si>
  <si>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</si>
  <si>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</si>
  <si>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</si>
  <si>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</si>
  <si>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</si>
  <si>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</si>
  <si>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2426559.45 </t>
  </si>
  <si>
    <t> 05.08.1931 22:48 </t>
  </si>
  <si>
    <t> -0.02 </t>
  </si>
  <si>
    <t>V </t>
  </si>
  <si>
    <t> S.Szczyrbak </t>
  </si>
  <si>
    <t> SAC 12.47 </t>
  </si>
  <si>
    <t>2426929.635 </t>
  </si>
  <si>
    <t> 10.08.1932 03:14 </t>
  </si>
  <si>
    <t> -0.013 </t>
  </si>
  <si>
    <t> F.Lause </t>
  </si>
  <si>
    <t> AN 250.16 </t>
  </si>
  <si>
    <t>2426945.546 </t>
  </si>
  <si>
    <t> 26.08.1932 01:06 </t>
  </si>
  <si>
    <t> -0.024 </t>
  </si>
  <si>
    <t>2426957.46 </t>
  </si>
  <si>
    <t> 06.09.1932 23:02 </t>
  </si>
  <si>
    <t> -0.05 </t>
  </si>
  <si>
    <t> AA 26.347 </t>
  </si>
  <si>
    <t>2426957.485 </t>
  </si>
  <si>
    <t> 06.09.1932 23:38 </t>
  </si>
  <si>
    <t> -0.026 </t>
  </si>
  <si>
    <t> J.Pagaczewski </t>
  </si>
  <si>
    <t>2426973.403 </t>
  </si>
  <si>
    <t> 22.09.1932 21:40 </t>
  </si>
  <si>
    <t> -0.030 </t>
  </si>
  <si>
    <t>2426993.329 </t>
  </si>
  <si>
    <t> 12.10.1932 19:53 </t>
  </si>
  <si>
    <t> -0.006 </t>
  </si>
  <si>
    <t>2427001.298 </t>
  </si>
  <si>
    <t> 20.10.1932 19:09 </t>
  </si>
  <si>
    <t> 0.003 </t>
  </si>
  <si>
    <t>2427017.215 </t>
  </si>
  <si>
    <t> 05.11.1932 17:09 </t>
  </si>
  <si>
    <t> -0.002 </t>
  </si>
  <si>
    <t>2428366.517 </t>
  </si>
  <si>
    <t> 17.07.1936 00:24 </t>
  </si>
  <si>
    <t> -0.052 </t>
  </si>
  <si>
    <t> AN 263.116 </t>
  </si>
  <si>
    <t>2428374.498 </t>
  </si>
  <si>
    <t> 24.07.1936 23:57 </t>
  </si>
  <si>
    <t> -0.032 </t>
  </si>
  <si>
    <t>2428390.402 </t>
  </si>
  <si>
    <t> 09.08.1936 21:38 </t>
  </si>
  <si>
    <t> -0.049 </t>
  </si>
  <si>
    <t>2428398.358 </t>
  </si>
  <si>
    <t> 17.08.1936 20:35 </t>
  </si>
  <si>
    <t> -0.054 </t>
  </si>
  <si>
    <t>2428422.247 </t>
  </si>
  <si>
    <t> 10.09.1936 17:55 </t>
  </si>
  <si>
    <t> -0.048 </t>
  </si>
  <si>
    <t>2428446.137 </t>
  </si>
  <si>
    <t> 04.10.1936 15:17 </t>
  </si>
  <si>
    <t> -0.040 </t>
  </si>
  <si>
    <t>2429906.980 </t>
  </si>
  <si>
    <t> 04.10.1940 11:31 </t>
  </si>
  <si>
    <t> 0.000 </t>
  </si>
  <si>
    <t> S.Gaposchkin </t>
  </si>
  <si>
    <t> HA 113 </t>
  </si>
  <si>
    <t>2433509.178 </t>
  </si>
  <si>
    <t> 15.08.1950 16:16 </t>
  </si>
  <si>
    <t> -0.055 </t>
  </si>
  <si>
    <t> S.Kaho </t>
  </si>
  <si>
    <t> BTOK 49.385 </t>
  </si>
  <si>
    <t>2433541.011 </t>
  </si>
  <si>
    <t> 16.09.1950 12:15 </t>
  </si>
  <si>
    <t> -0.065 </t>
  </si>
  <si>
    <t> R.I.Tchuprina </t>
  </si>
  <si>
    <t> PZ 9.224 </t>
  </si>
  <si>
    <t>2434778.93 </t>
  </si>
  <si>
    <t> 05.02.1954 10:19 </t>
  </si>
  <si>
    <t>P </t>
  </si>
  <si>
    <t> G.E.Erleksova </t>
  </si>
  <si>
    <t> BTAD 43.39 </t>
  </si>
  <si>
    <t>2434989.89 </t>
  </si>
  <si>
    <t> 04.09.1954 09:21 </t>
  </si>
  <si>
    <t>2435057.514 </t>
  </si>
  <si>
    <t> 11.11.1954 00:20 </t>
  </si>
  <si>
    <t> -0.091 </t>
  </si>
  <si>
    <t> B.S.Whitney </t>
  </si>
  <si>
    <t> AJ 64.264 </t>
  </si>
  <si>
    <t>2435300.384 </t>
  </si>
  <si>
    <t> 11.07.1955 21:12 </t>
  </si>
  <si>
    <t> PZ 12.159 </t>
  </si>
  <si>
    <t>2435399.822 </t>
  </si>
  <si>
    <t> 19.10.1955 07:43 </t>
  </si>
  <si>
    <t> -0.096 </t>
  </si>
  <si>
    <t>2435431.667 </t>
  </si>
  <si>
    <t> 20.11.1955 04:00 </t>
  </si>
  <si>
    <t> -0.094 </t>
  </si>
  <si>
    <t>2435650.594 </t>
  </si>
  <si>
    <t> 26.06.1956 02:15 </t>
  </si>
  <si>
    <t> -0.089 </t>
  </si>
  <si>
    <t>2435654.557 </t>
  </si>
  <si>
    <t> 30.06.1956 01:22 </t>
  </si>
  <si>
    <t> -0.106 </t>
  </si>
  <si>
    <t>2436020.782 </t>
  </si>
  <si>
    <t> 01.07.1957 06:46 </t>
  </si>
  <si>
    <t> -0.077 </t>
  </si>
  <si>
    <t>2436410.844 </t>
  </si>
  <si>
    <t> 26.07.1958 08:15 </t>
  </si>
  <si>
    <t> -0.093 </t>
  </si>
  <si>
    <t>2437107.510 </t>
  </si>
  <si>
    <t> 22.06.1960 00:14 </t>
  </si>
  <si>
    <t> 0.004 </t>
  </si>
  <si>
    <t> H.Huth </t>
  </si>
  <si>
    <t> MVS 3.121 </t>
  </si>
  <si>
    <t>2437111.504 </t>
  </si>
  <si>
    <t> 26.06.1960 00:05 </t>
  </si>
  <si>
    <t> 0.018 </t>
  </si>
  <si>
    <t>2437513.411 </t>
  </si>
  <si>
    <t> 01.08.1961 21:51 </t>
  </si>
  <si>
    <t>2437521.369 </t>
  </si>
  <si>
    <t> 09.08.1961 20:51 </t>
  </si>
  <si>
    <t> -0.097 </t>
  </si>
  <si>
    <t> Prikhodko &amp; Tchup. </t>
  </si>
  <si>
    <t> PZ 15.517 </t>
  </si>
  <si>
    <t>2437525.423 </t>
  </si>
  <si>
    <t> 13.08.1961 22:09 </t>
  </si>
  <si>
    <t> -0.023 </t>
  </si>
  <si>
    <t>2437903.412 </t>
  </si>
  <si>
    <t> 26.08.1962 21:53 </t>
  </si>
  <si>
    <t> -0.172 </t>
  </si>
  <si>
    <t>2437907.422 </t>
  </si>
  <si>
    <t> 30.08.1962 22:07 </t>
  </si>
  <si>
    <t> -0.142 </t>
  </si>
  <si>
    <t>2437911.449 </t>
  </si>
  <si>
    <t> 03.09.1962 22:46 </t>
  </si>
  <si>
    <t> -0.095 </t>
  </si>
  <si>
    <t>2437935.294 </t>
  </si>
  <si>
    <t> 27.09.1962 19:03 </t>
  </si>
  <si>
    <t> -0.133 </t>
  </si>
  <si>
    <t> MVS 3.122 </t>
  </si>
  <si>
    <t>2437939.356 </t>
  </si>
  <si>
    <t> 01.10.1962 20:32 </t>
  </si>
  <si>
    <t> -0.051 </t>
  </si>
  <si>
    <t> Voigtländer </t>
  </si>
  <si>
    <t> HABZ 15 </t>
  </si>
  <si>
    <t>2437959.277 </t>
  </si>
  <si>
    <t> 21.10.1962 18:38 </t>
  </si>
  <si>
    <t>2438504.594 </t>
  </si>
  <si>
    <t> 19.04.1964 02:15 </t>
  </si>
  <si>
    <t> -0.028 </t>
  </si>
  <si>
    <t>2438528.535 </t>
  </si>
  <si>
    <t> 13.05.1964 00:50 </t>
  </si>
  <si>
    <t> 0.030 </t>
  </si>
  <si>
    <t>2438556.494 </t>
  </si>
  <si>
    <t> 09.06.1964 23:51 </t>
  </si>
  <si>
    <t> 0.127 </t>
  </si>
  <si>
    <t>2442990.444 </t>
  </si>
  <si>
    <t> 30.07.1976 22:39 </t>
  </si>
  <si>
    <t> -0.078 </t>
  </si>
  <si>
    <t> R.Diethelm </t>
  </si>
  <si>
    <t> BBS 29 </t>
  </si>
  <si>
    <t>2448853.553 </t>
  </si>
  <si>
    <t> 19.08.1992 01:16 </t>
  </si>
  <si>
    <t> -0.083 </t>
  </si>
  <si>
    <t>E </t>
  </si>
  <si>
    <t>G</t>
  </si>
  <si>
    <t> F.Agerer </t>
  </si>
  <si>
    <t>BAVM 62 </t>
  </si>
  <si>
    <t>2448853.563 </t>
  </si>
  <si>
    <t> 19.08.1992 01:30 </t>
  </si>
  <si>
    <t> -0.073 </t>
  </si>
  <si>
    <t>B;V</t>
  </si>
  <si>
    <t>2448865.502 </t>
  </si>
  <si>
    <t> 31.08.1992 00:02 </t>
  </si>
  <si>
    <t> -0.076 </t>
  </si>
  <si>
    <t>2448865.504 </t>
  </si>
  <si>
    <t> 31.08.1992 00:05 </t>
  </si>
  <si>
    <t> -0.074 </t>
  </si>
  <si>
    <t>2448881.4189 </t>
  </si>
  <si>
    <t> 15.09.1992 22:03 </t>
  </si>
  <si>
    <t> -0.0802 </t>
  </si>
  <si>
    <t>2448881.4225 </t>
  </si>
  <si>
    <t> 15.09.1992 22:08 </t>
  </si>
  <si>
    <t> -0.0766 </t>
  </si>
  <si>
    <t>2450716.3794 </t>
  </si>
  <si>
    <t> 24.09.1997 21:06 </t>
  </si>
  <si>
    <t> -0.0795 </t>
  </si>
  <si>
    <t>BAVM 111 </t>
  </si>
  <si>
    <t>2452449.836 </t>
  </si>
  <si>
    <t> 24.06.2002 08:03 </t>
  </si>
  <si>
    <t> C.Lacy </t>
  </si>
  <si>
    <t>IBVS 5357 </t>
  </si>
  <si>
    <t>2453542.4565 </t>
  </si>
  <si>
    <t> 20.06.2005 22:57 </t>
  </si>
  <si>
    <t> -0.0793 </t>
  </si>
  <si>
    <t>C </t>
  </si>
  <si>
    <t>-I</t>
  </si>
  <si>
    <t>BAVM 178 </t>
  </si>
  <si>
    <t>2453566.454 </t>
  </si>
  <si>
    <t> 14.07.2005 22:53 </t>
  </si>
  <si>
    <t>5944</t>
  </si>
  <si>
    <t> 0.036 </t>
  </si>
  <si>
    <t> C.Rätz </t>
  </si>
  <si>
    <t>BAVM 179 </t>
  </si>
  <si>
    <t>2454374.3595 </t>
  </si>
  <si>
    <t> 30.09.2007 20:37 </t>
  </si>
  <si>
    <t>6147</t>
  </si>
  <si>
    <t> -0.0778 </t>
  </si>
  <si>
    <t>BAVM 193 </t>
  </si>
  <si>
    <t>2455441.1071 </t>
  </si>
  <si>
    <t> 01.09.2010 14:34 </t>
  </si>
  <si>
    <t>6415</t>
  </si>
  <si>
    <t> -0.0747 </t>
  </si>
  <si>
    <t> H.Itoh </t>
  </si>
  <si>
    <t>VSB 51 </t>
  </si>
  <si>
    <t>2455787.3947 </t>
  </si>
  <si>
    <t> 13.08.2011 21:28 </t>
  </si>
  <si>
    <t>6502</t>
  </si>
  <si>
    <t> -0.0811 </t>
  </si>
  <si>
    <t> F.Walter </t>
  </si>
  <si>
    <t>BAVM 220 </t>
  </si>
  <si>
    <t>2457208.3911 </t>
  </si>
  <si>
    <t> 04.07.2015 21:23 </t>
  </si>
  <si>
    <t>6859</t>
  </si>
  <si>
    <t> -0.0839 </t>
  </si>
  <si>
    <t>BAVM 241 (=IBVS 6157) </t>
  </si>
  <si>
    <t>BAD?</t>
  </si>
  <si>
    <t>IBVS 6196</t>
  </si>
  <si>
    <t>OEJV 0179</t>
  </si>
  <si>
    <t xml:space="preserve">Mag </t>
  </si>
  <si>
    <t>Next ToM-P</t>
  </si>
  <si>
    <t>Next ToM-S</t>
  </si>
  <si>
    <t>VSX</t>
  </si>
  <si>
    <t>9.08-10.00</t>
  </si>
  <si>
    <t>EA/SD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</si>
</sst>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29" fillId="0" borderId="0"/>
    <xf numFmtId="0" fontId="18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73">
    <xf numFmtId="0" fontId="0" fillId="0" borderId="0" xfId="0" applyAlignment="1"/>
    <xf numFmtId="14" fontId="0" fillId="0" borderId="0" xfId="0" applyNumberFormat="1" applyAlignment="1"/>
    <xf numFmtId="0" fontId="0" fillId="0" borderId="0" xfId="0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8" fillId="0" borderId="0" xfId="0" applyFont="1" applyAlignment="1"/>
    <xf numFmtId="0" fontId="0" fillId="0" borderId="0" xfId="0" applyAlignment="1">
      <alignment horizontal="center"/>
    </xf>
    <xf numFmtId="0" fontId="14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5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5" fillId="24" borderId="18" xfId="38" applyFill="1" applyBorder="1" applyAlignment="1" applyProtection="1">
      <alignment horizontal="right" vertical="top" wrapText="1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3" fillId="0" borderId="0" xfId="43" applyFont="1" applyAlignment="1">
      <alignment horizontal="left"/>
    </xf>
    <xf numFmtId="0" fontId="33" fillId="0" borderId="0" xfId="43" applyFont="1" applyAlignment="1">
      <alignment horizontal="center" wrapText="1"/>
    </xf>
    <xf numFmtId="0" fontId="33" fillId="0" borderId="0" xfId="43" applyFont="1" applyAlignment="1">
      <alignment horizontal="left" wrapText="1"/>
    </xf>
    <xf numFmtId="0" fontId="33" fillId="0" borderId="0" xfId="43" applyFont="1" applyAlignment="1">
      <alignment horizont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0" fillId="25" borderId="19" xfId="0" applyFill="1" applyBorder="1" applyAlignment="1">
      <alignment horizontal="right" vertical="center"/>
    </xf>
    <xf numFmtId="0" fontId="29" fillId="25" borderId="20" xfId="0" applyFont="1" applyFill="1" applyBorder="1" applyAlignment="1">
      <alignment horizontal="center" vertical="center"/>
    </xf>
    <xf numFmtId="0" fontId="35" fillId="0" borderId="21" xfId="0" applyFont="1" applyBorder="1" applyAlignment="1">
      <alignment horizontal="right" vertical="center"/>
    </xf>
    <xf numFmtId="0" fontId="37" fillId="0" borderId="22" xfId="0" applyFont="1" applyBorder="1" applyAlignment="1">
      <alignment horizontal="right" vertical="center"/>
    </xf>
    <xf numFmtId="0" fontId="36" fillId="0" borderId="22" xfId="0" applyFont="1" applyBorder="1" applyAlignment="1">
      <alignment horizontal="right" vertical="center"/>
    </xf>
    <xf numFmtId="22" fontId="36" fillId="0" borderId="22" xfId="0" applyNumberFormat="1" applyFont="1" applyBorder="1" applyAlignment="1">
      <alignment horizontal="right" vertical="center"/>
    </xf>
    <xf numFmtId="22" fontId="36" fillId="0" borderId="23" xfId="0" applyNumberFormat="1" applyFont="1" applyBorder="1" applyAlignment="1">
      <alignment horizontal="right" vertical="center"/>
    </xf>
    <xf numFmtId="0" fontId="35" fillId="0" borderId="24" xfId="0" applyFont="1" applyBorder="1" applyAlignment="1">
      <alignment horizontal="righ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AT Vul - O-C Diagr.</a:t>
            </a:r>
          </a:p>
        </c:rich>
      </c:tx>
      <c:layout>
        <c:manualLayout>
          <c:xMode val="edge"/>
          <c:yMode val="edge"/>
          <c:x val="0.38287594503029609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1421712046357564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-841</c:v>
                </c:pt>
                <c:pt idx="1">
                  <c:v>-748</c:v>
                </c:pt>
                <c:pt idx="2">
                  <c:v>-744</c:v>
                </c:pt>
                <c:pt idx="3">
                  <c:v>-741</c:v>
                </c:pt>
                <c:pt idx="4">
                  <c:v>-741</c:v>
                </c:pt>
                <c:pt idx="5">
                  <c:v>-737</c:v>
                </c:pt>
                <c:pt idx="6">
                  <c:v>-732</c:v>
                </c:pt>
                <c:pt idx="7">
                  <c:v>-730</c:v>
                </c:pt>
                <c:pt idx="8">
                  <c:v>-726</c:v>
                </c:pt>
                <c:pt idx="9">
                  <c:v>-387</c:v>
                </c:pt>
                <c:pt idx="10">
                  <c:v>-385</c:v>
                </c:pt>
                <c:pt idx="11">
                  <c:v>-381</c:v>
                </c:pt>
                <c:pt idx="12">
                  <c:v>-381</c:v>
                </c:pt>
                <c:pt idx="13">
                  <c:v>-379</c:v>
                </c:pt>
                <c:pt idx="14">
                  <c:v>-373</c:v>
                </c:pt>
                <c:pt idx="15">
                  <c:v>-367</c:v>
                </c:pt>
                <c:pt idx="16">
                  <c:v>0</c:v>
                </c:pt>
                <c:pt idx="17">
                  <c:v>905</c:v>
                </c:pt>
                <c:pt idx="18">
                  <c:v>913</c:v>
                </c:pt>
                <c:pt idx="19">
                  <c:v>1224</c:v>
                </c:pt>
                <c:pt idx="20">
                  <c:v>1277</c:v>
                </c:pt>
                <c:pt idx="21">
                  <c:v>1294</c:v>
                </c:pt>
                <c:pt idx="22">
                  <c:v>1355</c:v>
                </c:pt>
                <c:pt idx="23">
                  <c:v>1380</c:v>
                </c:pt>
                <c:pt idx="24">
                  <c:v>1388</c:v>
                </c:pt>
                <c:pt idx="25">
                  <c:v>1443</c:v>
                </c:pt>
                <c:pt idx="26">
                  <c:v>1444</c:v>
                </c:pt>
                <c:pt idx="27">
                  <c:v>1536</c:v>
                </c:pt>
                <c:pt idx="28">
                  <c:v>1634</c:v>
                </c:pt>
                <c:pt idx="29">
                  <c:v>1809</c:v>
                </c:pt>
                <c:pt idx="30">
                  <c:v>1810</c:v>
                </c:pt>
                <c:pt idx="31">
                  <c:v>1911</c:v>
                </c:pt>
                <c:pt idx="32">
                  <c:v>1913</c:v>
                </c:pt>
                <c:pt idx="33">
                  <c:v>1914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2017</c:v>
                </c:pt>
                <c:pt idx="38">
                  <c:v>2018</c:v>
                </c:pt>
                <c:pt idx="39">
                  <c:v>2023</c:v>
                </c:pt>
                <c:pt idx="40">
                  <c:v>2160</c:v>
                </c:pt>
                <c:pt idx="41">
                  <c:v>2166</c:v>
                </c:pt>
                <c:pt idx="42">
                  <c:v>2173</c:v>
                </c:pt>
                <c:pt idx="43">
                  <c:v>3287</c:v>
                </c:pt>
                <c:pt idx="44">
                  <c:v>4760</c:v>
                </c:pt>
                <c:pt idx="45">
                  <c:v>4760</c:v>
                </c:pt>
                <c:pt idx="46">
                  <c:v>4763</c:v>
                </c:pt>
                <c:pt idx="47">
                  <c:v>4763</c:v>
                </c:pt>
                <c:pt idx="48">
                  <c:v>4767</c:v>
                </c:pt>
                <c:pt idx="49">
                  <c:v>4767</c:v>
                </c:pt>
                <c:pt idx="50">
                  <c:v>5228</c:v>
                </c:pt>
                <c:pt idx="51">
                  <c:v>5228</c:v>
                </c:pt>
                <c:pt idx="52">
                  <c:v>5663.5</c:v>
                </c:pt>
                <c:pt idx="53">
                  <c:v>5938</c:v>
                </c:pt>
                <c:pt idx="54">
                  <c:v>5944</c:v>
                </c:pt>
                <c:pt idx="55">
                  <c:v>6147</c:v>
                </c:pt>
                <c:pt idx="56">
                  <c:v>6415</c:v>
                </c:pt>
                <c:pt idx="57">
                  <c:v>6502</c:v>
                </c:pt>
                <c:pt idx="58">
                  <c:v>6859</c:v>
                </c:pt>
                <c:pt idx="59">
                  <c:v>6954.5</c:v>
                </c:pt>
                <c:pt idx="60">
                  <c:v>6955</c:v>
                </c:pt>
                <c:pt idx="61">
                  <c:v>7055</c:v>
                </c:pt>
                <c:pt idx="62">
                  <c:v>7124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-2.2009999996953411E-2</c:v>
                </c:pt>
                <c:pt idx="1">
                  <c:v>-1.3280000002851011E-2</c:v>
                </c:pt>
                <c:pt idx="2">
                  <c:v>-2.3840000001655426E-2</c:v>
                </c:pt>
                <c:pt idx="3">
                  <c:v>-5.100999999922351E-2</c:v>
                </c:pt>
                <c:pt idx="4">
                  <c:v>-2.6009999997768318E-2</c:v>
                </c:pt>
                <c:pt idx="5">
                  <c:v>-2.9570000002422603E-2</c:v>
                </c:pt>
                <c:pt idx="6">
                  <c:v>-5.5199999987962656E-3</c:v>
                </c:pt>
                <c:pt idx="7">
                  <c:v>2.7000000009138603E-3</c:v>
                </c:pt>
                <c:pt idx="8">
                  <c:v>-1.8600000003061723E-3</c:v>
                </c:pt>
                <c:pt idx="9">
                  <c:v>-5.2069999997911509E-2</c:v>
                </c:pt>
                <c:pt idx="10">
                  <c:v>-3.184999999939464E-2</c:v>
                </c:pt>
                <c:pt idx="11">
                  <c:v>-4.9410000003263121E-2</c:v>
                </c:pt>
                <c:pt idx="13">
                  <c:v>-5.4189999998925487E-2</c:v>
                </c:pt>
                <c:pt idx="14">
                  <c:v>-4.7529999999824213E-2</c:v>
                </c:pt>
                <c:pt idx="15">
                  <c:v>-3.9870000000519212E-2</c:v>
                </c:pt>
                <c:pt idx="17">
                  <c:v>-5.4949999997916166E-2</c:v>
                </c:pt>
                <c:pt idx="18">
                  <c:v>-6.5070000004197937E-2</c:v>
                </c:pt>
                <c:pt idx="19">
                  <c:v>-4.7359999996842816E-2</c:v>
                </c:pt>
                <c:pt idx="20">
                  <c:v>-4.8029999998107087E-2</c:v>
                </c:pt>
                <c:pt idx="21">
                  <c:v>-9.0659999994386453E-2</c:v>
                </c:pt>
                <c:pt idx="22">
                  <c:v>-2.4450000004435424E-2</c:v>
                </c:pt>
                <c:pt idx="23">
                  <c:v>-9.6199999999953434E-2</c:v>
                </c:pt>
                <c:pt idx="24">
                  <c:v>-9.4319999996514525E-2</c:v>
                </c:pt>
                <c:pt idx="25">
                  <c:v>-8.8770000002114102E-2</c:v>
                </c:pt>
                <c:pt idx="26">
                  <c:v>-0.10615999999572523</c:v>
                </c:pt>
                <c:pt idx="27">
                  <c:v>-7.7039999996486586E-2</c:v>
                </c:pt>
                <c:pt idx="28">
                  <c:v>-9.3260000001464505E-2</c:v>
                </c:pt>
                <c:pt idx="29">
                  <c:v>4.4899999993504025E-3</c:v>
                </c:pt>
                <c:pt idx="30">
                  <c:v>1.810000000114087E-2</c:v>
                </c:pt>
                <c:pt idx="31">
                  <c:v>-9.4290000000910368E-2</c:v>
                </c:pt>
                <c:pt idx="32">
                  <c:v>-9.7070000003441237E-2</c:v>
                </c:pt>
                <c:pt idx="33">
                  <c:v>-2.3459999996703118E-2</c:v>
                </c:pt>
                <c:pt idx="34">
                  <c:v>-0.17151000000012573</c:v>
                </c:pt>
                <c:pt idx="35">
                  <c:v>-0.14190000000235159</c:v>
                </c:pt>
                <c:pt idx="36">
                  <c:v>-9.5289999997476116E-2</c:v>
                </c:pt>
                <c:pt idx="37">
                  <c:v>-0.13263000000006286</c:v>
                </c:pt>
                <c:pt idx="38">
                  <c:v>-5.1019999998970889E-2</c:v>
                </c:pt>
                <c:pt idx="39">
                  <c:v>-3.1969999996363185E-2</c:v>
                </c:pt>
                <c:pt idx="40">
                  <c:v>-2.8400000002875458E-2</c:v>
                </c:pt>
                <c:pt idx="41">
                  <c:v>3.026000000681961E-2</c:v>
                </c:pt>
                <c:pt idx="42">
                  <c:v>0.12653000000136672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C1-41E6-8C79-942F81F9D01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2">
                    <c:v>0</c:v>
                  </c:pt>
                  <c:pt idx="16">
                    <c:v>0</c:v>
                  </c:pt>
                  <c:pt idx="50">
                    <c:v>8.9999999999999998E-4</c:v>
                  </c:pt>
                  <c:pt idx="51">
                    <c:v>8.9999999999999998E-4</c:v>
                  </c:pt>
                  <c:pt idx="52">
                    <c:v>2E-3</c:v>
                  </c:pt>
                  <c:pt idx="53">
                    <c:v>1.5E-3</c:v>
                  </c:pt>
                  <c:pt idx="57">
                    <c:v>4.0000000000000002E-4</c:v>
                  </c:pt>
                  <c:pt idx="58">
                    <c:v>8.3000000000000001E-3</c:v>
                  </c:pt>
                  <c:pt idx="59">
                    <c:v>2.8E-3</c:v>
                  </c:pt>
                  <c:pt idx="60">
                    <c:v>1.9E-3</c:v>
                  </c:pt>
                  <c:pt idx="61">
                    <c:v>2.7000000000000001E-3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2">
                    <c:v>0</c:v>
                  </c:pt>
                  <c:pt idx="16">
                    <c:v>0</c:v>
                  </c:pt>
                  <c:pt idx="50">
                    <c:v>8.9999999999999998E-4</c:v>
                  </c:pt>
                  <c:pt idx="51">
                    <c:v>8.9999999999999998E-4</c:v>
                  </c:pt>
                  <c:pt idx="52">
                    <c:v>2E-3</c:v>
                  </c:pt>
                  <c:pt idx="53">
                    <c:v>1.5E-3</c:v>
                  </c:pt>
                  <c:pt idx="57">
                    <c:v>4.0000000000000002E-4</c:v>
                  </c:pt>
                  <c:pt idx="58">
                    <c:v>8.3000000000000001E-3</c:v>
                  </c:pt>
                  <c:pt idx="59">
                    <c:v>2.8E-3</c:v>
                  </c:pt>
                  <c:pt idx="60">
                    <c:v>1.9E-3</c:v>
                  </c:pt>
                  <c:pt idx="61">
                    <c:v>2.7000000000000001E-3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-841</c:v>
                </c:pt>
                <c:pt idx="1">
                  <c:v>-748</c:v>
                </c:pt>
                <c:pt idx="2">
                  <c:v>-744</c:v>
                </c:pt>
                <c:pt idx="3">
                  <c:v>-741</c:v>
                </c:pt>
                <c:pt idx="4">
                  <c:v>-741</c:v>
                </c:pt>
                <c:pt idx="5">
                  <c:v>-737</c:v>
                </c:pt>
                <c:pt idx="6">
                  <c:v>-732</c:v>
                </c:pt>
                <c:pt idx="7">
                  <c:v>-730</c:v>
                </c:pt>
                <c:pt idx="8">
                  <c:v>-726</c:v>
                </c:pt>
                <c:pt idx="9">
                  <c:v>-387</c:v>
                </c:pt>
                <c:pt idx="10">
                  <c:v>-385</c:v>
                </c:pt>
                <c:pt idx="11">
                  <c:v>-381</c:v>
                </c:pt>
                <c:pt idx="12">
                  <c:v>-381</c:v>
                </c:pt>
                <c:pt idx="13">
                  <c:v>-379</c:v>
                </c:pt>
                <c:pt idx="14">
                  <c:v>-373</c:v>
                </c:pt>
                <c:pt idx="15">
                  <c:v>-367</c:v>
                </c:pt>
                <c:pt idx="16">
                  <c:v>0</c:v>
                </c:pt>
                <c:pt idx="17">
                  <c:v>905</c:v>
                </c:pt>
                <c:pt idx="18">
                  <c:v>913</c:v>
                </c:pt>
                <c:pt idx="19">
                  <c:v>1224</c:v>
                </c:pt>
                <c:pt idx="20">
                  <c:v>1277</c:v>
                </c:pt>
                <c:pt idx="21">
                  <c:v>1294</c:v>
                </c:pt>
                <c:pt idx="22">
                  <c:v>1355</c:v>
                </c:pt>
                <c:pt idx="23">
                  <c:v>1380</c:v>
                </c:pt>
                <c:pt idx="24">
                  <c:v>1388</c:v>
                </c:pt>
                <c:pt idx="25">
                  <c:v>1443</c:v>
                </c:pt>
                <c:pt idx="26">
                  <c:v>1444</c:v>
                </c:pt>
                <c:pt idx="27">
                  <c:v>1536</c:v>
                </c:pt>
                <c:pt idx="28">
                  <c:v>1634</c:v>
                </c:pt>
                <c:pt idx="29">
                  <c:v>1809</c:v>
                </c:pt>
                <c:pt idx="30">
                  <c:v>1810</c:v>
                </c:pt>
                <c:pt idx="31">
                  <c:v>1911</c:v>
                </c:pt>
                <c:pt idx="32">
                  <c:v>1913</c:v>
                </c:pt>
                <c:pt idx="33">
                  <c:v>1914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2017</c:v>
                </c:pt>
                <c:pt idx="38">
                  <c:v>2018</c:v>
                </c:pt>
                <c:pt idx="39">
                  <c:v>2023</c:v>
                </c:pt>
                <c:pt idx="40">
                  <c:v>2160</c:v>
                </c:pt>
                <c:pt idx="41">
                  <c:v>2166</c:v>
                </c:pt>
                <c:pt idx="42">
                  <c:v>2173</c:v>
                </c:pt>
                <c:pt idx="43">
                  <c:v>3287</c:v>
                </c:pt>
                <c:pt idx="44">
                  <c:v>4760</c:v>
                </c:pt>
                <c:pt idx="45">
                  <c:v>4760</c:v>
                </c:pt>
                <c:pt idx="46">
                  <c:v>4763</c:v>
                </c:pt>
                <c:pt idx="47">
                  <c:v>4763</c:v>
                </c:pt>
                <c:pt idx="48">
                  <c:v>4767</c:v>
                </c:pt>
                <c:pt idx="49">
                  <c:v>4767</c:v>
                </c:pt>
                <c:pt idx="50">
                  <c:v>5228</c:v>
                </c:pt>
                <c:pt idx="51">
                  <c:v>5228</c:v>
                </c:pt>
                <c:pt idx="52">
                  <c:v>5663.5</c:v>
                </c:pt>
                <c:pt idx="53">
                  <c:v>5938</c:v>
                </c:pt>
                <c:pt idx="54">
                  <c:v>5944</c:v>
                </c:pt>
                <c:pt idx="55">
                  <c:v>6147</c:v>
                </c:pt>
                <c:pt idx="56">
                  <c:v>6415</c:v>
                </c:pt>
                <c:pt idx="57">
                  <c:v>6502</c:v>
                </c:pt>
                <c:pt idx="58">
                  <c:v>6859</c:v>
                </c:pt>
                <c:pt idx="59">
                  <c:v>6954.5</c:v>
                </c:pt>
                <c:pt idx="60">
                  <c:v>6955</c:v>
                </c:pt>
                <c:pt idx="61">
                  <c:v>7055</c:v>
                </c:pt>
                <c:pt idx="62">
                  <c:v>7124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44">
                  <c:v>-8.3400000003166497E-2</c:v>
                </c:pt>
                <c:pt idx="45">
                  <c:v>-7.3400000001129229E-2</c:v>
                </c:pt>
                <c:pt idx="46">
                  <c:v>-7.5569999993604142E-2</c:v>
                </c:pt>
                <c:pt idx="47">
                  <c:v>-7.3569999993196689E-2</c:v>
                </c:pt>
                <c:pt idx="48">
                  <c:v>-8.022999999957392E-2</c:v>
                </c:pt>
                <c:pt idx="49">
                  <c:v>-7.662999999593012E-2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C1-41E6-8C79-942F81F9D01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2">
                    <c:v>0</c:v>
                  </c:pt>
                  <c:pt idx="16">
                    <c:v>0</c:v>
                  </c:pt>
                  <c:pt idx="50">
                    <c:v>8.9999999999999998E-4</c:v>
                  </c:pt>
                  <c:pt idx="51">
                    <c:v>8.9999999999999998E-4</c:v>
                  </c:pt>
                  <c:pt idx="52">
                    <c:v>2E-3</c:v>
                  </c:pt>
                  <c:pt idx="53">
                    <c:v>1.5E-3</c:v>
                  </c:pt>
                  <c:pt idx="57">
                    <c:v>4.0000000000000002E-4</c:v>
                  </c:pt>
                  <c:pt idx="58">
                    <c:v>8.3000000000000001E-3</c:v>
                  </c:pt>
                  <c:pt idx="59">
                    <c:v>2.8E-3</c:v>
                  </c:pt>
                  <c:pt idx="60">
                    <c:v>1.9E-3</c:v>
                  </c:pt>
                  <c:pt idx="61">
                    <c:v>2.7000000000000001E-3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2">
                    <c:v>0</c:v>
                  </c:pt>
                  <c:pt idx="16">
                    <c:v>0</c:v>
                  </c:pt>
                  <c:pt idx="50">
                    <c:v>8.9999999999999998E-4</c:v>
                  </c:pt>
                  <c:pt idx="51">
                    <c:v>8.9999999999999998E-4</c:v>
                  </c:pt>
                  <c:pt idx="52">
                    <c:v>2E-3</c:v>
                  </c:pt>
                  <c:pt idx="53">
                    <c:v>1.5E-3</c:v>
                  </c:pt>
                  <c:pt idx="57">
                    <c:v>4.0000000000000002E-4</c:v>
                  </c:pt>
                  <c:pt idx="58">
                    <c:v>8.3000000000000001E-3</c:v>
                  </c:pt>
                  <c:pt idx="59">
                    <c:v>2.8E-3</c:v>
                  </c:pt>
                  <c:pt idx="60">
                    <c:v>1.9E-3</c:v>
                  </c:pt>
                  <c:pt idx="61">
                    <c:v>2.7000000000000001E-3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-841</c:v>
                </c:pt>
                <c:pt idx="1">
                  <c:v>-748</c:v>
                </c:pt>
                <c:pt idx="2">
                  <c:v>-744</c:v>
                </c:pt>
                <c:pt idx="3">
                  <c:v>-741</c:v>
                </c:pt>
                <c:pt idx="4">
                  <c:v>-741</c:v>
                </c:pt>
                <c:pt idx="5">
                  <c:v>-737</c:v>
                </c:pt>
                <c:pt idx="6">
                  <c:v>-732</c:v>
                </c:pt>
                <c:pt idx="7">
                  <c:v>-730</c:v>
                </c:pt>
                <c:pt idx="8">
                  <c:v>-726</c:v>
                </c:pt>
                <c:pt idx="9">
                  <c:v>-387</c:v>
                </c:pt>
                <c:pt idx="10">
                  <c:v>-385</c:v>
                </c:pt>
                <c:pt idx="11">
                  <c:v>-381</c:v>
                </c:pt>
                <c:pt idx="12">
                  <c:v>-381</c:v>
                </c:pt>
                <c:pt idx="13">
                  <c:v>-379</c:v>
                </c:pt>
                <c:pt idx="14">
                  <c:v>-373</c:v>
                </c:pt>
                <c:pt idx="15">
                  <c:v>-367</c:v>
                </c:pt>
                <c:pt idx="16">
                  <c:v>0</c:v>
                </c:pt>
                <c:pt idx="17">
                  <c:v>905</c:v>
                </c:pt>
                <c:pt idx="18">
                  <c:v>913</c:v>
                </c:pt>
                <c:pt idx="19">
                  <c:v>1224</c:v>
                </c:pt>
                <c:pt idx="20">
                  <c:v>1277</c:v>
                </c:pt>
                <c:pt idx="21">
                  <c:v>1294</c:v>
                </c:pt>
                <c:pt idx="22">
                  <c:v>1355</c:v>
                </c:pt>
                <c:pt idx="23">
                  <c:v>1380</c:v>
                </c:pt>
                <c:pt idx="24">
                  <c:v>1388</c:v>
                </c:pt>
                <c:pt idx="25">
                  <c:v>1443</c:v>
                </c:pt>
                <c:pt idx="26">
                  <c:v>1444</c:v>
                </c:pt>
                <c:pt idx="27">
                  <c:v>1536</c:v>
                </c:pt>
                <c:pt idx="28">
                  <c:v>1634</c:v>
                </c:pt>
                <c:pt idx="29">
                  <c:v>1809</c:v>
                </c:pt>
                <c:pt idx="30">
                  <c:v>1810</c:v>
                </c:pt>
                <c:pt idx="31">
                  <c:v>1911</c:v>
                </c:pt>
                <c:pt idx="32">
                  <c:v>1913</c:v>
                </c:pt>
                <c:pt idx="33">
                  <c:v>1914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2017</c:v>
                </c:pt>
                <c:pt idx="38">
                  <c:v>2018</c:v>
                </c:pt>
                <c:pt idx="39">
                  <c:v>2023</c:v>
                </c:pt>
                <c:pt idx="40">
                  <c:v>2160</c:v>
                </c:pt>
                <c:pt idx="41">
                  <c:v>2166</c:v>
                </c:pt>
                <c:pt idx="42">
                  <c:v>2173</c:v>
                </c:pt>
                <c:pt idx="43">
                  <c:v>3287</c:v>
                </c:pt>
                <c:pt idx="44">
                  <c:v>4760</c:v>
                </c:pt>
                <c:pt idx="45">
                  <c:v>4760</c:v>
                </c:pt>
                <c:pt idx="46">
                  <c:v>4763</c:v>
                </c:pt>
                <c:pt idx="47">
                  <c:v>4763</c:v>
                </c:pt>
                <c:pt idx="48">
                  <c:v>4767</c:v>
                </c:pt>
                <c:pt idx="49">
                  <c:v>4767</c:v>
                </c:pt>
                <c:pt idx="50">
                  <c:v>5228</c:v>
                </c:pt>
                <c:pt idx="51">
                  <c:v>5228</c:v>
                </c:pt>
                <c:pt idx="52">
                  <c:v>5663.5</c:v>
                </c:pt>
                <c:pt idx="53">
                  <c:v>5938</c:v>
                </c:pt>
                <c:pt idx="54">
                  <c:v>5944</c:v>
                </c:pt>
                <c:pt idx="55">
                  <c:v>6147</c:v>
                </c:pt>
                <c:pt idx="56">
                  <c:v>6415</c:v>
                </c:pt>
                <c:pt idx="57">
                  <c:v>6502</c:v>
                </c:pt>
                <c:pt idx="58">
                  <c:v>6859</c:v>
                </c:pt>
                <c:pt idx="59">
                  <c:v>6954.5</c:v>
                </c:pt>
                <c:pt idx="60">
                  <c:v>6955</c:v>
                </c:pt>
                <c:pt idx="61">
                  <c:v>7055</c:v>
                </c:pt>
                <c:pt idx="62">
                  <c:v>7124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50">
                  <c:v>-7.9519999999320135E-2</c:v>
                </c:pt>
                <c:pt idx="51">
                  <c:v>-7.9519999999320135E-2</c:v>
                </c:pt>
                <c:pt idx="57">
                  <c:v>-8.1079999996291008E-2</c:v>
                </c:pt>
                <c:pt idx="58">
                  <c:v>-8.3909999993920792E-2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C1-41E6-8C79-942F81F9D01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2">
                    <c:v>0</c:v>
                  </c:pt>
                  <c:pt idx="16">
                    <c:v>0</c:v>
                  </c:pt>
                  <c:pt idx="50">
                    <c:v>8.9999999999999998E-4</c:v>
                  </c:pt>
                  <c:pt idx="51">
                    <c:v>8.9999999999999998E-4</c:v>
                  </c:pt>
                  <c:pt idx="52">
                    <c:v>2E-3</c:v>
                  </c:pt>
                  <c:pt idx="53">
                    <c:v>1.5E-3</c:v>
                  </c:pt>
                  <c:pt idx="57">
                    <c:v>4.0000000000000002E-4</c:v>
                  </c:pt>
                  <c:pt idx="58">
                    <c:v>8.3000000000000001E-3</c:v>
                  </c:pt>
                  <c:pt idx="59">
                    <c:v>2.8E-3</c:v>
                  </c:pt>
                  <c:pt idx="60">
                    <c:v>1.9E-3</c:v>
                  </c:pt>
                  <c:pt idx="61">
                    <c:v>2.7000000000000001E-3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2">
                    <c:v>0</c:v>
                  </c:pt>
                  <c:pt idx="16">
                    <c:v>0</c:v>
                  </c:pt>
                  <c:pt idx="50">
                    <c:v>8.9999999999999998E-4</c:v>
                  </c:pt>
                  <c:pt idx="51">
                    <c:v>8.9999999999999998E-4</c:v>
                  </c:pt>
                  <c:pt idx="52">
                    <c:v>2E-3</c:v>
                  </c:pt>
                  <c:pt idx="53">
                    <c:v>1.5E-3</c:v>
                  </c:pt>
                  <c:pt idx="57">
                    <c:v>4.0000000000000002E-4</c:v>
                  </c:pt>
                  <c:pt idx="58">
                    <c:v>8.3000000000000001E-3</c:v>
                  </c:pt>
                  <c:pt idx="59">
                    <c:v>2.8E-3</c:v>
                  </c:pt>
                  <c:pt idx="60">
                    <c:v>1.9E-3</c:v>
                  </c:pt>
                  <c:pt idx="61">
                    <c:v>2.7000000000000001E-3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-841</c:v>
                </c:pt>
                <c:pt idx="1">
                  <c:v>-748</c:v>
                </c:pt>
                <c:pt idx="2">
                  <c:v>-744</c:v>
                </c:pt>
                <c:pt idx="3">
                  <c:v>-741</c:v>
                </c:pt>
                <c:pt idx="4">
                  <c:v>-741</c:v>
                </c:pt>
                <c:pt idx="5">
                  <c:v>-737</c:v>
                </c:pt>
                <c:pt idx="6">
                  <c:v>-732</c:v>
                </c:pt>
                <c:pt idx="7">
                  <c:v>-730</c:v>
                </c:pt>
                <c:pt idx="8">
                  <c:v>-726</c:v>
                </c:pt>
                <c:pt idx="9">
                  <c:v>-387</c:v>
                </c:pt>
                <c:pt idx="10">
                  <c:v>-385</c:v>
                </c:pt>
                <c:pt idx="11">
                  <c:v>-381</c:v>
                </c:pt>
                <c:pt idx="12">
                  <c:v>-381</c:v>
                </c:pt>
                <c:pt idx="13">
                  <c:v>-379</c:v>
                </c:pt>
                <c:pt idx="14">
                  <c:v>-373</c:v>
                </c:pt>
                <c:pt idx="15">
                  <c:v>-367</c:v>
                </c:pt>
                <c:pt idx="16">
                  <c:v>0</c:v>
                </c:pt>
                <c:pt idx="17">
                  <c:v>905</c:v>
                </c:pt>
                <c:pt idx="18">
                  <c:v>913</c:v>
                </c:pt>
                <c:pt idx="19">
                  <c:v>1224</c:v>
                </c:pt>
                <c:pt idx="20">
                  <c:v>1277</c:v>
                </c:pt>
                <c:pt idx="21">
                  <c:v>1294</c:v>
                </c:pt>
                <c:pt idx="22">
                  <c:v>1355</c:v>
                </c:pt>
                <c:pt idx="23">
                  <c:v>1380</c:v>
                </c:pt>
                <c:pt idx="24">
                  <c:v>1388</c:v>
                </c:pt>
                <c:pt idx="25">
                  <c:v>1443</c:v>
                </c:pt>
                <c:pt idx="26">
                  <c:v>1444</c:v>
                </c:pt>
                <c:pt idx="27">
                  <c:v>1536</c:v>
                </c:pt>
                <c:pt idx="28">
                  <c:v>1634</c:v>
                </c:pt>
                <c:pt idx="29">
                  <c:v>1809</c:v>
                </c:pt>
                <c:pt idx="30">
                  <c:v>1810</c:v>
                </c:pt>
                <c:pt idx="31">
                  <c:v>1911</c:v>
                </c:pt>
                <c:pt idx="32">
                  <c:v>1913</c:v>
                </c:pt>
                <c:pt idx="33">
                  <c:v>1914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2017</c:v>
                </c:pt>
                <c:pt idx="38">
                  <c:v>2018</c:v>
                </c:pt>
                <c:pt idx="39">
                  <c:v>2023</c:v>
                </c:pt>
                <c:pt idx="40">
                  <c:v>2160</c:v>
                </c:pt>
                <c:pt idx="41">
                  <c:v>2166</c:v>
                </c:pt>
                <c:pt idx="42">
                  <c:v>2173</c:v>
                </c:pt>
                <c:pt idx="43">
                  <c:v>3287</c:v>
                </c:pt>
                <c:pt idx="44">
                  <c:v>4760</c:v>
                </c:pt>
                <c:pt idx="45">
                  <c:v>4760</c:v>
                </c:pt>
                <c:pt idx="46">
                  <c:v>4763</c:v>
                </c:pt>
                <c:pt idx="47">
                  <c:v>4763</c:v>
                </c:pt>
                <c:pt idx="48">
                  <c:v>4767</c:v>
                </c:pt>
                <c:pt idx="49">
                  <c:v>4767</c:v>
                </c:pt>
                <c:pt idx="50">
                  <c:v>5228</c:v>
                </c:pt>
                <c:pt idx="51">
                  <c:v>5228</c:v>
                </c:pt>
                <c:pt idx="52">
                  <c:v>5663.5</c:v>
                </c:pt>
                <c:pt idx="53">
                  <c:v>5938</c:v>
                </c:pt>
                <c:pt idx="54">
                  <c:v>5944</c:v>
                </c:pt>
                <c:pt idx="55">
                  <c:v>6147</c:v>
                </c:pt>
                <c:pt idx="56">
                  <c:v>6415</c:v>
                </c:pt>
                <c:pt idx="57">
                  <c:v>6502</c:v>
                </c:pt>
                <c:pt idx="58">
                  <c:v>6859</c:v>
                </c:pt>
                <c:pt idx="59">
                  <c:v>6954.5</c:v>
                </c:pt>
                <c:pt idx="60">
                  <c:v>6955</c:v>
                </c:pt>
                <c:pt idx="61">
                  <c:v>7055</c:v>
                </c:pt>
                <c:pt idx="62">
                  <c:v>7124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52">
                  <c:v>-8.2764999991923105E-2</c:v>
                </c:pt>
                <c:pt idx="53">
                  <c:v>-7.9319999997096602E-2</c:v>
                </c:pt>
                <c:pt idx="55">
                  <c:v>-7.7830000001995359E-2</c:v>
                </c:pt>
                <c:pt idx="56">
                  <c:v>-7.4749999992491212E-2</c:v>
                </c:pt>
                <c:pt idx="59">
                  <c:v>-7.5254999996104743E-2</c:v>
                </c:pt>
                <c:pt idx="60">
                  <c:v>-7.6799999995273538E-2</c:v>
                </c:pt>
                <c:pt idx="61">
                  <c:v>-8.2350000004225876E-2</c:v>
                </c:pt>
                <c:pt idx="62">
                  <c:v>-8.3360000164248049E-2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C1-41E6-8C79-942F81F9D01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2">
                    <c:v>0</c:v>
                  </c:pt>
                  <c:pt idx="16">
                    <c:v>0</c:v>
                  </c:pt>
                  <c:pt idx="50">
                    <c:v>8.9999999999999998E-4</c:v>
                  </c:pt>
                  <c:pt idx="51">
                    <c:v>8.9999999999999998E-4</c:v>
                  </c:pt>
                  <c:pt idx="52">
                    <c:v>2E-3</c:v>
                  </c:pt>
                  <c:pt idx="53">
                    <c:v>1.5E-3</c:v>
                  </c:pt>
                  <c:pt idx="57">
                    <c:v>4.0000000000000002E-4</c:v>
                  </c:pt>
                  <c:pt idx="58">
                    <c:v>8.3000000000000001E-3</c:v>
                  </c:pt>
                  <c:pt idx="59">
                    <c:v>2.8E-3</c:v>
                  </c:pt>
                  <c:pt idx="60">
                    <c:v>1.9E-3</c:v>
                  </c:pt>
                  <c:pt idx="61">
                    <c:v>2.7000000000000001E-3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2">
                    <c:v>0</c:v>
                  </c:pt>
                  <c:pt idx="16">
                    <c:v>0</c:v>
                  </c:pt>
                  <c:pt idx="50">
                    <c:v>8.9999999999999998E-4</c:v>
                  </c:pt>
                  <c:pt idx="51">
                    <c:v>8.9999999999999998E-4</c:v>
                  </c:pt>
                  <c:pt idx="52">
                    <c:v>2E-3</c:v>
                  </c:pt>
                  <c:pt idx="53">
                    <c:v>1.5E-3</c:v>
                  </c:pt>
                  <c:pt idx="57">
                    <c:v>4.0000000000000002E-4</c:v>
                  </c:pt>
                  <c:pt idx="58">
                    <c:v>8.3000000000000001E-3</c:v>
                  </c:pt>
                  <c:pt idx="59">
                    <c:v>2.8E-3</c:v>
                  </c:pt>
                  <c:pt idx="60">
                    <c:v>1.9E-3</c:v>
                  </c:pt>
                  <c:pt idx="61">
                    <c:v>2.7000000000000001E-3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-841</c:v>
                </c:pt>
                <c:pt idx="1">
                  <c:v>-748</c:v>
                </c:pt>
                <c:pt idx="2">
                  <c:v>-744</c:v>
                </c:pt>
                <c:pt idx="3">
                  <c:v>-741</c:v>
                </c:pt>
                <c:pt idx="4">
                  <c:v>-741</c:v>
                </c:pt>
                <c:pt idx="5">
                  <c:v>-737</c:v>
                </c:pt>
                <c:pt idx="6">
                  <c:v>-732</c:v>
                </c:pt>
                <c:pt idx="7">
                  <c:v>-730</c:v>
                </c:pt>
                <c:pt idx="8">
                  <c:v>-726</c:v>
                </c:pt>
                <c:pt idx="9">
                  <c:v>-387</c:v>
                </c:pt>
                <c:pt idx="10">
                  <c:v>-385</c:v>
                </c:pt>
                <c:pt idx="11">
                  <c:v>-381</c:v>
                </c:pt>
                <c:pt idx="12">
                  <c:v>-381</c:v>
                </c:pt>
                <c:pt idx="13">
                  <c:v>-379</c:v>
                </c:pt>
                <c:pt idx="14">
                  <c:v>-373</c:v>
                </c:pt>
                <c:pt idx="15">
                  <c:v>-367</c:v>
                </c:pt>
                <c:pt idx="16">
                  <c:v>0</c:v>
                </c:pt>
                <c:pt idx="17">
                  <c:v>905</c:v>
                </c:pt>
                <c:pt idx="18">
                  <c:v>913</c:v>
                </c:pt>
                <c:pt idx="19">
                  <c:v>1224</c:v>
                </c:pt>
                <c:pt idx="20">
                  <c:v>1277</c:v>
                </c:pt>
                <c:pt idx="21">
                  <c:v>1294</c:v>
                </c:pt>
                <c:pt idx="22">
                  <c:v>1355</c:v>
                </c:pt>
                <c:pt idx="23">
                  <c:v>1380</c:v>
                </c:pt>
                <c:pt idx="24">
                  <c:v>1388</c:v>
                </c:pt>
                <c:pt idx="25">
                  <c:v>1443</c:v>
                </c:pt>
                <c:pt idx="26">
                  <c:v>1444</c:v>
                </c:pt>
                <c:pt idx="27">
                  <c:v>1536</c:v>
                </c:pt>
                <c:pt idx="28">
                  <c:v>1634</c:v>
                </c:pt>
                <c:pt idx="29">
                  <c:v>1809</c:v>
                </c:pt>
                <c:pt idx="30">
                  <c:v>1810</c:v>
                </c:pt>
                <c:pt idx="31">
                  <c:v>1911</c:v>
                </c:pt>
                <c:pt idx="32">
                  <c:v>1913</c:v>
                </c:pt>
                <c:pt idx="33">
                  <c:v>1914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2017</c:v>
                </c:pt>
                <c:pt idx="38">
                  <c:v>2018</c:v>
                </c:pt>
                <c:pt idx="39">
                  <c:v>2023</c:v>
                </c:pt>
                <c:pt idx="40">
                  <c:v>2160</c:v>
                </c:pt>
                <c:pt idx="41">
                  <c:v>2166</c:v>
                </c:pt>
                <c:pt idx="42">
                  <c:v>2173</c:v>
                </c:pt>
                <c:pt idx="43">
                  <c:v>3287</c:v>
                </c:pt>
                <c:pt idx="44">
                  <c:v>4760</c:v>
                </c:pt>
                <c:pt idx="45">
                  <c:v>4760</c:v>
                </c:pt>
                <c:pt idx="46">
                  <c:v>4763</c:v>
                </c:pt>
                <c:pt idx="47">
                  <c:v>4763</c:v>
                </c:pt>
                <c:pt idx="48">
                  <c:v>4767</c:v>
                </c:pt>
                <c:pt idx="49">
                  <c:v>4767</c:v>
                </c:pt>
                <c:pt idx="50">
                  <c:v>5228</c:v>
                </c:pt>
                <c:pt idx="51">
                  <c:v>5228</c:v>
                </c:pt>
                <c:pt idx="52">
                  <c:v>5663.5</c:v>
                </c:pt>
                <c:pt idx="53">
                  <c:v>5938</c:v>
                </c:pt>
                <c:pt idx="54">
                  <c:v>5944</c:v>
                </c:pt>
                <c:pt idx="55">
                  <c:v>6147</c:v>
                </c:pt>
                <c:pt idx="56">
                  <c:v>6415</c:v>
                </c:pt>
                <c:pt idx="57">
                  <c:v>6502</c:v>
                </c:pt>
                <c:pt idx="58">
                  <c:v>6859</c:v>
                </c:pt>
                <c:pt idx="59">
                  <c:v>6954.5</c:v>
                </c:pt>
                <c:pt idx="60">
                  <c:v>6955</c:v>
                </c:pt>
                <c:pt idx="61">
                  <c:v>7055</c:v>
                </c:pt>
                <c:pt idx="62">
                  <c:v>7124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C1-41E6-8C79-942F81F9D01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2">
                    <c:v>0</c:v>
                  </c:pt>
                  <c:pt idx="16">
                    <c:v>0</c:v>
                  </c:pt>
                  <c:pt idx="50">
                    <c:v>8.9999999999999998E-4</c:v>
                  </c:pt>
                  <c:pt idx="51">
                    <c:v>8.9999999999999998E-4</c:v>
                  </c:pt>
                  <c:pt idx="52">
                    <c:v>2E-3</c:v>
                  </c:pt>
                  <c:pt idx="53">
                    <c:v>1.5E-3</c:v>
                  </c:pt>
                  <c:pt idx="57">
                    <c:v>4.0000000000000002E-4</c:v>
                  </c:pt>
                  <c:pt idx="58">
                    <c:v>8.3000000000000001E-3</c:v>
                  </c:pt>
                  <c:pt idx="59">
                    <c:v>2.8E-3</c:v>
                  </c:pt>
                  <c:pt idx="60">
                    <c:v>1.9E-3</c:v>
                  </c:pt>
                  <c:pt idx="61">
                    <c:v>2.7000000000000001E-3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2">
                    <c:v>0</c:v>
                  </c:pt>
                  <c:pt idx="16">
                    <c:v>0</c:v>
                  </c:pt>
                  <c:pt idx="50">
                    <c:v>8.9999999999999998E-4</c:v>
                  </c:pt>
                  <c:pt idx="51">
                    <c:v>8.9999999999999998E-4</c:v>
                  </c:pt>
                  <c:pt idx="52">
                    <c:v>2E-3</c:v>
                  </c:pt>
                  <c:pt idx="53">
                    <c:v>1.5E-3</c:v>
                  </c:pt>
                  <c:pt idx="57">
                    <c:v>4.0000000000000002E-4</c:v>
                  </c:pt>
                  <c:pt idx="58">
                    <c:v>8.3000000000000001E-3</c:v>
                  </c:pt>
                  <c:pt idx="59">
                    <c:v>2.8E-3</c:v>
                  </c:pt>
                  <c:pt idx="60">
                    <c:v>1.9E-3</c:v>
                  </c:pt>
                  <c:pt idx="61">
                    <c:v>2.7000000000000001E-3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-841</c:v>
                </c:pt>
                <c:pt idx="1">
                  <c:v>-748</c:v>
                </c:pt>
                <c:pt idx="2">
                  <c:v>-744</c:v>
                </c:pt>
                <c:pt idx="3">
                  <c:v>-741</c:v>
                </c:pt>
                <c:pt idx="4">
                  <c:v>-741</c:v>
                </c:pt>
                <c:pt idx="5">
                  <c:v>-737</c:v>
                </c:pt>
                <c:pt idx="6">
                  <c:v>-732</c:v>
                </c:pt>
                <c:pt idx="7">
                  <c:v>-730</c:v>
                </c:pt>
                <c:pt idx="8">
                  <c:v>-726</c:v>
                </c:pt>
                <c:pt idx="9">
                  <c:v>-387</c:v>
                </c:pt>
                <c:pt idx="10">
                  <c:v>-385</c:v>
                </c:pt>
                <c:pt idx="11">
                  <c:v>-381</c:v>
                </c:pt>
                <c:pt idx="12">
                  <c:v>-381</c:v>
                </c:pt>
                <c:pt idx="13">
                  <c:v>-379</c:v>
                </c:pt>
                <c:pt idx="14">
                  <c:v>-373</c:v>
                </c:pt>
                <c:pt idx="15">
                  <c:v>-367</c:v>
                </c:pt>
                <c:pt idx="16">
                  <c:v>0</c:v>
                </c:pt>
                <c:pt idx="17">
                  <c:v>905</c:v>
                </c:pt>
                <c:pt idx="18">
                  <c:v>913</c:v>
                </c:pt>
                <c:pt idx="19">
                  <c:v>1224</c:v>
                </c:pt>
                <c:pt idx="20">
                  <c:v>1277</c:v>
                </c:pt>
                <c:pt idx="21">
                  <c:v>1294</c:v>
                </c:pt>
                <c:pt idx="22">
                  <c:v>1355</c:v>
                </c:pt>
                <c:pt idx="23">
                  <c:v>1380</c:v>
                </c:pt>
                <c:pt idx="24">
                  <c:v>1388</c:v>
                </c:pt>
                <c:pt idx="25">
                  <c:v>1443</c:v>
                </c:pt>
                <c:pt idx="26">
                  <c:v>1444</c:v>
                </c:pt>
                <c:pt idx="27">
                  <c:v>1536</c:v>
                </c:pt>
                <c:pt idx="28">
                  <c:v>1634</c:v>
                </c:pt>
                <c:pt idx="29">
                  <c:v>1809</c:v>
                </c:pt>
                <c:pt idx="30">
                  <c:v>1810</c:v>
                </c:pt>
                <c:pt idx="31">
                  <c:v>1911</c:v>
                </c:pt>
                <c:pt idx="32">
                  <c:v>1913</c:v>
                </c:pt>
                <c:pt idx="33">
                  <c:v>1914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2017</c:v>
                </c:pt>
                <c:pt idx="38">
                  <c:v>2018</c:v>
                </c:pt>
                <c:pt idx="39">
                  <c:v>2023</c:v>
                </c:pt>
                <c:pt idx="40">
                  <c:v>2160</c:v>
                </c:pt>
                <c:pt idx="41">
                  <c:v>2166</c:v>
                </c:pt>
                <c:pt idx="42">
                  <c:v>2173</c:v>
                </c:pt>
                <c:pt idx="43">
                  <c:v>3287</c:v>
                </c:pt>
                <c:pt idx="44">
                  <c:v>4760</c:v>
                </c:pt>
                <c:pt idx="45">
                  <c:v>4760</c:v>
                </c:pt>
                <c:pt idx="46">
                  <c:v>4763</c:v>
                </c:pt>
                <c:pt idx="47">
                  <c:v>4763</c:v>
                </c:pt>
                <c:pt idx="48">
                  <c:v>4767</c:v>
                </c:pt>
                <c:pt idx="49">
                  <c:v>4767</c:v>
                </c:pt>
                <c:pt idx="50">
                  <c:v>5228</c:v>
                </c:pt>
                <c:pt idx="51">
                  <c:v>5228</c:v>
                </c:pt>
                <c:pt idx="52">
                  <c:v>5663.5</c:v>
                </c:pt>
                <c:pt idx="53">
                  <c:v>5938</c:v>
                </c:pt>
                <c:pt idx="54">
                  <c:v>5944</c:v>
                </c:pt>
                <c:pt idx="55">
                  <c:v>6147</c:v>
                </c:pt>
                <c:pt idx="56">
                  <c:v>6415</c:v>
                </c:pt>
                <c:pt idx="57">
                  <c:v>6502</c:v>
                </c:pt>
                <c:pt idx="58">
                  <c:v>6859</c:v>
                </c:pt>
                <c:pt idx="59">
                  <c:v>6954.5</c:v>
                </c:pt>
                <c:pt idx="60">
                  <c:v>6955</c:v>
                </c:pt>
                <c:pt idx="61">
                  <c:v>7055</c:v>
                </c:pt>
                <c:pt idx="62">
                  <c:v>7124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C1-41E6-8C79-942F81F9D01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2">
                    <c:v>0</c:v>
                  </c:pt>
                  <c:pt idx="16">
                    <c:v>0</c:v>
                  </c:pt>
                  <c:pt idx="50">
                    <c:v>8.9999999999999998E-4</c:v>
                  </c:pt>
                  <c:pt idx="51">
                    <c:v>8.9999999999999998E-4</c:v>
                  </c:pt>
                  <c:pt idx="52">
                    <c:v>2E-3</c:v>
                  </c:pt>
                  <c:pt idx="53">
                    <c:v>1.5E-3</c:v>
                  </c:pt>
                  <c:pt idx="57">
                    <c:v>4.0000000000000002E-4</c:v>
                  </c:pt>
                  <c:pt idx="58">
                    <c:v>8.3000000000000001E-3</c:v>
                  </c:pt>
                  <c:pt idx="59">
                    <c:v>2.8E-3</c:v>
                  </c:pt>
                  <c:pt idx="60">
                    <c:v>1.9E-3</c:v>
                  </c:pt>
                  <c:pt idx="61">
                    <c:v>2.7000000000000001E-3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2">
                    <c:v>0</c:v>
                  </c:pt>
                  <c:pt idx="16">
                    <c:v>0</c:v>
                  </c:pt>
                  <c:pt idx="50">
                    <c:v>8.9999999999999998E-4</c:v>
                  </c:pt>
                  <c:pt idx="51">
                    <c:v>8.9999999999999998E-4</c:v>
                  </c:pt>
                  <c:pt idx="52">
                    <c:v>2E-3</c:v>
                  </c:pt>
                  <c:pt idx="53">
                    <c:v>1.5E-3</c:v>
                  </c:pt>
                  <c:pt idx="57">
                    <c:v>4.0000000000000002E-4</c:v>
                  </c:pt>
                  <c:pt idx="58">
                    <c:v>8.3000000000000001E-3</c:v>
                  </c:pt>
                  <c:pt idx="59">
                    <c:v>2.8E-3</c:v>
                  </c:pt>
                  <c:pt idx="60">
                    <c:v>1.9E-3</c:v>
                  </c:pt>
                  <c:pt idx="61">
                    <c:v>2.7000000000000001E-3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-841</c:v>
                </c:pt>
                <c:pt idx="1">
                  <c:v>-748</c:v>
                </c:pt>
                <c:pt idx="2">
                  <c:v>-744</c:v>
                </c:pt>
                <c:pt idx="3">
                  <c:v>-741</c:v>
                </c:pt>
                <c:pt idx="4">
                  <c:v>-741</c:v>
                </c:pt>
                <c:pt idx="5">
                  <c:v>-737</c:v>
                </c:pt>
                <c:pt idx="6">
                  <c:v>-732</c:v>
                </c:pt>
                <c:pt idx="7">
                  <c:v>-730</c:v>
                </c:pt>
                <c:pt idx="8">
                  <c:v>-726</c:v>
                </c:pt>
                <c:pt idx="9">
                  <c:v>-387</c:v>
                </c:pt>
                <c:pt idx="10">
                  <c:v>-385</c:v>
                </c:pt>
                <c:pt idx="11">
                  <c:v>-381</c:v>
                </c:pt>
                <c:pt idx="12">
                  <c:v>-381</c:v>
                </c:pt>
                <c:pt idx="13">
                  <c:v>-379</c:v>
                </c:pt>
                <c:pt idx="14">
                  <c:v>-373</c:v>
                </c:pt>
                <c:pt idx="15">
                  <c:v>-367</c:v>
                </c:pt>
                <c:pt idx="16">
                  <c:v>0</c:v>
                </c:pt>
                <c:pt idx="17">
                  <c:v>905</c:v>
                </c:pt>
                <c:pt idx="18">
                  <c:v>913</c:v>
                </c:pt>
                <c:pt idx="19">
                  <c:v>1224</c:v>
                </c:pt>
                <c:pt idx="20">
                  <c:v>1277</c:v>
                </c:pt>
                <c:pt idx="21">
                  <c:v>1294</c:v>
                </c:pt>
                <c:pt idx="22">
                  <c:v>1355</c:v>
                </c:pt>
                <c:pt idx="23">
                  <c:v>1380</c:v>
                </c:pt>
                <c:pt idx="24">
                  <c:v>1388</c:v>
                </c:pt>
                <c:pt idx="25">
                  <c:v>1443</c:v>
                </c:pt>
                <c:pt idx="26">
                  <c:v>1444</c:v>
                </c:pt>
                <c:pt idx="27">
                  <c:v>1536</c:v>
                </c:pt>
                <c:pt idx="28">
                  <c:v>1634</c:v>
                </c:pt>
                <c:pt idx="29">
                  <c:v>1809</c:v>
                </c:pt>
                <c:pt idx="30">
                  <c:v>1810</c:v>
                </c:pt>
                <c:pt idx="31">
                  <c:v>1911</c:v>
                </c:pt>
                <c:pt idx="32">
                  <c:v>1913</c:v>
                </c:pt>
                <c:pt idx="33">
                  <c:v>1914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2017</c:v>
                </c:pt>
                <c:pt idx="38">
                  <c:v>2018</c:v>
                </c:pt>
                <c:pt idx="39">
                  <c:v>2023</c:v>
                </c:pt>
                <c:pt idx="40">
                  <c:v>2160</c:v>
                </c:pt>
                <c:pt idx="41">
                  <c:v>2166</c:v>
                </c:pt>
                <c:pt idx="42">
                  <c:v>2173</c:v>
                </c:pt>
                <c:pt idx="43">
                  <c:v>3287</c:v>
                </c:pt>
                <c:pt idx="44">
                  <c:v>4760</c:v>
                </c:pt>
                <c:pt idx="45">
                  <c:v>4760</c:v>
                </c:pt>
                <c:pt idx="46">
                  <c:v>4763</c:v>
                </c:pt>
                <c:pt idx="47">
                  <c:v>4763</c:v>
                </c:pt>
                <c:pt idx="48">
                  <c:v>4767</c:v>
                </c:pt>
                <c:pt idx="49">
                  <c:v>4767</c:v>
                </c:pt>
                <c:pt idx="50">
                  <c:v>5228</c:v>
                </c:pt>
                <c:pt idx="51">
                  <c:v>5228</c:v>
                </c:pt>
                <c:pt idx="52">
                  <c:v>5663.5</c:v>
                </c:pt>
                <c:pt idx="53">
                  <c:v>5938</c:v>
                </c:pt>
                <c:pt idx="54">
                  <c:v>5944</c:v>
                </c:pt>
                <c:pt idx="55">
                  <c:v>6147</c:v>
                </c:pt>
                <c:pt idx="56">
                  <c:v>6415</c:v>
                </c:pt>
                <c:pt idx="57">
                  <c:v>6502</c:v>
                </c:pt>
                <c:pt idx="58">
                  <c:v>6859</c:v>
                </c:pt>
                <c:pt idx="59">
                  <c:v>6954.5</c:v>
                </c:pt>
                <c:pt idx="60">
                  <c:v>6955</c:v>
                </c:pt>
                <c:pt idx="61">
                  <c:v>7055</c:v>
                </c:pt>
                <c:pt idx="62">
                  <c:v>7124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  <c:pt idx="43">
                  <c:v>-7.7929999999469146E-2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C1-41E6-8C79-942F81F9D01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-841</c:v>
                </c:pt>
                <c:pt idx="1">
                  <c:v>-748</c:v>
                </c:pt>
                <c:pt idx="2">
                  <c:v>-744</c:v>
                </c:pt>
                <c:pt idx="3">
                  <c:v>-741</c:v>
                </c:pt>
                <c:pt idx="4">
                  <c:v>-741</c:v>
                </c:pt>
                <c:pt idx="5">
                  <c:v>-737</c:v>
                </c:pt>
                <c:pt idx="6">
                  <c:v>-732</c:v>
                </c:pt>
                <c:pt idx="7">
                  <c:v>-730</c:v>
                </c:pt>
                <c:pt idx="8">
                  <c:v>-726</c:v>
                </c:pt>
                <c:pt idx="9">
                  <c:v>-387</c:v>
                </c:pt>
                <c:pt idx="10">
                  <c:v>-385</c:v>
                </c:pt>
                <c:pt idx="11">
                  <c:v>-381</c:v>
                </c:pt>
                <c:pt idx="12">
                  <c:v>-381</c:v>
                </c:pt>
                <c:pt idx="13">
                  <c:v>-379</c:v>
                </c:pt>
                <c:pt idx="14">
                  <c:v>-373</c:v>
                </c:pt>
                <c:pt idx="15">
                  <c:v>-367</c:v>
                </c:pt>
                <c:pt idx="16">
                  <c:v>0</c:v>
                </c:pt>
                <c:pt idx="17">
                  <c:v>905</c:v>
                </c:pt>
                <c:pt idx="18">
                  <c:v>913</c:v>
                </c:pt>
                <c:pt idx="19">
                  <c:v>1224</c:v>
                </c:pt>
                <c:pt idx="20">
                  <c:v>1277</c:v>
                </c:pt>
                <c:pt idx="21">
                  <c:v>1294</c:v>
                </c:pt>
                <c:pt idx="22">
                  <c:v>1355</c:v>
                </c:pt>
                <c:pt idx="23">
                  <c:v>1380</c:v>
                </c:pt>
                <c:pt idx="24">
                  <c:v>1388</c:v>
                </c:pt>
                <c:pt idx="25">
                  <c:v>1443</c:v>
                </c:pt>
                <c:pt idx="26">
                  <c:v>1444</c:v>
                </c:pt>
                <c:pt idx="27">
                  <c:v>1536</c:v>
                </c:pt>
                <c:pt idx="28">
                  <c:v>1634</c:v>
                </c:pt>
                <c:pt idx="29">
                  <c:v>1809</c:v>
                </c:pt>
                <c:pt idx="30">
                  <c:v>1810</c:v>
                </c:pt>
                <c:pt idx="31">
                  <c:v>1911</c:v>
                </c:pt>
                <c:pt idx="32">
                  <c:v>1913</c:v>
                </c:pt>
                <c:pt idx="33">
                  <c:v>1914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2017</c:v>
                </c:pt>
                <c:pt idx="38">
                  <c:v>2018</c:v>
                </c:pt>
                <c:pt idx="39">
                  <c:v>2023</c:v>
                </c:pt>
                <c:pt idx="40">
                  <c:v>2160</c:v>
                </c:pt>
                <c:pt idx="41">
                  <c:v>2166</c:v>
                </c:pt>
                <c:pt idx="42">
                  <c:v>2173</c:v>
                </c:pt>
                <c:pt idx="43">
                  <c:v>3287</c:v>
                </c:pt>
                <c:pt idx="44">
                  <c:v>4760</c:v>
                </c:pt>
                <c:pt idx="45">
                  <c:v>4760</c:v>
                </c:pt>
                <c:pt idx="46">
                  <c:v>4763</c:v>
                </c:pt>
                <c:pt idx="47">
                  <c:v>4763</c:v>
                </c:pt>
                <c:pt idx="48">
                  <c:v>4767</c:v>
                </c:pt>
                <c:pt idx="49">
                  <c:v>4767</c:v>
                </c:pt>
                <c:pt idx="50">
                  <c:v>5228</c:v>
                </c:pt>
                <c:pt idx="51">
                  <c:v>5228</c:v>
                </c:pt>
                <c:pt idx="52">
                  <c:v>5663.5</c:v>
                </c:pt>
                <c:pt idx="53">
                  <c:v>5938</c:v>
                </c:pt>
                <c:pt idx="54">
                  <c:v>5944</c:v>
                </c:pt>
                <c:pt idx="55">
                  <c:v>6147</c:v>
                </c:pt>
                <c:pt idx="56">
                  <c:v>6415</c:v>
                </c:pt>
                <c:pt idx="57">
                  <c:v>6502</c:v>
                </c:pt>
                <c:pt idx="58">
                  <c:v>6859</c:v>
                </c:pt>
                <c:pt idx="59">
                  <c:v>6954.5</c:v>
                </c:pt>
                <c:pt idx="60">
                  <c:v>6955</c:v>
                </c:pt>
                <c:pt idx="61">
                  <c:v>7055</c:v>
                </c:pt>
                <c:pt idx="62">
                  <c:v>7124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-7.2815853321955906E-2</c:v>
                </c:pt>
                <c:pt idx="1">
                  <c:v>-7.2901178401172342E-2</c:v>
                </c:pt>
                <c:pt idx="2">
                  <c:v>-7.2904848297052613E-2</c:v>
                </c:pt>
                <c:pt idx="3">
                  <c:v>-7.2907600718962823E-2</c:v>
                </c:pt>
                <c:pt idx="4">
                  <c:v>-7.2907600718962823E-2</c:v>
                </c:pt>
                <c:pt idx="5">
                  <c:v>-7.2911270614843107E-2</c:v>
                </c:pt>
                <c:pt idx="6">
                  <c:v>-7.2915857984693452E-2</c:v>
                </c:pt>
                <c:pt idx="7">
                  <c:v>-7.2917692932633588E-2</c:v>
                </c:pt>
                <c:pt idx="8">
                  <c:v>-7.2921362828513858E-2</c:v>
                </c:pt>
                <c:pt idx="9">
                  <c:v>-7.3232386504367308E-2</c:v>
                </c:pt>
                <c:pt idx="10">
                  <c:v>-7.3234221452307444E-2</c:v>
                </c:pt>
                <c:pt idx="11">
                  <c:v>-7.3237891348187714E-2</c:v>
                </c:pt>
                <c:pt idx="13">
                  <c:v>-7.3239726296127849E-2</c:v>
                </c:pt>
                <c:pt idx="14">
                  <c:v>-7.3245231139948269E-2</c:v>
                </c:pt>
                <c:pt idx="15">
                  <c:v>-7.3250735983768689E-2</c:v>
                </c:pt>
                <c:pt idx="17">
                  <c:v>-7.4417762873696641E-2</c:v>
                </c:pt>
                <c:pt idx="18">
                  <c:v>-7.4425102665457196E-2</c:v>
                </c:pt>
                <c:pt idx="19">
                  <c:v>-7.4710437070148697E-2</c:v>
                </c:pt>
                <c:pt idx="20">
                  <c:v>-7.4759063190562358E-2</c:v>
                </c:pt>
                <c:pt idx="21">
                  <c:v>-7.4774660248053529E-2</c:v>
                </c:pt>
                <c:pt idx="22">
                  <c:v>-7.4830626160227745E-2</c:v>
                </c:pt>
                <c:pt idx="23">
                  <c:v>-7.4853563009479485E-2</c:v>
                </c:pt>
                <c:pt idx="24">
                  <c:v>-7.486090280124004E-2</c:v>
                </c:pt>
                <c:pt idx="25">
                  <c:v>-7.4911363869593836E-2</c:v>
                </c:pt>
                <c:pt idx="26">
                  <c:v>-7.4912281343563911E-2</c:v>
                </c:pt>
                <c:pt idx="27">
                  <c:v>-7.4996688948810272E-2</c:v>
                </c:pt>
                <c:pt idx="28">
                  <c:v>-7.508660139787704E-2</c:v>
                </c:pt>
                <c:pt idx="29">
                  <c:v>-7.5247159342639147E-2</c:v>
                </c:pt>
                <c:pt idx="30">
                  <c:v>-7.5248076816609208E-2</c:v>
                </c:pt>
                <c:pt idx="31">
                  <c:v>-7.5340741687586199E-2</c:v>
                </c:pt>
                <c:pt idx="32">
                  <c:v>-7.5342576635526334E-2</c:v>
                </c:pt>
                <c:pt idx="33">
                  <c:v>-7.5343494109496409E-2</c:v>
                </c:pt>
                <c:pt idx="34">
                  <c:v>-7.5430654136652966E-2</c:v>
                </c:pt>
                <c:pt idx="35">
                  <c:v>-7.5431571610623041E-2</c:v>
                </c:pt>
                <c:pt idx="36">
                  <c:v>-7.5432489084593116E-2</c:v>
                </c:pt>
                <c:pt idx="37">
                  <c:v>-7.5437993928413521E-2</c:v>
                </c:pt>
                <c:pt idx="38">
                  <c:v>-7.5438911402383596E-2</c:v>
                </c:pt>
                <c:pt idx="39">
                  <c:v>-7.5443498772233941E-2</c:v>
                </c:pt>
                <c:pt idx="40">
                  <c:v>-7.5569192706133409E-2</c:v>
                </c:pt>
                <c:pt idx="41">
                  <c:v>-7.5574697549953829E-2</c:v>
                </c:pt>
                <c:pt idx="42">
                  <c:v>-7.5581119867744309E-2</c:v>
                </c:pt>
                <c:pt idx="43">
                  <c:v>-7.6603185870401339E-2</c:v>
                </c:pt>
                <c:pt idx="44">
                  <c:v>-7.7954625028313185E-2</c:v>
                </c:pt>
                <c:pt idx="45">
                  <c:v>-7.7954625028313185E-2</c:v>
                </c:pt>
                <c:pt idx="46">
                  <c:v>-7.7957377450223395E-2</c:v>
                </c:pt>
                <c:pt idx="47">
                  <c:v>-7.7957377450223395E-2</c:v>
                </c:pt>
                <c:pt idx="48">
                  <c:v>-7.7961047346103679E-2</c:v>
                </c:pt>
                <c:pt idx="49">
                  <c:v>-7.7961047346103679E-2</c:v>
                </c:pt>
                <c:pt idx="50">
                  <c:v>-7.8384002846305548E-2</c:v>
                </c:pt>
                <c:pt idx="51">
                  <c:v>-7.8384002846305548E-2</c:v>
                </c:pt>
                <c:pt idx="52">
                  <c:v>-7.8783562760270667E-2</c:v>
                </c:pt>
                <c:pt idx="53">
                  <c:v>-7.903540936505464E-2</c:v>
                </c:pt>
                <c:pt idx="54">
                  <c:v>-7.904091420887506E-2</c:v>
                </c:pt>
                <c:pt idx="55">
                  <c:v>-7.9227161424799089E-2</c:v>
                </c:pt>
                <c:pt idx="56">
                  <c:v>-7.9473044448777619E-2</c:v>
                </c:pt>
                <c:pt idx="57">
                  <c:v>-7.9552864684173635E-2</c:v>
                </c:pt>
                <c:pt idx="58">
                  <c:v>-7.9880402891488317E-2</c:v>
                </c:pt>
                <c:pt idx="59">
                  <c:v>-7.9968021655629926E-2</c:v>
                </c:pt>
                <c:pt idx="60">
                  <c:v>-7.9968480392614963E-2</c:v>
                </c:pt>
                <c:pt idx="61">
                  <c:v>-8.0060227789621879E-2</c:v>
                </c:pt>
                <c:pt idx="62">
                  <c:v>-8.0123533493556651E-2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C1-41E6-8C79-942F81F9D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6692536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Active!$U$20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5"/>
                  <c:spPr>
                    <a:solidFill>
                      <a:srgbClr val="00FFFF"/>
                    </a:solidFill>
                    <a:ln>
                      <a:solidFill>
                        <a:srgbClr val="FF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Active!$F$21:$F$993</c15:sqref>
                        </c15:formulaRef>
                      </c:ext>
                    </c:extLst>
                    <c:numCache>
                      <c:formatCode>General</c:formatCode>
                      <c:ptCount val="973"/>
                      <c:pt idx="0">
                        <c:v>-841</c:v>
                      </c:pt>
                      <c:pt idx="1">
                        <c:v>-748</c:v>
                      </c:pt>
                      <c:pt idx="2">
                        <c:v>-744</c:v>
                      </c:pt>
                      <c:pt idx="3">
                        <c:v>-741</c:v>
                      </c:pt>
                      <c:pt idx="4">
                        <c:v>-741</c:v>
                      </c:pt>
                      <c:pt idx="5">
                        <c:v>-737</c:v>
                      </c:pt>
                      <c:pt idx="6">
                        <c:v>-732</c:v>
                      </c:pt>
                      <c:pt idx="7">
                        <c:v>-730</c:v>
                      </c:pt>
                      <c:pt idx="8">
                        <c:v>-726</c:v>
                      </c:pt>
                      <c:pt idx="9">
                        <c:v>-387</c:v>
                      </c:pt>
                      <c:pt idx="10">
                        <c:v>-385</c:v>
                      </c:pt>
                      <c:pt idx="11">
                        <c:v>-381</c:v>
                      </c:pt>
                      <c:pt idx="12">
                        <c:v>-381</c:v>
                      </c:pt>
                      <c:pt idx="13">
                        <c:v>-379</c:v>
                      </c:pt>
                      <c:pt idx="14">
                        <c:v>-373</c:v>
                      </c:pt>
                      <c:pt idx="15">
                        <c:v>-367</c:v>
                      </c:pt>
                      <c:pt idx="16">
                        <c:v>0</c:v>
                      </c:pt>
                      <c:pt idx="17">
                        <c:v>905</c:v>
                      </c:pt>
                      <c:pt idx="18">
                        <c:v>913</c:v>
                      </c:pt>
                      <c:pt idx="19">
                        <c:v>1224</c:v>
                      </c:pt>
                      <c:pt idx="20">
                        <c:v>1277</c:v>
                      </c:pt>
                      <c:pt idx="21">
                        <c:v>1294</c:v>
                      </c:pt>
                      <c:pt idx="22">
                        <c:v>1355</c:v>
                      </c:pt>
                      <c:pt idx="23">
                        <c:v>1380</c:v>
                      </c:pt>
                      <c:pt idx="24">
                        <c:v>1388</c:v>
                      </c:pt>
                      <c:pt idx="25">
                        <c:v>1443</c:v>
                      </c:pt>
                      <c:pt idx="26">
                        <c:v>1444</c:v>
                      </c:pt>
                      <c:pt idx="27">
                        <c:v>1536</c:v>
                      </c:pt>
                      <c:pt idx="28">
                        <c:v>1634</c:v>
                      </c:pt>
                      <c:pt idx="29">
                        <c:v>1809</c:v>
                      </c:pt>
                      <c:pt idx="30">
                        <c:v>1810</c:v>
                      </c:pt>
                      <c:pt idx="31">
                        <c:v>1911</c:v>
                      </c:pt>
                      <c:pt idx="32">
                        <c:v>1913</c:v>
                      </c:pt>
                      <c:pt idx="33">
                        <c:v>1914</c:v>
                      </c:pt>
                      <c:pt idx="34">
                        <c:v>2009</c:v>
                      </c:pt>
                      <c:pt idx="35">
                        <c:v>2010</c:v>
                      </c:pt>
                      <c:pt idx="36">
                        <c:v>2011</c:v>
                      </c:pt>
                      <c:pt idx="37">
                        <c:v>2017</c:v>
                      </c:pt>
                      <c:pt idx="38">
                        <c:v>2018</c:v>
                      </c:pt>
                      <c:pt idx="39">
                        <c:v>2023</c:v>
                      </c:pt>
                      <c:pt idx="40">
                        <c:v>2160</c:v>
                      </c:pt>
                      <c:pt idx="41">
                        <c:v>2166</c:v>
                      </c:pt>
                      <c:pt idx="42">
                        <c:v>2173</c:v>
                      </c:pt>
                      <c:pt idx="43">
                        <c:v>3287</c:v>
                      </c:pt>
                      <c:pt idx="44">
                        <c:v>4760</c:v>
                      </c:pt>
                      <c:pt idx="45">
                        <c:v>4760</c:v>
                      </c:pt>
                      <c:pt idx="46">
                        <c:v>4763</c:v>
                      </c:pt>
                      <c:pt idx="47">
                        <c:v>4763</c:v>
                      </c:pt>
                      <c:pt idx="48">
                        <c:v>4767</c:v>
                      </c:pt>
                      <c:pt idx="49">
                        <c:v>4767</c:v>
                      </c:pt>
                      <c:pt idx="50">
                        <c:v>5228</c:v>
                      </c:pt>
                      <c:pt idx="51">
                        <c:v>5228</c:v>
                      </c:pt>
                      <c:pt idx="52">
                        <c:v>5663.5</c:v>
                      </c:pt>
                      <c:pt idx="53">
                        <c:v>5938</c:v>
                      </c:pt>
                      <c:pt idx="54">
                        <c:v>5944</c:v>
                      </c:pt>
                      <c:pt idx="55">
                        <c:v>6147</c:v>
                      </c:pt>
                      <c:pt idx="56">
                        <c:v>6415</c:v>
                      </c:pt>
                      <c:pt idx="57">
                        <c:v>6502</c:v>
                      </c:pt>
                      <c:pt idx="58">
                        <c:v>6859</c:v>
                      </c:pt>
                      <c:pt idx="59">
                        <c:v>6954.5</c:v>
                      </c:pt>
                      <c:pt idx="60">
                        <c:v>6955</c:v>
                      </c:pt>
                      <c:pt idx="61">
                        <c:v>7055</c:v>
                      </c:pt>
                      <c:pt idx="62">
                        <c:v>7124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Active!$U$21:$U$993</c15:sqref>
                        </c15:formulaRef>
                      </c:ext>
                    </c:extLst>
                    <c:numCache>
                      <c:formatCode>General</c:formatCode>
                      <c:ptCount val="973"/>
                      <c:pt idx="12">
                        <c:v>-4.6410000002651941E-2</c:v>
                      </c:pt>
                      <c:pt idx="16">
                        <c:v>0</c:v>
                      </c:pt>
                      <c:pt idx="54">
                        <c:v>3.583999999682419E-2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D8C1-41E6-8C79-942F81F9D01F}"/>
                  </c:ext>
                </c:extLst>
              </c15:ser>
            </c15:filteredScatterSeries>
          </c:ext>
        </c:extLst>
      </c:scatterChart>
      <c:valAx>
        <c:axId val="746692536"/>
        <c:scaling>
          <c:orientation val="minMax"/>
          <c:min val="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5623582189547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6692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09063810480879"/>
          <c:y val="0.92073298764483702"/>
          <c:w val="0.777060452257684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AT Vul - O-C Diagr.</a:t>
            </a:r>
          </a:p>
        </c:rich>
      </c:tx>
      <c:layout>
        <c:manualLayout>
          <c:xMode val="edge"/>
          <c:yMode val="edge"/>
          <c:x val="0.38225806451612904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1129032258064515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-841</c:v>
                </c:pt>
                <c:pt idx="1">
                  <c:v>-748</c:v>
                </c:pt>
                <c:pt idx="2">
                  <c:v>-744</c:v>
                </c:pt>
                <c:pt idx="3">
                  <c:v>-741</c:v>
                </c:pt>
                <c:pt idx="4">
                  <c:v>-741</c:v>
                </c:pt>
                <c:pt idx="5">
                  <c:v>-737</c:v>
                </c:pt>
                <c:pt idx="6">
                  <c:v>-732</c:v>
                </c:pt>
                <c:pt idx="7">
                  <c:v>-730</c:v>
                </c:pt>
                <c:pt idx="8">
                  <c:v>-726</c:v>
                </c:pt>
                <c:pt idx="9">
                  <c:v>-387</c:v>
                </c:pt>
                <c:pt idx="10">
                  <c:v>-385</c:v>
                </c:pt>
                <c:pt idx="11">
                  <c:v>-381</c:v>
                </c:pt>
                <c:pt idx="12">
                  <c:v>-381</c:v>
                </c:pt>
                <c:pt idx="13">
                  <c:v>-379</c:v>
                </c:pt>
                <c:pt idx="14">
                  <c:v>-373</c:v>
                </c:pt>
                <c:pt idx="15">
                  <c:v>-367</c:v>
                </c:pt>
                <c:pt idx="16">
                  <c:v>0</c:v>
                </c:pt>
                <c:pt idx="17">
                  <c:v>905</c:v>
                </c:pt>
                <c:pt idx="18">
                  <c:v>913</c:v>
                </c:pt>
                <c:pt idx="19">
                  <c:v>1224</c:v>
                </c:pt>
                <c:pt idx="20">
                  <c:v>1277</c:v>
                </c:pt>
                <c:pt idx="21">
                  <c:v>1294</c:v>
                </c:pt>
                <c:pt idx="22">
                  <c:v>1355</c:v>
                </c:pt>
                <c:pt idx="23">
                  <c:v>1380</c:v>
                </c:pt>
                <c:pt idx="24">
                  <c:v>1388</c:v>
                </c:pt>
                <c:pt idx="25">
                  <c:v>1443</c:v>
                </c:pt>
                <c:pt idx="26">
                  <c:v>1444</c:v>
                </c:pt>
                <c:pt idx="27">
                  <c:v>1536</c:v>
                </c:pt>
                <c:pt idx="28">
                  <c:v>1634</c:v>
                </c:pt>
                <c:pt idx="29">
                  <c:v>1809</c:v>
                </c:pt>
                <c:pt idx="30">
                  <c:v>1810</c:v>
                </c:pt>
                <c:pt idx="31">
                  <c:v>1911</c:v>
                </c:pt>
                <c:pt idx="32">
                  <c:v>1913</c:v>
                </c:pt>
                <c:pt idx="33">
                  <c:v>1914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2017</c:v>
                </c:pt>
                <c:pt idx="38">
                  <c:v>2018</c:v>
                </c:pt>
                <c:pt idx="39">
                  <c:v>2023</c:v>
                </c:pt>
                <c:pt idx="40">
                  <c:v>2160</c:v>
                </c:pt>
                <c:pt idx="41">
                  <c:v>2166</c:v>
                </c:pt>
                <c:pt idx="42">
                  <c:v>2173</c:v>
                </c:pt>
                <c:pt idx="43">
                  <c:v>3287</c:v>
                </c:pt>
                <c:pt idx="44">
                  <c:v>4760</c:v>
                </c:pt>
                <c:pt idx="45">
                  <c:v>4760</c:v>
                </c:pt>
                <c:pt idx="46">
                  <c:v>4763</c:v>
                </c:pt>
                <c:pt idx="47">
                  <c:v>4763</c:v>
                </c:pt>
                <c:pt idx="48">
                  <c:v>4767</c:v>
                </c:pt>
                <c:pt idx="49">
                  <c:v>4767</c:v>
                </c:pt>
                <c:pt idx="50">
                  <c:v>5228</c:v>
                </c:pt>
                <c:pt idx="51">
                  <c:v>5228</c:v>
                </c:pt>
                <c:pt idx="52">
                  <c:v>5663.5</c:v>
                </c:pt>
                <c:pt idx="53">
                  <c:v>5938</c:v>
                </c:pt>
                <c:pt idx="54">
                  <c:v>5944</c:v>
                </c:pt>
                <c:pt idx="55">
                  <c:v>6147</c:v>
                </c:pt>
                <c:pt idx="56">
                  <c:v>6415</c:v>
                </c:pt>
                <c:pt idx="57">
                  <c:v>6502</c:v>
                </c:pt>
                <c:pt idx="58">
                  <c:v>6859</c:v>
                </c:pt>
                <c:pt idx="59">
                  <c:v>6954.5</c:v>
                </c:pt>
                <c:pt idx="60">
                  <c:v>6955</c:v>
                </c:pt>
                <c:pt idx="61">
                  <c:v>7055</c:v>
                </c:pt>
                <c:pt idx="62">
                  <c:v>7124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-2.2009999996953411E-2</c:v>
                </c:pt>
                <c:pt idx="1">
                  <c:v>-1.3280000002851011E-2</c:v>
                </c:pt>
                <c:pt idx="2">
                  <c:v>-2.3840000001655426E-2</c:v>
                </c:pt>
                <c:pt idx="3">
                  <c:v>-5.100999999922351E-2</c:v>
                </c:pt>
                <c:pt idx="4">
                  <c:v>-2.6009999997768318E-2</c:v>
                </c:pt>
                <c:pt idx="5">
                  <c:v>-2.9570000002422603E-2</c:v>
                </c:pt>
                <c:pt idx="6">
                  <c:v>-5.5199999987962656E-3</c:v>
                </c:pt>
                <c:pt idx="7">
                  <c:v>2.7000000009138603E-3</c:v>
                </c:pt>
                <c:pt idx="8">
                  <c:v>-1.8600000003061723E-3</c:v>
                </c:pt>
                <c:pt idx="9">
                  <c:v>-5.2069999997911509E-2</c:v>
                </c:pt>
                <c:pt idx="10">
                  <c:v>-3.184999999939464E-2</c:v>
                </c:pt>
                <c:pt idx="11">
                  <c:v>-4.9410000003263121E-2</c:v>
                </c:pt>
                <c:pt idx="13">
                  <c:v>-5.4189999998925487E-2</c:v>
                </c:pt>
                <c:pt idx="14">
                  <c:v>-4.7529999999824213E-2</c:v>
                </c:pt>
                <c:pt idx="15">
                  <c:v>-3.9870000000519212E-2</c:v>
                </c:pt>
                <c:pt idx="17">
                  <c:v>-5.4949999997916166E-2</c:v>
                </c:pt>
                <c:pt idx="18">
                  <c:v>-6.5070000004197937E-2</c:v>
                </c:pt>
                <c:pt idx="19">
                  <c:v>-4.7359999996842816E-2</c:v>
                </c:pt>
                <c:pt idx="20">
                  <c:v>-4.8029999998107087E-2</c:v>
                </c:pt>
                <c:pt idx="21">
                  <c:v>-9.0659999994386453E-2</c:v>
                </c:pt>
                <c:pt idx="22">
                  <c:v>-2.4450000004435424E-2</c:v>
                </c:pt>
                <c:pt idx="23">
                  <c:v>-9.6199999999953434E-2</c:v>
                </c:pt>
                <c:pt idx="24">
                  <c:v>-9.4319999996514525E-2</c:v>
                </c:pt>
                <c:pt idx="25">
                  <c:v>-8.8770000002114102E-2</c:v>
                </c:pt>
                <c:pt idx="26">
                  <c:v>-0.10615999999572523</c:v>
                </c:pt>
                <c:pt idx="27">
                  <c:v>-7.7039999996486586E-2</c:v>
                </c:pt>
                <c:pt idx="28">
                  <c:v>-9.3260000001464505E-2</c:v>
                </c:pt>
                <c:pt idx="29">
                  <c:v>4.4899999993504025E-3</c:v>
                </c:pt>
                <c:pt idx="30">
                  <c:v>1.810000000114087E-2</c:v>
                </c:pt>
                <c:pt idx="31">
                  <c:v>-9.4290000000910368E-2</c:v>
                </c:pt>
                <c:pt idx="32">
                  <c:v>-9.7070000003441237E-2</c:v>
                </c:pt>
                <c:pt idx="33">
                  <c:v>-2.3459999996703118E-2</c:v>
                </c:pt>
                <c:pt idx="34">
                  <c:v>-0.17151000000012573</c:v>
                </c:pt>
                <c:pt idx="35">
                  <c:v>-0.14190000000235159</c:v>
                </c:pt>
                <c:pt idx="36">
                  <c:v>-9.5289999997476116E-2</c:v>
                </c:pt>
                <c:pt idx="37">
                  <c:v>-0.13263000000006286</c:v>
                </c:pt>
                <c:pt idx="38">
                  <c:v>-5.1019999998970889E-2</c:v>
                </c:pt>
                <c:pt idx="39">
                  <c:v>-3.1969999996363185E-2</c:v>
                </c:pt>
                <c:pt idx="40">
                  <c:v>-2.8400000002875458E-2</c:v>
                </c:pt>
                <c:pt idx="41">
                  <c:v>3.026000000681961E-2</c:v>
                </c:pt>
                <c:pt idx="42">
                  <c:v>0.12653000000136672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CB-4022-B781-6A59AF170F7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2">
                    <c:v>0</c:v>
                  </c:pt>
                  <c:pt idx="16">
                    <c:v>0</c:v>
                  </c:pt>
                  <c:pt idx="50">
                    <c:v>8.9999999999999998E-4</c:v>
                  </c:pt>
                  <c:pt idx="51">
                    <c:v>8.9999999999999998E-4</c:v>
                  </c:pt>
                  <c:pt idx="52">
                    <c:v>2E-3</c:v>
                  </c:pt>
                  <c:pt idx="53">
                    <c:v>1.5E-3</c:v>
                  </c:pt>
                  <c:pt idx="57">
                    <c:v>4.0000000000000002E-4</c:v>
                  </c:pt>
                  <c:pt idx="58">
                    <c:v>8.3000000000000001E-3</c:v>
                  </c:pt>
                  <c:pt idx="59">
                    <c:v>2.8E-3</c:v>
                  </c:pt>
                  <c:pt idx="60">
                    <c:v>1.9E-3</c:v>
                  </c:pt>
                  <c:pt idx="61">
                    <c:v>2.7000000000000001E-3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2">
                    <c:v>0</c:v>
                  </c:pt>
                  <c:pt idx="16">
                    <c:v>0</c:v>
                  </c:pt>
                  <c:pt idx="50">
                    <c:v>8.9999999999999998E-4</c:v>
                  </c:pt>
                  <c:pt idx="51">
                    <c:v>8.9999999999999998E-4</c:v>
                  </c:pt>
                  <c:pt idx="52">
                    <c:v>2E-3</c:v>
                  </c:pt>
                  <c:pt idx="53">
                    <c:v>1.5E-3</c:v>
                  </c:pt>
                  <c:pt idx="57">
                    <c:v>4.0000000000000002E-4</c:v>
                  </c:pt>
                  <c:pt idx="58">
                    <c:v>8.3000000000000001E-3</c:v>
                  </c:pt>
                  <c:pt idx="59">
                    <c:v>2.8E-3</c:v>
                  </c:pt>
                  <c:pt idx="60">
                    <c:v>1.9E-3</c:v>
                  </c:pt>
                  <c:pt idx="61">
                    <c:v>2.7000000000000001E-3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-841</c:v>
                </c:pt>
                <c:pt idx="1">
                  <c:v>-748</c:v>
                </c:pt>
                <c:pt idx="2">
                  <c:v>-744</c:v>
                </c:pt>
                <c:pt idx="3">
                  <c:v>-741</c:v>
                </c:pt>
                <c:pt idx="4">
                  <c:v>-741</c:v>
                </c:pt>
                <c:pt idx="5">
                  <c:v>-737</c:v>
                </c:pt>
                <c:pt idx="6">
                  <c:v>-732</c:v>
                </c:pt>
                <c:pt idx="7">
                  <c:v>-730</c:v>
                </c:pt>
                <c:pt idx="8">
                  <c:v>-726</c:v>
                </c:pt>
                <c:pt idx="9">
                  <c:v>-387</c:v>
                </c:pt>
                <c:pt idx="10">
                  <c:v>-385</c:v>
                </c:pt>
                <c:pt idx="11">
                  <c:v>-381</c:v>
                </c:pt>
                <c:pt idx="12">
                  <c:v>-381</c:v>
                </c:pt>
                <c:pt idx="13">
                  <c:v>-379</c:v>
                </c:pt>
                <c:pt idx="14">
                  <c:v>-373</c:v>
                </c:pt>
                <c:pt idx="15">
                  <c:v>-367</c:v>
                </c:pt>
                <c:pt idx="16">
                  <c:v>0</c:v>
                </c:pt>
                <c:pt idx="17">
                  <c:v>905</c:v>
                </c:pt>
                <c:pt idx="18">
                  <c:v>913</c:v>
                </c:pt>
                <c:pt idx="19">
                  <c:v>1224</c:v>
                </c:pt>
                <c:pt idx="20">
                  <c:v>1277</c:v>
                </c:pt>
                <c:pt idx="21">
                  <c:v>1294</c:v>
                </c:pt>
                <c:pt idx="22">
                  <c:v>1355</c:v>
                </c:pt>
                <c:pt idx="23">
                  <c:v>1380</c:v>
                </c:pt>
                <c:pt idx="24">
                  <c:v>1388</c:v>
                </c:pt>
                <c:pt idx="25">
                  <c:v>1443</c:v>
                </c:pt>
                <c:pt idx="26">
                  <c:v>1444</c:v>
                </c:pt>
                <c:pt idx="27">
                  <c:v>1536</c:v>
                </c:pt>
                <c:pt idx="28">
                  <c:v>1634</c:v>
                </c:pt>
                <c:pt idx="29">
                  <c:v>1809</c:v>
                </c:pt>
                <c:pt idx="30">
                  <c:v>1810</c:v>
                </c:pt>
                <c:pt idx="31">
                  <c:v>1911</c:v>
                </c:pt>
                <c:pt idx="32">
                  <c:v>1913</c:v>
                </c:pt>
                <c:pt idx="33">
                  <c:v>1914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2017</c:v>
                </c:pt>
                <c:pt idx="38">
                  <c:v>2018</c:v>
                </c:pt>
                <c:pt idx="39">
                  <c:v>2023</c:v>
                </c:pt>
                <c:pt idx="40">
                  <c:v>2160</c:v>
                </c:pt>
                <c:pt idx="41">
                  <c:v>2166</c:v>
                </c:pt>
                <c:pt idx="42">
                  <c:v>2173</c:v>
                </c:pt>
                <c:pt idx="43">
                  <c:v>3287</c:v>
                </c:pt>
                <c:pt idx="44">
                  <c:v>4760</c:v>
                </c:pt>
                <c:pt idx="45">
                  <c:v>4760</c:v>
                </c:pt>
                <c:pt idx="46">
                  <c:v>4763</c:v>
                </c:pt>
                <c:pt idx="47">
                  <c:v>4763</c:v>
                </c:pt>
                <c:pt idx="48">
                  <c:v>4767</c:v>
                </c:pt>
                <c:pt idx="49">
                  <c:v>4767</c:v>
                </c:pt>
                <c:pt idx="50">
                  <c:v>5228</c:v>
                </c:pt>
                <c:pt idx="51">
                  <c:v>5228</c:v>
                </c:pt>
                <c:pt idx="52">
                  <c:v>5663.5</c:v>
                </c:pt>
                <c:pt idx="53">
                  <c:v>5938</c:v>
                </c:pt>
                <c:pt idx="54">
                  <c:v>5944</c:v>
                </c:pt>
                <c:pt idx="55">
                  <c:v>6147</c:v>
                </c:pt>
                <c:pt idx="56">
                  <c:v>6415</c:v>
                </c:pt>
                <c:pt idx="57">
                  <c:v>6502</c:v>
                </c:pt>
                <c:pt idx="58">
                  <c:v>6859</c:v>
                </c:pt>
                <c:pt idx="59">
                  <c:v>6954.5</c:v>
                </c:pt>
                <c:pt idx="60">
                  <c:v>6955</c:v>
                </c:pt>
                <c:pt idx="61">
                  <c:v>7055</c:v>
                </c:pt>
                <c:pt idx="62">
                  <c:v>7124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44">
                  <c:v>-8.3400000003166497E-2</c:v>
                </c:pt>
                <c:pt idx="45">
                  <c:v>-7.3400000001129229E-2</c:v>
                </c:pt>
                <c:pt idx="46">
                  <c:v>-7.5569999993604142E-2</c:v>
                </c:pt>
                <c:pt idx="47">
                  <c:v>-7.3569999993196689E-2</c:v>
                </c:pt>
                <c:pt idx="48">
                  <c:v>-8.022999999957392E-2</c:v>
                </c:pt>
                <c:pt idx="49">
                  <c:v>-7.662999999593012E-2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CB-4022-B781-6A59AF170F7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2">
                    <c:v>0</c:v>
                  </c:pt>
                  <c:pt idx="16">
                    <c:v>0</c:v>
                  </c:pt>
                  <c:pt idx="50">
                    <c:v>8.9999999999999998E-4</c:v>
                  </c:pt>
                  <c:pt idx="51">
                    <c:v>8.9999999999999998E-4</c:v>
                  </c:pt>
                  <c:pt idx="52">
                    <c:v>2E-3</c:v>
                  </c:pt>
                  <c:pt idx="53">
                    <c:v>1.5E-3</c:v>
                  </c:pt>
                  <c:pt idx="57">
                    <c:v>4.0000000000000002E-4</c:v>
                  </c:pt>
                  <c:pt idx="58">
                    <c:v>8.3000000000000001E-3</c:v>
                  </c:pt>
                  <c:pt idx="59">
                    <c:v>2.8E-3</c:v>
                  </c:pt>
                  <c:pt idx="60">
                    <c:v>1.9E-3</c:v>
                  </c:pt>
                  <c:pt idx="61">
                    <c:v>2.7000000000000001E-3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2">
                    <c:v>0</c:v>
                  </c:pt>
                  <c:pt idx="16">
                    <c:v>0</c:v>
                  </c:pt>
                  <c:pt idx="50">
                    <c:v>8.9999999999999998E-4</c:v>
                  </c:pt>
                  <c:pt idx="51">
                    <c:v>8.9999999999999998E-4</c:v>
                  </c:pt>
                  <c:pt idx="52">
                    <c:v>2E-3</c:v>
                  </c:pt>
                  <c:pt idx="53">
                    <c:v>1.5E-3</c:v>
                  </c:pt>
                  <c:pt idx="57">
                    <c:v>4.0000000000000002E-4</c:v>
                  </c:pt>
                  <c:pt idx="58">
                    <c:v>8.3000000000000001E-3</c:v>
                  </c:pt>
                  <c:pt idx="59">
                    <c:v>2.8E-3</c:v>
                  </c:pt>
                  <c:pt idx="60">
                    <c:v>1.9E-3</c:v>
                  </c:pt>
                  <c:pt idx="61">
                    <c:v>2.7000000000000001E-3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-841</c:v>
                </c:pt>
                <c:pt idx="1">
                  <c:v>-748</c:v>
                </c:pt>
                <c:pt idx="2">
                  <c:v>-744</c:v>
                </c:pt>
                <c:pt idx="3">
                  <c:v>-741</c:v>
                </c:pt>
                <c:pt idx="4">
                  <c:v>-741</c:v>
                </c:pt>
                <c:pt idx="5">
                  <c:v>-737</c:v>
                </c:pt>
                <c:pt idx="6">
                  <c:v>-732</c:v>
                </c:pt>
                <c:pt idx="7">
                  <c:v>-730</c:v>
                </c:pt>
                <c:pt idx="8">
                  <c:v>-726</c:v>
                </c:pt>
                <c:pt idx="9">
                  <c:v>-387</c:v>
                </c:pt>
                <c:pt idx="10">
                  <c:v>-385</c:v>
                </c:pt>
                <c:pt idx="11">
                  <c:v>-381</c:v>
                </c:pt>
                <c:pt idx="12">
                  <c:v>-381</c:v>
                </c:pt>
                <c:pt idx="13">
                  <c:v>-379</c:v>
                </c:pt>
                <c:pt idx="14">
                  <c:v>-373</c:v>
                </c:pt>
                <c:pt idx="15">
                  <c:v>-367</c:v>
                </c:pt>
                <c:pt idx="16">
                  <c:v>0</c:v>
                </c:pt>
                <c:pt idx="17">
                  <c:v>905</c:v>
                </c:pt>
                <c:pt idx="18">
                  <c:v>913</c:v>
                </c:pt>
                <c:pt idx="19">
                  <c:v>1224</c:v>
                </c:pt>
                <c:pt idx="20">
                  <c:v>1277</c:v>
                </c:pt>
                <c:pt idx="21">
                  <c:v>1294</c:v>
                </c:pt>
                <c:pt idx="22">
                  <c:v>1355</c:v>
                </c:pt>
                <c:pt idx="23">
                  <c:v>1380</c:v>
                </c:pt>
                <c:pt idx="24">
                  <c:v>1388</c:v>
                </c:pt>
                <c:pt idx="25">
                  <c:v>1443</c:v>
                </c:pt>
                <c:pt idx="26">
                  <c:v>1444</c:v>
                </c:pt>
                <c:pt idx="27">
                  <c:v>1536</c:v>
                </c:pt>
                <c:pt idx="28">
                  <c:v>1634</c:v>
                </c:pt>
                <c:pt idx="29">
                  <c:v>1809</c:v>
                </c:pt>
                <c:pt idx="30">
                  <c:v>1810</c:v>
                </c:pt>
                <c:pt idx="31">
                  <c:v>1911</c:v>
                </c:pt>
                <c:pt idx="32">
                  <c:v>1913</c:v>
                </c:pt>
                <c:pt idx="33">
                  <c:v>1914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2017</c:v>
                </c:pt>
                <c:pt idx="38">
                  <c:v>2018</c:v>
                </c:pt>
                <c:pt idx="39">
                  <c:v>2023</c:v>
                </c:pt>
                <c:pt idx="40">
                  <c:v>2160</c:v>
                </c:pt>
                <c:pt idx="41">
                  <c:v>2166</c:v>
                </c:pt>
                <c:pt idx="42">
                  <c:v>2173</c:v>
                </c:pt>
                <c:pt idx="43">
                  <c:v>3287</c:v>
                </c:pt>
                <c:pt idx="44">
                  <c:v>4760</c:v>
                </c:pt>
                <c:pt idx="45">
                  <c:v>4760</c:v>
                </c:pt>
                <c:pt idx="46">
                  <c:v>4763</c:v>
                </c:pt>
                <c:pt idx="47">
                  <c:v>4763</c:v>
                </c:pt>
                <c:pt idx="48">
                  <c:v>4767</c:v>
                </c:pt>
                <c:pt idx="49">
                  <c:v>4767</c:v>
                </c:pt>
                <c:pt idx="50">
                  <c:v>5228</c:v>
                </c:pt>
                <c:pt idx="51">
                  <c:v>5228</c:v>
                </c:pt>
                <c:pt idx="52">
                  <c:v>5663.5</c:v>
                </c:pt>
                <c:pt idx="53">
                  <c:v>5938</c:v>
                </c:pt>
                <c:pt idx="54">
                  <c:v>5944</c:v>
                </c:pt>
                <c:pt idx="55">
                  <c:v>6147</c:v>
                </c:pt>
                <c:pt idx="56">
                  <c:v>6415</c:v>
                </c:pt>
                <c:pt idx="57">
                  <c:v>6502</c:v>
                </c:pt>
                <c:pt idx="58">
                  <c:v>6859</c:v>
                </c:pt>
                <c:pt idx="59">
                  <c:v>6954.5</c:v>
                </c:pt>
                <c:pt idx="60">
                  <c:v>6955</c:v>
                </c:pt>
                <c:pt idx="61">
                  <c:v>7055</c:v>
                </c:pt>
                <c:pt idx="62">
                  <c:v>7124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50">
                  <c:v>-7.9519999999320135E-2</c:v>
                </c:pt>
                <c:pt idx="51">
                  <c:v>-7.9519999999320135E-2</c:v>
                </c:pt>
                <c:pt idx="57">
                  <c:v>-8.1079999996291008E-2</c:v>
                </c:pt>
                <c:pt idx="58">
                  <c:v>-8.3909999993920792E-2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1CB-4022-B781-6A59AF170F7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2">
                    <c:v>0</c:v>
                  </c:pt>
                  <c:pt idx="16">
                    <c:v>0</c:v>
                  </c:pt>
                  <c:pt idx="50">
                    <c:v>8.9999999999999998E-4</c:v>
                  </c:pt>
                  <c:pt idx="51">
                    <c:v>8.9999999999999998E-4</c:v>
                  </c:pt>
                  <c:pt idx="52">
                    <c:v>2E-3</c:v>
                  </c:pt>
                  <c:pt idx="53">
                    <c:v>1.5E-3</c:v>
                  </c:pt>
                  <c:pt idx="57">
                    <c:v>4.0000000000000002E-4</c:v>
                  </c:pt>
                  <c:pt idx="58">
                    <c:v>8.3000000000000001E-3</c:v>
                  </c:pt>
                  <c:pt idx="59">
                    <c:v>2.8E-3</c:v>
                  </c:pt>
                  <c:pt idx="60">
                    <c:v>1.9E-3</c:v>
                  </c:pt>
                  <c:pt idx="61">
                    <c:v>2.7000000000000001E-3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2">
                    <c:v>0</c:v>
                  </c:pt>
                  <c:pt idx="16">
                    <c:v>0</c:v>
                  </c:pt>
                  <c:pt idx="50">
                    <c:v>8.9999999999999998E-4</c:v>
                  </c:pt>
                  <c:pt idx="51">
                    <c:v>8.9999999999999998E-4</c:v>
                  </c:pt>
                  <c:pt idx="52">
                    <c:v>2E-3</c:v>
                  </c:pt>
                  <c:pt idx="53">
                    <c:v>1.5E-3</c:v>
                  </c:pt>
                  <c:pt idx="57">
                    <c:v>4.0000000000000002E-4</c:v>
                  </c:pt>
                  <c:pt idx="58">
                    <c:v>8.3000000000000001E-3</c:v>
                  </c:pt>
                  <c:pt idx="59">
                    <c:v>2.8E-3</c:v>
                  </c:pt>
                  <c:pt idx="60">
                    <c:v>1.9E-3</c:v>
                  </c:pt>
                  <c:pt idx="61">
                    <c:v>2.7000000000000001E-3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-841</c:v>
                </c:pt>
                <c:pt idx="1">
                  <c:v>-748</c:v>
                </c:pt>
                <c:pt idx="2">
                  <c:v>-744</c:v>
                </c:pt>
                <c:pt idx="3">
                  <c:v>-741</c:v>
                </c:pt>
                <c:pt idx="4">
                  <c:v>-741</c:v>
                </c:pt>
                <c:pt idx="5">
                  <c:v>-737</c:v>
                </c:pt>
                <c:pt idx="6">
                  <c:v>-732</c:v>
                </c:pt>
                <c:pt idx="7">
                  <c:v>-730</c:v>
                </c:pt>
                <c:pt idx="8">
                  <c:v>-726</c:v>
                </c:pt>
                <c:pt idx="9">
                  <c:v>-387</c:v>
                </c:pt>
                <c:pt idx="10">
                  <c:v>-385</c:v>
                </c:pt>
                <c:pt idx="11">
                  <c:v>-381</c:v>
                </c:pt>
                <c:pt idx="12">
                  <c:v>-381</c:v>
                </c:pt>
                <c:pt idx="13">
                  <c:v>-379</c:v>
                </c:pt>
                <c:pt idx="14">
                  <c:v>-373</c:v>
                </c:pt>
                <c:pt idx="15">
                  <c:v>-367</c:v>
                </c:pt>
                <c:pt idx="16">
                  <c:v>0</c:v>
                </c:pt>
                <c:pt idx="17">
                  <c:v>905</c:v>
                </c:pt>
                <c:pt idx="18">
                  <c:v>913</c:v>
                </c:pt>
                <c:pt idx="19">
                  <c:v>1224</c:v>
                </c:pt>
                <c:pt idx="20">
                  <c:v>1277</c:v>
                </c:pt>
                <c:pt idx="21">
                  <c:v>1294</c:v>
                </c:pt>
                <c:pt idx="22">
                  <c:v>1355</c:v>
                </c:pt>
                <c:pt idx="23">
                  <c:v>1380</c:v>
                </c:pt>
                <c:pt idx="24">
                  <c:v>1388</c:v>
                </c:pt>
                <c:pt idx="25">
                  <c:v>1443</c:v>
                </c:pt>
                <c:pt idx="26">
                  <c:v>1444</c:v>
                </c:pt>
                <c:pt idx="27">
                  <c:v>1536</c:v>
                </c:pt>
                <c:pt idx="28">
                  <c:v>1634</c:v>
                </c:pt>
                <c:pt idx="29">
                  <c:v>1809</c:v>
                </c:pt>
                <c:pt idx="30">
                  <c:v>1810</c:v>
                </c:pt>
                <c:pt idx="31">
                  <c:v>1911</c:v>
                </c:pt>
                <c:pt idx="32">
                  <c:v>1913</c:v>
                </c:pt>
                <c:pt idx="33">
                  <c:v>1914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2017</c:v>
                </c:pt>
                <c:pt idx="38">
                  <c:v>2018</c:v>
                </c:pt>
                <c:pt idx="39">
                  <c:v>2023</c:v>
                </c:pt>
                <c:pt idx="40">
                  <c:v>2160</c:v>
                </c:pt>
                <c:pt idx="41">
                  <c:v>2166</c:v>
                </c:pt>
                <c:pt idx="42">
                  <c:v>2173</c:v>
                </c:pt>
                <c:pt idx="43">
                  <c:v>3287</c:v>
                </c:pt>
                <c:pt idx="44">
                  <c:v>4760</c:v>
                </c:pt>
                <c:pt idx="45">
                  <c:v>4760</c:v>
                </c:pt>
                <c:pt idx="46">
                  <c:v>4763</c:v>
                </c:pt>
                <c:pt idx="47">
                  <c:v>4763</c:v>
                </c:pt>
                <c:pt idx="48">
                  <c:v>4767</c:v>
                </c:pt>
                <c:pt idx="49">
                  <c:v>4767</c:v>
                </c:pt>
                <c:pt idx="50">
                  <c:v>5228</c:v>
                </c:pt>
                <c:pt idx="51">
                  <c:v>5228</c:v>
                </c:pt>
                <c:pt idx="52">
                  <c:v>5663.5</c:v>
                </c:pt>
                <c:pt idx="53">
                  <c:v>5938</c:v>
                </c:pt>
                <c:pt idx="54">
                  <c:v>5944</c:v>
                </c:pt>
                <c:pt idx="55">
                  <c:v>6147</c:v>
                </c:pt>
                <c:pt idx="56">
                  <c:v>6415</c:v>
                </c:pt>
                <c:pt idx="57">
                  <c:v>6502</c:v>
                </c:pt>
                <c:pt idx="58">
                  <c:v>6859</c:v>
                </c:pt>
                <c:pt idx="59">
                  <c:v>6954.5</c:v>
                </c:pt>
                <c:pt idx="60">
                  <c:v>6955</c:v>
                </c:pt>
                <c:pt idx="61">
                  <c:v>7055</c:v>
                </c:pt>
                <c:pt idx="62">
                  <c:v>7124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52">
                  <c:v>-8.2764999991923105E-2</c:v>
                </c:pt>
                <c:pt idx="53">
                  <c:v>-7.9319999997096602E-2</c:v>
                </c:pt>
                <c:pt idx="55">
                  <c:v>-7.7830000001995359E-2</c:v>
                </c:pt>
                <c:pt idx="56">
                  <c:v>-7.4749999992491212E-2</c:v>
                </c:pt>
                <c:pt idx="59">
                  <c:v>-7.5254999996104743E-2</c:v>
                </c:pt>
                <c:pt idx="60">
                  <c:v>-7.6799999995273538E-2</c:v>
                </c:pt>
                <c:pt idx="61">
                  <c:v>-8.2350000004225876E-2</c:v>
                </c:pt>
                <c:pt idx="62">
                  <c:v>-8.3360000164248049E-2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1CB-4022-B781-6A59AF170F7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2">
                    <c:v>0</c:v>
                  </c:pt>
                  <c:pt idx="16">
                    <c:v>0</c:v>
                  </c:pt>
                  <c:pt idx="50">
                    <c:v>8.9999999999999998E-4</c:v>
                  </c:pt>
                  <c:pt idx="51">
                    <c:v>8.9999999999999998E-4</c:v>
                  </c:pt>
                  <c:pt idx="52">
                    <c:v>2E-3</c:v>
                  </c:pt>
                  <c:pt idx="53">
                    <c:v>1.5E-3</c:v>
                  </c:pt>
                  <c:pt idx="57">
                    <c:v>4.0000000000000002E-4</c:v>
                  </c:pt>
                  <c:pt idx="58">
                    <c:v>8.3000000000000001E-3</c:v>
                  </c:pt>
                  <c:pt idx="59">
                    <c:v>2.8E-3</c:v>
                  </c:pt>
                  <c:pt idx="60">
                    <c:v>1.9E-3</c:v>
                  </c:pt>
                  <c:pt idx="61">
                    <c:v>2.7000000000000001E-3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2">
                    <c:v>0</c:v>
                  </c:pt>
                  <c:pt idx="16">
                    <c:v>0</c:v>
                  </c:pt>
                  <c:pt idx="50">
                    <c:v>8.9999999999999998E-4</c:v>
                  </c:pt>
                  <c:pt idx="51">
                    <c:v>8.9999999999999998E-4</c:v>
                  </c:pt>
                  <c:pt idx="52">
                    <c:v>2E-3</c:v>
                  </c:pt>
                  <c:pt idx="53">
                    <c:v>1.5E-3</c:v>
                  </c:pt>
                  <c:pt idx="57">
                    <c:v>4.0000000000000002E-4</c:v>
                  </c:pt>
                  <c:pt idx="58">
                    <c:v>8.3000000000000001E-3</c:v>
                  </c:pt>
                  <c:pt idx="59">
                    <c:v>2.8E-3</c:v>
                  </c:pt>
                  <c:pt idx="60">
                    <c:v>1.9E-3</c:v>
                  </c:pt>
                  <c:pt idx="61">
                    <c:v>2.7000000000000001E-3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-841</c:v>
                </c:pt>
                <c:pt idx="1">
                  <c:v>-748</c:v>
                </c:pt>
                <c:pt idx="2">
                  <c:v>-744</c:v>
                </c:pt>
                <c:pt idx="3">
                  <c:v>-741</c:v>
                </c:pt>
                <c:pt idx="4">
                  <c:v>-741</c:v>
                </c:pt>
                <c:pt idx="5">
                  <c:v>-737</c:v>
                </c:pt>
                <c:pt idx="6">
                  <c:v>-732</c:v>
                </c:pt>
                <c:pt idx="7">
                  <c:v>-730</c:v>
                </c:pt>
                <c:pt idx="8">
                  <c:v>-726</c:v>
                </c:pt>
                <c:pt idx="9">
                  <c:v>-387</c:v>
                </c:pt>
                <c:pt idx="10">
                  <c:v>-385</c:v>
                </c:pt>
                <c:pt idx="11">
                  <c:v>-381</c:v>
                </c:pt>
                <c:pt idx="12">
                  <c:v>-381</c:v>
                </c:pt>
                <c:pt idx="13">
                  <c:v>-379</c:v>
                </c:pt>
                <c:pt idx="14">
                  <c:v>-373</c:v>
                </c:pt>
                <c:pt idx="15">
                  <c:v>-367</c:v>
                </c:pt>
                <c:pt idx="16">
                  <c:v>0</c:v>
                </c:pt>
                <c:pt idx="17">
                  <c:v>905</c:v>
                </c:pt>
                <c:pt idx="18">
                  <c:v>913</c:v>
                </c:pt>
                <c:pt idx="19">
                  <c:v>1224</c:v>
                </c:pt>
                <c:pt idx="20">
                  <c:v>1277</c:v>
                </c:pt>
                <c:pt idx="21">
                  <c:v>1294</c:v>
                </c:pt>
                <c:pt idx="22">
                  <c:v>1355</c:v>
                </c:pt>
                <c:pt idx="23">
                  <c:v>1380</c:v>
                </c:pt>
                <c:pt idx="24">
                  <c:v>1388</c:v>
                </c:pt>
                <c:pt idx="25">
                  <c:v>1443</c:v>
                </c:pt>
                <c:pt idx="26">
                  <c:v>1444</c:v>
                </c:pt>
                <c:pt idx="27">
                  <c:v>1536</c:v>
                </c:pt>
                <c:pt idx="28">
                  <c:v>1634</c:v>
                </c:pt>
                <c:pt idx="29">
                  <c:v>1809</c:v>
                </c:pt>
                <c:pt idx="30">
                  <c:v>1810</c:v>
                </c:pt>
                <c:pt idx="31">
                  <c:v>1911</c:v>
                </c:pt>
                <c:pt idx="32">
                  <c:v>1913</c:v>
                </c:pt>
                <c:pt idx="33">
                  <c:v>1914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2017</c:v>
                </c:pt>
                <c:pt idx="38">
                  <c:v>2018</c:v>
                </c:pt>
                <c:pt idx="39">
                  <c:v>2023</c:v>
                </c:pt>
                <c:pt idx="40">
                  <c:v>2160</c:v>
                </c:pt>
                <c:pt idx="41">
                  <c:v>2166</c:v>
                </c:pt>
                <c:pt idx="42">
                  <c:v>2173</c:v>
                </c:pt>
                <c:pt idx="43">
                  <c:v>3287</c:v>
                </c:pt>
                <c:pt idx="44">
                  <c:v>4760</c:v>
                </c:pt>
                <c:pt idx="45">
                  <c:v>4760</c:v>
                </c:pt>
                <c:pt idx="46">
                  <c:v>4763</c:v>
                </c:pt>
                <c:pt idx="47">
                  <c:v>4763</c:v>
                </c:pt>
                <c:pt idx="48">
                  <c:v>4767</c:v>
                </c:pt>
                <c:pt idx="49">
                  <c:v>4767</c:v>
                </c:pt>
                <c:pt idx="50">
                  <c:v>5228</c:v>
                </c:pt>
                <c:pt idx="51">
                  <c:v>5228</c:v>
                </c:pt>
                <c:pt idx="52">
                  <c:v>5663.5</c:v>
                </c:pt>
                <c:pt idx="53">
                  <c:v>5938</c:v>
                </c:pt>
                <c:pt idx="54">
                  <c:v>5944</c:v>
                </c:pt>
                <c:pt idx="55">
                  <c:v>6147</c:v>
                </c:pt>
                <c:pt idx="56">
                  <c:v>6415</c:v>
                </c:pt>
                <c:pt idx="57">
                  <c:v>6502</c:v>
                </c:pt>
                <c:pt idx="58">
                  <c:v>6859</c:v>
                </c:pt>
                <c:pt idx="59">
                  <c:v>6954.5</c:v>
                </c:pt>
                <c:pt idx="60">
                  <c:v>6955</c:v>
                </c:pt>
                <c:pt idx="61">
                  <c:v>7055</c:v>
                </c:pt>
                <c:pt idx="62">
                  <c:v>7124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1CB-4022-B781-6A59AF170F7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2">
                    <c:v>0</c:v>
                  </c:pt>
                  <c:pt idx="16">
                    <c:v>0</c:v>
                  </c:pt>
                  <c:pt idx="50">
                    <c:v>8.9999999999999998E-4</c:v>
                  </c:pt>
                  <c:pt idx="51">
                    <c:v>8.9999999999999998E-4</c:v>
                  </c:pt>
                  <c:pt idx="52">
                    <c:v>2E-3</c:v>
                  </c:pt>
                  <c:pt idx="53">
                    <c:v>1.5E-3</c:v>
                  </c:pt>
                  <c:pt idx="57">
                    <c:v>4.0000000000000002E-4</c:v>
                  </c:pt>
                  <c:pt idx="58">
                    <c:v>8.3000000000000001E-3</c:v>
                  </c:pt>
                  <c:pt idx="59">
                    <c:v>2.8E-3</c:v>
                  </c:pt>
                  <c:pt idx="60">
                    <c:v>1.9E-3</c:v>
                  </c:pt>
                  <c:pt idx="61">
                    <c:v>2.7000000000000001E-3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2">
                    <c:v>0</c:v>
                  </c:pt>
                  <c:pt idx="16">
                    <c:v>0</c:v>
                  </c:pt>
                  <c:pt idx="50">
                    <c:v>8.9999999999999998E-4</c:v>
                  </c:pt>
                  <c:pt idx="51">
                    <c:v>8.9999999999999998E-4</c:v>
                  </c:pt>
                  <c:pt idx="52">
                    <c:v>2E-3</c:v>
                  </c:pt>
                  <c:pt idx="53">
                    <c:v>1.5E-3</c:v>
                  </c:pt>
                  <c:pt idx="57">
                    <c:v>4.0000000000000002E-4</c:v>
                  </c:pt>
                  <c:pt idx="58">
                    <c:v>8.3000000000000001E-3</c:v>
                  </c:pt>
                  <c:pt idx="59">
                    <c:v>2.8E-3</c:v>
                  </c:pt>
                  <c:pt idx="60">
                    <c:v>1.9E-3</c:v>
                  </c:pt>
                  <c:pt idx="61">
                    <c:v>2.7000000000000001E-3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-841</c:v>
                </c:pt>
                <c:pt idx="1">
                  <c:v>-748</c:v>
                </c:pt>
                <c:pt idx="2">
                  <c:v>-744</c:v>
                </c:pt>
                <c:pt idx="3">
                  <c:v>-741</c:v>
                </c:pt>
                <c:pt idx="4">
                  <c:v>-741</c:v>
                </c:pt>
                <c:pt idx="5">
                  <c:v>-737</c:v>
                </c:pt>
                <c:pt idx="6">
                  <c:v>-732</c:v>
                </c:pt>
                <c:pt idx="7">
                  <c:v>-730</c:v>
                </c:pt>
                <c:pt idx="8">
                  <c:v>-726</c:v>
                </c:pt>
                <c:pt idx="9">
                  <c:v>-387</c:v>
                </c:pt>
                <c:pt idx="10">
                  <c:v>-385</c:v>
                </c:pt>
                <c:pt idx="11">
                  <c:v>-381</c:v>
                </c:pt>
                <c:pt idx="12">
                  <c:v>-381</c:v>
                </c:pt>
                <c:pt idx="13">
                  <c:v>-379</c:v>
                </c:pt>
                <c:pt idx="14">
                  <c:v>-373</c:v>
                </c:pt>
                <c:pt idx="15">
                  <c:v>-367</c:v>
                </c:pt>
                <c:pt idx="16">
                  <c:v>0</c:v>
                </c:pt>
                <c:pt idx="17">
                  <c:v>905</c:v>
                </c:pt>
                <c:pt idx="18">
                  <c:v>913</c:v>
                </c:pt>
                <c:pt idx="19">
                  <c:v>1224</c:v>
                </c:pt>
                <c:pt idx="20">
                  <c:v>1277</c:v>
                </c:pt>
                <c:pt idx="21">
                  <c:v>1294</c:v>
                </c:pt>
                <c:pt idx="22">
                  <c:v>1355</c:v>
                </c:pt>
                <c:pt idx="23">
                  <c:v>1380</c:v>
                </c:pt>
                <c:pt idx="24">
                  <c:v>1388</c:v>
                </c:pt>
                <c:pt idx="25">
                  <c:v>1443</c:v>
                </c:pt>
                <c:pt idx="26">
                  <c:v>1444</c:v>
                </c:pt>
                <c:pt idx="27">
                  <c:v>1536</c:v>
                </c:pt>
                <c:pt idx="28">
                  <c:v>1634</c:v>
                </c:pt>
                <c:pt idx="29">
                  <c:v>1809</c:v>
                </c:pt>
                <c:pt idx="30">
                  <c:v>1810</c:v>
                </c:pt>
                <c:pt idx="31">
                  <c:v>1911</c:v>
                </c:pt>
                <c:pt idx="32">
                  <c:v>1913</c:v>
                </c:pt>
                <c:pt idx="33">
                  <c:v>1914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2017</c:v>
                </c:pt>
                <c:pt idx="38">
                  <c:v>2018</c:v>
                </c:pt>
                <c:pt idx="39">
                  <c:v>2023</c:v>
                </c:pt>
                <c:pt idx="40">
                  <c:v>2160</c:v>
                </c:pt>
                <c:pt idx="41">
                  <c:v>2166</c:v>
                </c:pt>
                <c:pt idx="42">
                  <c:v>2173</c:v>
                </c:pt>
                <c:pt idx="43">
                  <c:v>3287</c:v>
                </c:pt>
                <c:pt idx="44">
                  <c:v>4760</c:v>
                </c:pt>
                <c:pt idx="45">
                  <c:v>4760</c:v>
                </c:pt>
                <c:pt idx="46">
                  <c:v>4763</c:v>
                </c:pt>
                <c:pt idx="47">
                  <c:v>4763</c:v>
                </c:pt>
                <c:pt idx="48">
                  <c:v>4767</c:v>
                </c:pt>
                <c:pt idx="49">
                  <c:v>4767</c:v>
                </c:pt>
                <c:pt idx="50">
                  <c:v>5228</c:v>
                </c:pt>
                <c:pt idx="51">
                  <c:v>5228</c:v>
                </c:pt>
                <c:pt idx="52">
                  <c:v>5663.5</c:v>
                </c:pt>
                <c:pt idx="53">
                  <c:v>5938</c:v>
                </c:pt>
                <c:pt idx="54">
                  <c:v>5944</c:v>
                </c:pt>
                <c:pt idx="55">
                  <c:v>6147</c:v>
                </c:pt>
                <c:pt idx="56">
                  <c:v>6415</c:v>
                </c:pt>
                <c:pt idx="57">
                  <c:v>6502</c:v>
                </c:pt>
                <c:pt idx="58">
                  <c:v>6859</c:v>
                </c:pt>
                <c:pt idx="59">
                  <c:v>6954.5</c:v>
                </c:pt>
                <c:pt idx="60">
                  <c:v>6955</c:v>
                </c:pt>
                <c:pt idx="61">
                  <c:v>7055</c:v>
                </c:pt>
                <c:pt idx="62">
                  <c:v>7124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1CB-4022-B781-6A59AF170F7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2">
                    <c:v>0</c:v>
                  </c:pt>
                  <c:pt idx="16">
                    <c:v>0</c:v>
                  </c:pt>
                  <c:pt idx="50">
                    <c:v>8.9999999999999998E-4</c:v>
                  </c:pt>
                  <c:pt idx="51">
                    <c:v>8.9999999999999998E-4</c:v>
                  </c:pt>
                  <c:pt idx="52">
                    <c:v>2E-3</c:v>
                  </c:pt>
                  <c:pt idx="53">
                    <c:v>1.5E-3</c:v>
                  </c:pt>
                  <c:pt idx="57">
                    <c:v>4.0000000000000002E-4</c:v>
                  </c:pt>
                  <c:pt idx="58">
                    <c:v>8.3000000000000001E-3</c:v>
                  </c:pt>
                  <c:pt idx="59">
                    <c:v>2.8E-3</c:v>
                  </c:pt>
                  <c:pt idx="60">
                    <c:v>1.9E-3</c:v>
                  </c:pt>
                  <c:pt idx="61">
                    <c:v>2.7000000000000001E-3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2">
                    <c:v>0</c:v>
                  </c:pt>
                  <c:pt idx="16">
                    <c:v>0</c:v>
                  </c:pt>
                  <c:pt idx="50">
                    <c:v>8.9999999999999998E-4</c:v>
                  </c:pt>
                  <c:pt idx="51">
                    <c:v>8.9999999999999998E-4</c:v>
                  </c:pt>
                  <c:pt idx="52">
                    <c:v>2E-3</c:v>
                  </c:pt>
                  <c:pt idx="53">
                    <c:v>1.5E-3</c:v>
                  </c:pt>
                  <c:pt idx="57">
                    <c:v>4.0000000000000002E-4</c:v>
                  </c:pt>
                  <c:pt idx="58">
                    <c:v>8.3000000000000001E-3</c:v>
                  </c:pt>
                  <c:pt idx="59">
                    <c:v>2.8E-3</c:v>
                  </c:pt>
                  <c:pt idx="60">
                    <c:v>1.9E-3</c:v>
                  </c:pt>
                  <c:pt idx="61">
                    <c:v>2.7000000000000001E-3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-841</c:v>
                </c:pt>
                <c:pt idx="1">
                  <c:v>-748</c:v>
                </c:pt>
                <c:pt idx="2">
                  <c:v>-744</c:v>
                </c:pt>
                <c:pt idx="3">
                  <c:v>-741</c:v>
                </c:pt>
                <c:pt idx="4">
                  <c:v>-741</c:v>
                </c:pt>
                <c:pt idx="5">
                  <c:v>-737</c:v>
                </c:pt>
                <c:pt idx="6">
                  <c:v>-732</c:v>
                </c:pt>
                <c:pt idx="7">
                  <c:v>-730</c:v>
                </c:pt>
                <c:pt idx="8">
                  <c:v>-726</c:v>
                </c:pt>
                <c:pt idx="9">
                  <c:v>-387</c:v>
                </c:pt>
                <c:pt idx="10">
                  <c:v>-385</c:v>
                </c:pt>
                <c:pt idx="11">
                  <c:v>-381</c:v>
                </c:pt>
                <c:pt idx="12">
                  <c:v>-381</c:v>
                </c:pt>
                <c:pt idx="13">
                  <c:v>-379</c:v>
                </c:pt>
                <c:pt idx="14">
                  <c:v>-373</c:v>
                </c:pt>
                <c:pt idx="15">
                  <c:v>-367</c:v>
                </c:pt>
                <c:pt idx="16">
                  <c:v>0</c:v>
                </c:pt>
                <c:pt idx="17">
                  <c:v>905</c:v>
                </c:pt>
                <c:pt idx="18">
                  <c:v>913</c:v>
                </c:pt>
                <c:pt idx="19">
                  <c:v>1224</c:v>
                </c:pt>
                <c:pt idx="20">
                  <c:v>1277</c:v>
                </c:pt>
                <c:pt idx="21">
                  <c:v>1294</c:v>
                </c:pt>
                <c:pt idx="22">
                  <c:v>1355</c:v>
                </c:pt>
                <c:pt idx="23">
                  <c:v>1380</c:v>
                </c:pt>
                <c:pt idx="24">
                  <c:v>1388</c:v>
                </c:pt>
                <c:pt idx="25">
                  <c:v>1443</c:v>
                </c:pt>
                <c:pt idx="26">
                  <c:v>1444</c:v>
                </c:pt>
                <c:pt idx="27">
                  <c:v>1536</c:v>
                </c:pt>
                <c:pt idx="28">
                  <c:v>1634</c:v>
                </c:pt>
                <c:pt idx="29">
                  <c:v>1809</c:v>
                </c:pt>
                <c:pt idx="30">
                  <c:v>1810</c:v>
                </c:pt>
                <c:pt idx="31">
                  <c:v>1911</c:v>
                </c:pt>
                <c:pt idx="32">
                  <c:v>1913</c:v>
                </c:pt>
                <c:pt idx="33">
                  <c:v>1914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2017</c:v>
                </c:pt>
                <c:pt idx="38">
                  <c:v>2018</c:v>
                </c:pt>
                <c:pt idx="39">
                  <c:v>2023</c:v>
                </c:pt>
                <c:pt idx="40">
                  <c:v>2160</c:v>
                </c:pt>
                <c:pt idx="41">
                  <c:v>2166</c:v>
                </c:pt>
                <c:pt idx="42">
                  <c:v>2173</c:v>
                </c:pt>
                <c:pt idx="43">
                  <c:v>3287</c:v>
                </c:pt>
                <c:pt idx="44">
                  <c:v>4760</c:v>
                </c:pt>
                <c:pt idx="45">
                  <c:v>4760</c:v>
                </c:pt>
                <c:pt idx="46">
                  <c:v>4763</c:v>
                </c:pt>
                <c:pt idx="47">
                  <c:v>4763</c:v>
                </c:pt>
                <c:pt idx="48">
                  <c:v>4767</c:v>
                </c:pt>
                <c:pt idx="49">
                  <c:v>4767</c:v>
                </c:pt>
                <c:pt idx="50">
                  <c:v>5228</c:v>
                </c:pt>
                <c:pt idx="51">
                  <c:v>5228</c:v>
                </c:pt>
                <c:pt idx="52">
                  <c:v>5663.5</c:v>
                </c:pt>
                <c:pt idx="53">
                  <c:v>5938</c:v>
                </c:pt>
                <c:pt idx="54">
                  <c:v>5944</c:v>
                </c:pt>
                <c:pt idx="55">
                  <c:v>6147</c:v>
                </c:pt>
                <c:pt idx="56">
                  <c:v>6415</c:v>
                </c:pt>
                <c:pt idx="57">
                  <c:v>6502</c:v>
                </c:pt>
                <c:pt idx="58">
                  <c:v>6859</c:v>
                </c:pt>
                <c:pt idx="59">
                  <c:v>6954.5</c:v>
                </c:pt>
                <c:pt idx="60">
                  <c:v>6955</c:v>
                </c:pt>
                <c:pt idx="61">
                  <c:v>7055</c:v>
                </c:pt>
                <c:pt idx="62">
                  <c:v>7124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  <c:pt idx="43">
                  <c:v>-7.7929999999469146E-2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1CB-4022-B781-6A59AF170F7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-841</c:v>
                </c:pt>
                <c:pt idx="1">
                  <c:v>-748</c:v>
                </c:pt>
                <c:pt idx="2">
                  <c:v>-744</c:v>
                </c:pt>
                <c:pt idx="3">
                  <c:v>-741</c:v>
                </c:pt>
                <c:pt idx="4">
                  <c:v>-741</c:v>
                </c:pt>
                <c:pt idx="5">
                  <c:v>-737</c:v>
                </c:pt>
                <c:pt idx="6">
                  <c:v>-732</c:v>
                </c:pt>
                <c:pt idx="7">
                  <c:v>-730</c:v>
                </c:pt>
                <c:pt idx="8">
                  <c:v>-726</c:v>
                </c:pt>
                <c:pt idx="9">
                  <c:v>-387</c:v>
                </c:pt>
                <c:pt idx="10">
                  <c:v>-385</c:v>
                </c:pt>
                <c:pt idx="11">
                  <c:v>-381</c:v>
                </c:pt>
                <c:pt idx="12">
                  <c:v>-381</c:v>
                </c:pt>
                <c:pt idx="13">
                  <c:v>-379</c:v>
                </c:pt>
                <c:pt idx="14">
                  <c:v>-373</c:v>
                </c:pt>
                <c:pt idx="15">
                  <c:v>-367</c:v>
                </c:pt>
                <c:pt idx="16">
                  <c:v>0</c:v>
                </c:pt>
                <c:pt idx="17">
                  <c:v>905</c:v>
                </c:pt>
                <c:pt idx="18">
                  <c:v>913</c:v>
                </c:pt>
                <c:pt idx="19">
                  <c:v>1224</c:v>
                </c:pt>
                <c:pt idx="20">
                  <c:v>1277</c:v>
                </c:pt>
                <c:pt idx="21">
                  <c:v>1294</c:v>
                </c:pt>
                <c:pt idx="22">
                  <c:v>1355</c:v>
                </c:pt>
                <c:pt idx="23">
                  <c:v>1380</c:v>
                </c:pt>
                <c:pt idx="24">
                  <c:v>1388</c:v>
                </c:pt>
                <c:pt idx="25">
                  <c:v>1443</c:v>
                </c:pt>
                <c:pt idx="26">
                  <c:v>1444</c:v>
                </c:pt>
                <c:pt idx="27">
                  <c:v>1536</c:v>
                </c:pt>
                <c:pt idx="28">
                  <c:v>1634</c:v>
                </c:pt>
                <c:pt idx="29">
                  <c:v>1809</c:v>
                </c:pt>
                <c:pt idx="30">
                  <c:v>1810</c:v>
                </c:pt>
                <c:pt idx="31">
                  <c:v>1911</c:v>
                </c:pt>
                <c:pt idx="32">
                  <c:v>1913</c:v>
                </c:pt>
                <c:pt idx="33">
                  <c:v>1914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2017</c:v>
                </c:pt>
                <c:pt idx="38">
                  <c:v>2018</c:v>
                </c:pt>
                <c:pt idx="39">
                  <c:v>2023</c:v>
                </c:pt>
                <c:pt idx="40">
                  <c:v>2160</c:v>
                </c:pt>
                <c:pt idx="41">
                  <c:v>2166</c:v>
                </c:pt>
                <c:pt idx="42">
                  <c:v>2173</c:v>
                </c:pt>
                <c:pt idx="43">
                  <c:v>3287</c:v>
                </c:pt>
                <c:pt idx="44">
                  <c:v>4760</c:v>
                </c:pt>
                <c:pt idx="45">
                  <c:v>4760</c:v>
                </c:pt>
                <c:pt idx="46">
                  <c:v>4763</c:v>
                </c:pt>
                <c:pt idx="47">
                  <c:v>4763</c:v>
                </c:pt>
                <c:pt idx="48">
                  <c:v>4767</c:v>
                </c:pt>
                <c:pt idx="49">
                  <c:v>4767</c:v>
                </c:pt>
                <c:pt idx="50">
                  <c:v>5228</c:v>
                </c:pt>
                <c:pt idx="51">
                  <c:v>5228</c:v>
                </c:pt>
                <c:pt idx="52">
                  <c:v>5663.5</c:v>
                </c:pt>
                <c:pt idx="53">
                  <c:v>5938</c:v>
                </c:pt>
                <c:pt idx="54">
                  <c:v>5944</c:v>
                </c:pt>
                <c:pt idx="55">
                  <c:v>6147</c:v>
                </c:pt>
                <c:pt idx="56">
                  <c:v>6415</c:v>
                </c:pt>
                <c:pt idx="57">
                  <c:v>6502</c:v>
                </c:pt>
                <c:pt idx="58">
                  <c:v>6859</c:v>
                </c:pt>
                <c:pt idx="59">
                  <c:v>6954.5</c:v>
                </c:pt>
                <c:pt idx="60">
                  <c:v>6955</c:v>
                </c:pt>
                <c:pt idx="61">
                  <c:v>7055</c:v>
                </c:pt>
                <c:pt idx="62">
                  <c:v>7124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-7.2815853321955906E-2</c:v>
                </c:pt>
                <c:pt idx="1">
                  <c:v>-7.2901178401172342E-2</c:v>
                </c:pt>
                <c:pt idx="2">
                  <c:v>-7.2904848297052613E-2</c:v>
                </c:pt>
                <c:pt idx="3">
                  <c:v>-7.2907600718962823E-2</c:v>
                </c:pt>
                <c:pt idx="4">
                  <c:v>-7.2907600718962823E-2</c:v>
                </c:pt>
                <c:pt idx="5">
                  <c:v>-7.2911270614843107E-2</c:v>
                </c:pt>
                <c:pt idx="6">
                  <c:v>-7.2915857984693452E-2</c:v>
                </c:pt>
                <c:pt idx="7">
                  <c:v>-7.2917692932633588E-2</c:v>
                </c:pt>
                <c:pt idx="8">
                  <c:v>-7.2921362828513858E-2</c:v>
                </c:pt>
                <c:pt idx="9">
                  <c:v>-7.3232386504367308E-2</c:v>
                </c:pt>
                <c:pt idx="10">
                  <c:v>-7.3234221452307444E-2</c:v>
                </c:pt>
                <c:pt idx="11">
                  <c:v>-7.3237891348187714E-2</c:v>
                </c:pt>
                <c:pt idx="13">
                  <c:v>-7.3239726296127849E-2</c:v>
                </c:pt>
                <c:pt idx="14">
                  <c:v>-7.3245231139948269E-2</c:v>
                </c:pt>
                <c:pt idx="15">
                  <c:v>-7.3250735983768689E-2</c:v>
                </c:pt>
                <c:pt idx="17">
                  <c:v>-7.4417762873696641E-2</c:v>
                </c:pt>
                <c:pt idx="18">
                  <c:v>-7.4425102665457196E-2</c:v>
                </c:pt>
                <c:pt idx="19">
                  <c:v>-7.4710437070148697E-2</c:v>
                </c:pt>
                <c:pt idx="20">
                  <c:v>-7.4759063190562358E-2</c:v>
                </c:pt>
                <c:pt idx="21">
                  <c:v>-7.4774660248053529E-2</c:v>
                </c:pt>
                <c:pt idx="22">
                  <c:v>-7.4830626160227745E-2</c:v>
                </c:pt>
                <c:pt idx="23">
                  <c:v>-7.4853563009479485E-2</c:v>
                </c:pt>
                <c:pt idx="24">
                  <c:v>-7.486090280124004E-2</c:v>
                </c:pt>
                <c:pt idx="25">
                  <c:v>-7.4911363869593836E-2</c:v>
                </c:pt>
                <c:pt idx="26">
                  <c:v>-7.4912281343563911E-2</c:v>
                </c:pt>
                <c:pt idx="27">
                  <c:v>-7.4996688948810272E-2</c:v>
                </c:pt>
                <c:pt idx="28">
                  <c:v>-7.508660139787704E-2</c:v>
                </c:pt>
                <c:pt idx="29">
                  <c:v>-7.5247159342639147E-2</c:v>
                </c:pt>
                <c:pt idx="30">
                  <c:v>-7.5248076816609208E-2</c:v>
                </c:pt>
                <c:pt idx="31">
                  <c:v>-7.5340741687586199E-2</c:v>
                </c:pt>
                <c:pt idx="32">
                  <c:v>-7.5342576635526334E-2</c:v>
                </c:pt>
                <c:pt idx="33">
                  <c:v>-7.5343494109496409E-2</c:v>
                </c:pt>
                <c:pt idx="34">
                  <c:v>-7.5430654136652966E-2</c:v>
                </c:pt>
                <c:pt idx="35">
                  <c:v>-7.5431571610623041E-2</c:v>
                </c:pt>
                <c:pt idx="36">
                  <c:v>-7.5432489084593116E-2</c:v>
                </c:pt>
                <c:pt idx="37">
                  <c:v>-7.5437993928413521E-2</c:v>
                </c:pt>
                <c:pt idx="38">
                  <c:v>-7.5438911402383596E-2</c:v>
                </c:pt>
                <c:pt idx="39">
                  <c:v>-7.5443498772233941E-2</c:v>
                </c:pt>
                <c:pt idx="40">
                  <c:v>-7.5569192706133409E-2</c:v>
                </c:pt>
                <c:pt idx="41">
                  <c:v>-7.5574697549953829E-2</c:v>
                </c:pt>
                <c:pt idx="42">
                  <c:v>-7.5581119867744309E-2</c:v>
                </c:pt>
                <c:pt idx="43">
                  <c:v>-7.6603185870401339E-2</c:v>
                </c:pt>
                <c:pt idx="44">
                  <c:v>-7.7954625028313185E-2</c:v>
                </c:pt>
                <c:pt idx="45">
                  <c:v>-7.7954625028313185E-2</c:v>
                </c:pt>
                <c:pt idx="46">
                  <c:v>-7.7957377450223395E-2</c:v>
                </c:pt>
                <c:pt idx="47">
                  <c:v>-7.7957377450223395E-2</c:v>
                </c:pt>
                <c:pt idx="48">
                  <c:v>-7.7961047346103679E-2</c:v>
                </c:pt>
                <c:pt idx="49">
                  <c:v>-7.7961047346103679E-2</c:v>
                </c:pt>
                <c:pt idx="50">
                  <c:v>-7.8384002846305548E-2</c:v>
                </c:pt>
                <c:pt idx="51">
                  <c:v>-7.8384002846305548E-2</c:v>
                </c:pt>
                <c:pt idx="52">
                  <c:v>-7.8783562760270667E-2</c:v>
                </c:pt>
                <c:pt idx="53">
                  <c:v>-7.903540936505464E-2</c:v>
                </c:pt>
                <c:pt idx="54">
                  <c:v>-7.904091420887506E-2</c:v>
                </c:pt>
                <c:pt idx="55">
                  <c:v>-7.9227161424799089E-2</c:v>
                </c:pt>
                <c:pt idx="56">
                  <c:v>-7.9473044448777619E-2</c:v>
                </c:pt>
                <c:pt idx="57">
                  <c:v>-7.9552864684173635E-2</c:v>
                </c:pt>
                <c:pt idx="58">
                  <c:v>-7.9880402891488317E-2</c:v>
                </c:pt>
                <c:pt idx="59">
                  <c:v>-7.9968021655629926E-2</c:v>
                </c:pt>
                <c:pt idx="60">
                  <c:v>-7.9968480392614963E-2</c:v>
                </c:pt>
                <c:pt idx="61">
                  <c:v>-8.0060227789621879E-2</c:v>
                </c:pt>
                <c:pt idx="62">
                  <c:v>-8.0123533493556651E-2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1CB-4022-B781-6A59AF170F7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-841</c:v>
                </c:pt>
                <c:pt idx="1">
                  <c:v>-748</c:v>
                </c:pt>
                <c:pt idx="2">
                  <c:v>-744</c:v>
                </c:pt>
                <c:pt idx="3">
                  <c:v>-741</c:v>
                </c:pt>
                <c:pt idx="4">
                  <c:v>-741</c:v>
                </c:pt>
                <c:pt idx="5">
                  <c:v>-737</c:v>
                </c:pt>
                <c:pt idx="6">
                  <c:v>-732</c:v>
                </c:pt>
                <c:pt idx="7">
                  <c:v>-730</c:v>
                </c:pt>
                <c:pt idx="8">
                  <c:v>-726</c:v>
                </c:pt>
                <c:pt idx="9">
                  <c:v>-387</c:v>
                </c:pt>
                <c:pt idx="10">
                  <c:v>-385</c:v>
                </c:pt>
                <c:pt idx="11">
                  <c:v>-381</c:v>
                </c:pt>
                <c:pt idx="12">
                  <c:v>-381</c:v>
                </c:pt>
                <c:pt idx="13">
                  <c:v>-379</c:v>
                </c:pt>
                <c:pt idx="14">
                  <c:v>-373</c:v>
                </c:pt>
                <c:pt idx="15">
                  <c:v>-367</c:v>
                </c:pt>
                <c:pt idx="16">
                  <c:v>0</c:v>
                </c:pt>
                <c:pt idx="17">
                  <c:v>905</c:v>
                </c:pt>
                <c:pt idx="18">
                  <c:v>913</c:v>
                </c:pt>
                <c:pt idx="19">
                  <c:v>1224</c:v>
                </c:pt>
                <c:pt idx="20">
                  <c:v>1277</c:v>
                </c:pt>
                <c:pt idx="21">
                  <c:v>1294</c:v>
                </c:pt>
                <c:pt idx="22">
                  <c:v>1355</c:v>
                </c:pt>
                <c:pt idx="23">
                  <c:v>1380</c:v>
                </c:pt>
                <c:pt idx="24">
                  <c:v>1388</c:v>
                </c:pt>
                <c:pt idx="25">
                  <c:v>1443</c:v>
                </c:pt>
                <c:pt idx="26">
                  <c:v>1444</c:v>
                </c:pt>
                <c:pt idx="27">
                  <c:v>1536</c:v>
                </c:pt>
                <c:pt idx="28">
                  <c:v>1634</c:v>
                </c:pt>
                <c:pt idx="29">
                  <c:v>1809</c:v>
                </c:pt>
                <c:pt idx="30">
                  <c:v>1810</c:v>
                </c:pt>
                <c:pt idx="31">
                  <c:v>1911</c:v>
                </c:pt>
                <c:pt idx="32">
                  <c:v>1913</c:v>
                </c:pt>
                <c:pt idx="33">
                  <c:v>1914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2017</c:v>
                </c:pt>
                <c:pt idx="38">
                  <c:v>2018</c:v>
                </c:pt>
                <c:pt idx="39">
                  <c:v>2023</c:v>
                </c:pt>
                <c:pt idx="40">
                  <c:v>2160</c:v>
                </c:pt>
                <c:pt idx="41">
                  <c:v>2166</c:v>
                </c:pt>
                <c:pt idx="42">
                  <c:v>2173</c:v>
                </c:pt>
                <c:pt idx="43">
                  <c:v>3287</c:v>
                </c:pt>
                <c:pt idx="44">
                  <c:v>4760</c:v>
                </c:pt>
                <c:pt idx="45">
                  <c:v>4760</c:v>
                </c:pt>
                <c:pt idx="46">
                  <c:v>4763</c:v>
                </c:pt>
                <c:pt idx="47">
                  <c:v>4763</c:v>
                </c:pt>
                <c:pt idx="48">
                  <c:v>4767</c:v>
                </c:pt>
                <c:pt idx="49">
                  <c:v>4767</c:v>
                </c:pt>
                <c:pt idx="50">
                  <c:v>5228</c:v>
                </c:pt>
                <c:pt idx="51">
                  <c:v>5228</c:v>
                </c:pt>
                <c:pt idx="52">
                  <c:v>5663.5</c:v>
                </c:pt>
                <c:pt idx="53">
                  <c:v>5938</c:v>
                </c:pt>
                <c:pt idx="54">
                  <c:v>5944</c:v>
                </c:pt>
                <c:pt idx="55">
                  <c:v>6147</c:v>
                </c:pt>
                <c:pt idx="56">
                  <c:v>6415</c:v>
                </c:pt>
                <c:pt idx="57">
                  <c:v>6502</c:v>
                </c:pt>
                <c:pt idx="58">
                  <c:v>6859</c:v>
                </c:pt>
                <c:pt idx="59">
                  <c:v>6954.5</c:v>
                </c:pt>
                <c:pt idx="60">
                  <c:v>6955</c:v>
                </c:pt>
                <c:pt idx="61">
                  <c:v>7055</c:v>
                </c:pt>
                <c:pt idx="62">
                  <c:v>7124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2">
                  <c:v>-4.6410000002651941E-2</c:v>
                </c:pt>
                <c:pt idx="16">
                  <c:v>0</c:v>
                </c:pt>
                <c:pt idx="54">
                  <c:v>3.583999999682419E-2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1CB-4022-B781-6A59AF170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6695776"/>
        <c:axId val="1"/>
      </c:scatterChart>
      <c:valAx>
        <c:axId val="746695776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6695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19354838709677"/>
          <c:y val="0.92097264437689974"/>
          <c:w val="0.77580645161290318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285750</xdr:colOff>
      <xdr:row>18</xdr:row>
      <xdr:rowOff>114300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01F9C2EF-8F93-3738-C3B8-DE315A0B9C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428625</xdr:colOff>
      <xdr:row>0</xdr:row>
      <xdr:rowOff>0</xdr:rowOff>
    </xdr:from>
    <xdr:to>
      <xdr:col>26</xdr:col>
      <xdr:colOff>533400</xdr:colOff>
      <xdr:row>18</xdr:row>
      <xdr:rowOff>66675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35CFBFED-2C06-A114-E9A2-618FD8E3B7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357" TargetMode="External"/><Relationship Id="rId13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bav-astro.de/sfs/BAVM_link.php?BAVMnr=62" TargetMode="External"/><Relationship Id="rId7" Type="http://schemas.openxmlformats.org/officeDocument/2006/relationships/hyperlink" Target="http://www.bav-astro.de/sfs/BAVM_link.php?BAVMnr=111" TargetMode="External"/><Relationship Id="rId12" Type="http://schemas.openxmlformats.org/officeDocument/2006/relationships/hyperlink" Target="http://vsolj.cetus-net.org/vsoljno51.pdf" TargetMode="External"/><Relationship Id="rId2" Type="http://schemas.openxmlformats.org/officeDocument/2006/relationships/hyperlink" Target="http://www.bav-astro.de/sfs/BAVM_link.php?BAVMnr=62" TargetMode="External"/><Relationship Id="rId1" Type="http://schemas.openxmlformats.org/officeDocument/2006/relationships/hyperlink" Target="http://www.bav-astro.de/sfs/BAVM_link.php?BAVMnr=62" TargetMode="External"/><Relationship Id="rId6" Type="http://schemas.openxmlformats.org/officeDocument/2006/relationships/hyperlink" Target="http://www.bav-astro.de/sfs/BAVM_link.php?BAVMnr=62" TargetMode="External"/><Relationship Id="rId11" Type="http://schemas.openxmlformats.org/officeDocument/2006/relationships/hyperlink" Target="http://www.bav-astro.de/sfs/BAVM_link.php?BAVMnr=193" TargetMode="External"/><Relationship Id="rId5" Type="http://schemas.openxmlformats.org/officeDocument/2006/relationships/hyperlink" Target="http://www.bav-astro.de/sfs/BAVM_link.php?BAVMnr=62" TargetMode="External"/><Relationship Id="rId10" Type="http://schemas.openxmlformats.org/officeDocument/2006/relationships/hyperlink" Target="http://www.bav-astro.de/sfs/BAVM_link.php?BAVMnr=179" TargetMode="External"/><Relationship Id="rId4" Type="http://schemas.openxmlformats.org/officeDocument/2006/relationships/hyperlink" Target="http://www.bav-astro.de/sfs/BAVM_link.php?BAVMnr=62" TargetMode="External"/><Relationship Id="rId9" Type="http://schemas.openxmlformats.org/officeDocument/2006/relationships/hyperlink" Target="http://www.bav-astro.de/sfs/BAVM_link.php?BAVMnr=178" TargetMode="External"/><Relationship Id="rId14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64"/>
  <sheetViews>
    <sheetView tabSelected="1" workbookViewId="0">
      <pane xSplit="14" ySplit="22" topLeftCell="O68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42578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37" customFormat="1" ht="20.25" x14ac:dyDescent="0.2">
      <c r="A1" s="63" t="s">
        <v>31</v>
      </c>
    </row>
    <row r="2" spans="1:6" s="37" customFormat="1" ht="12.95" customHeight="1" x14ac:dyDescent="0.2">
      <c r="A2" s="37" t="s">
        <v>26</v>
      </c>
      <c r="B2" s="64" t="s">
        <v>286</v>
      </c>
    </row>
    <row r="3" spans="1:6" s="37" customFormat="1" ht="12.95" customHeight="1" thickBot="1" x14ac:dyDescent="0.25"/>
    <row r="4" spans="1:6" s="37" customFormat="1" ht="12.95" customHeight="1" thickTop="1" thickBot="1" x14ac:dyDescent="0.25">
      <c r="A4" s="38" t="s">
        <v>2</v>
      </c>
      <c r="C4" s="39">
        <v>29906.98</v>
      </c>
      <c r="D4" s="40">
        <v>3.9803899999999999</v>
      </c>
    </row>
    <row r="5" spans="1:6" s="37" customFormat="1" ht="12.95" customHeight="1" thickTop="1" x14ac:dyDescent="0.2">
      <c r="A5" s="41" t="s">
        <v>38</v>
      </c>
      <c r="C5" s="42">
        <v>-9.5</v>
      </c>
      <c r="D5" s="37" t="s">
        <v>39</v>
      </c>
    </row>
    <row r="6" spans="1:6" s="37" customFormat="1" ht="12.95" customHeight="1" x14ac:dyDescent="0.2">
      <c r="A6" s="38" t="s">
        <v>3</v>
      </c>
    </row>
    <row r="7" spans="1:6" s="37" customFormat="1" ht="12.95" customHeight="1" x14ac:dyDescent="0.2">
      <c r="A7" s="37" t="s">
        <v>4</v>
      </c>
      <c r="C7" s="37">
        <v>29906.98</v>
      </c>
      <c r="D7" s="64" t="s">
        <v>284</v>
      </c>
    </row>
    <row r="8" spans="1:6" s="37" customFormat="1" ht="12.95" customHeight="1" x14ac:dyDescent="0.2">
      <c r="A8" s="37" t="s">
        <v>5</v>
      </c>
      <c r="C8" s="37">
        <v>3.9803899999999999</v>
      </c>
      <c r="D8" s="64" t="s">
        <v>284</v>
      </c>
    </row>
    <row r="9" spans="1:6" s="37" customFormat="1" ht="12.95" customHeight="1" x14ac:dyDescent="0.2">
      <c r="A9" s="43" t="s">
        <v>42</v>
      </c>
      <c r="B9" s="44">
        <v>64</v>
      </c>
      <c r="C9" s="45" t="str">
        <f>"F"&amp;B9</f>
        <v>F64</v>
      </c>
      <c r="D9" s="46" t="str">
        <f>"G"&amp;B9</f>
        <v>G64</v>
      </c>
    </row>
    <row r="10" spans="1:6" s="37" customFormat="1" ht="12.95" customHeight="1" thickBot="1" x14ac:dyDescent="0.25">
      <c r="C10" s="47" t="s">
        <v>22</v>
      </c>
      <c r="D10" s="47" t="s">
        <v>23</v>
      </c>
    </row>
    <row r="11" spans="1:6" s="37" customFormat="1" ht="12.95" customHeight="1" x14ac:dyDescent="0.2">
      <c r="A11" s="37" t="s">
        <v>18</v>
      </c>
      <c r="C11" s="46">
        <f ca="1">INTERCEPT(INDIRECT($D$9):G992,INDIRECT($C$9):F992)</f>
        <v>-7.3587448930784061E-2</v>
      </c>
      <c r="D11" s="48"/>
    </row>
    <row r="12" spans="1:6" s="37" customFormat="1" ht="12.95" customHeight="1" x14ac:dyDescent="0.2">
      <c r="A12" s="37" t="s">
        <v>19</v>
      </c>
      <c r="C12" s="46">
        <f ca="1">SLOPE(INDIRECT($D$9):G992,INDIRECT($C$9):F992)</f>
        <v>-9.174739700691447E-7</v>
      </c>
      <c r="D12" s="48"/>
      <c r="E12" s="65" t="s">
        <v>281</v>
      </c>
      <c r="F12" s="66" t="s">
        <v>285</v>
      </c>
    </row>
    <row r="13" spans="1:6" s="37" customFormat="1" ht="12.95" customHeight="1" x14ac:dyDescent="0.2">
      <c r="A13" s="37" t="s">
        <v>21</v>
      </c>
      <c r="C13" s="48" t="s">
        <v>16</v>
      </c>
      <c r="E13" s="67" t="s">
        <v>43</v>
      </c>
      <c r="F13" s="68">
        <v>1</v>
      </c>
    </row>
    <row r="14" spans="1:6" s="37" customFormat="1" ht="12.95" customHeight="1" x14ac:dyDescent="0.2">
      <c r="E14" s="67" t="s">
        <v>40</v>
      </c>
      <c r="F14" s="69">
        <f ca="1">NOW()+15018.5+$C$5/24</f>
        <v>60511.665533217587</v>
      </c>
    </row>
    <row r="15" spans="1:6" s="37" customFormat="1" ht="12.95" customHeight="1" x14ac:dyDescent="0.2">
      <c r="A15" s="49" t="s">
        <v>20</v>
      </c>
      <c r="C15" s="50">
        <f ca="1">(C7+C11)+(C8+C12)*INT(MAX(F21:F3533))</f>
        <v>58263.198236466502</v>
      </c>
      <c r="E15" s="67" t="s">
        <v>44</v>
      </c>
      <c r="F15" s="69">
        <f ca="1">ROUND(2*($F$14-$C$7)/$C$8,0)/2+$F$13</f>
        <v>7690</v>
      </c>
    </row>
    <row r="16" spans="1:6" s="37" customFormat="1" ht="12.95" customHeight="1" x14ac:dyDescent="0.2">
      <c r="A16" s="38" t="s">
        <v>6</v>
      </c>
      <c r="C16" s="52">
        <f ca="1">+C8+C12</f>
        <v>3.9803890825260297</v>
      </c>
      <c r="E16" s="67" t="s">
        <v>41</v>
      </c>
      <c r="F16" s="69">
        <f ca="1">ROUND(2*($F$14-$C$15)/$C$16,0)/2+$F$13</f>
        <v>566</v>
      </c>
    </row>
    <row r="17" spans="1:21" s="37" customFormat="1" ht="12.95" customHeight="1" thickBot="1" x14ac:dyDescent="0.25">
      <c r="A17" s="51" t="s">
        <v>30</v>
      </c>
      <c r="C17" s="37">
        <f>COUNT(C21:C2191)</f>
        <v>63</v>
      </c>
      <c r="E17" s="67" t="s">
        <v>282</v>
      </c>
      <c r="F17" s="70">
        <f ca="1">+$C$15+$C$16*$F$16-15018.5-$C$5/24</f>
        <v>45497.994290509574</v>
      </c>
    </row>
    <row r="18" spans="1:21" s="37" customFormat="1" ht="12.95" customHeight="1" thickTop="1" thickBot="1" x14ac:dyDescent="0.25">
      <c r="A18" s="38" t="s">
        <v>7</v>
      </c>
      <c r="C18" s="39">
        <f ca="1">+C15</f>
        <v>58263.198236466502</v>
      </c>
      <c r="D18" s="40">
        <f ca="1">+C16</f>
        <v>3.9803890825260297</v>
      </c>
      <c r="E18" s="72" t="s">
        <v>283</v>
      </c>
      <c r="F18" s="71">
        <f ca="1">+($C$15+$C$16*$F$16)-($C$16/2)-15018.5-$C$5/24</f>
        <v>45496.00409596831</v>
      </c>
    </row>
    <row r="19" spans="1:21" s="37" customFormat="1" ht="12.95" customHeight="1" thickTop="1" x14ac:dyDescent="0.2">
      <c r="E19" s="51"/>
      <c r="F19" s="53"/>
    </row>
    <row r="20" spans="1:21" s="37" customFormat="1" ht="12.95" customHeight="1" thickBot="1" x14ac:dyDescent="0.25">
      <c r="A20" s="54" t="s">
        <v>8</v>
      </c>
      <c r="B20" s="54" t="s">
        <v>9</v>
      </c>
      <c r="C20" s="54" t="s">
        <v>10</v>
      </c>
      <c r="D20" s="54" t="s">
        <v>15</v>
      </c>
      <c r="E20" s="47" t="s">
        <v>11</v>
      </c>
      <c r="F20" s="47" t="s">
        <v>12</v>
      </c>
      <c r="G20" s="47" t="s">
        <v>13</v>
      </c>
      <c r="H20" s="55" t="s">
        <v>55</v>
      </c>
      <c r="I20" s="55" t="s">
        <v>58</v>
      </c>
      <c r="J20" s="55" t="s">
        <v>52</v>
      </c>
      <c r="K20" s="55" t="s">
        <v>50</v>
      </c>
      <c r="L20" s="55" t="s">
        <v>27</v>
      </c>
      <c r="M20" s="55" t="s">
        <v>28</v>
      </c>
      <c r="N20" s="55" t="s">
        <v>29</v>
      </c>
      <c r="O20" s="55" t="s">
        <v>25</v>
      </c>
      <c r="P20" s="56" t="s">
        <v>24</v>
      </c>
      <c r="Q20" s="47" t="s">
        <v>17</v>
      </c>
      <c r="U20" s="57" t="s">
        <v>278</v>
      </c>
    </row>
    <row r="21" spans="1:21" s="37" customFormat="1" ht="12.95" customHeight="1" thickTop="1" x14ac:dyDescent="0.2">
      <c r="A21" s="58" t="s">
        <v>65</v>
      </c>
      <c r="B21" s="59" t="s">
        <v>46</v>
      </c>
      <c r="C21" s="60">
        <v>26559.45</v>
      </c>
      <c r="D21" s="61"/>
      <c r="E21" s="37">
        <f t="shared" ref="E21:E52" si="0">+(C21-C$7)/C$8</f>
        <v>-841.00552960890741</v>
      </c>
      <c r="F21" s="37">
        <f t="shared" ref="F21:F52" si="1">ROUND(2*E21,0)/2</f>
        <v>-841</v>
      </c>
      <c r="G21" s="37">
        <f t="shared" ref="G21:G32" si="2">+C21-(C$7+F21*C$8)</f>
        <v>-2.2009999996953411E-2</v>
      </c>
      <c r="H21" s="37">
        <f t="shared" ref="H21:H32" si="3">+G21</f>
        <v>-2.2009999996953411E-2</v>
      </c>
      <c r="O21" s="37">
        <f t="shared" ref="O21:O32" ca="1" si="4">+C$11+C$12*$F21</f>
        <v>-7.2815853321955906E-2</v>
      </c>
      <c r="Q21" s="62">
        <f t="shared" ref="Q21:Q52" si="5">+C21-15018.5</f>
        <v>11540.95</v>
      </c>
    </row>
    <row r="22" spans="1:21" s="37" customFormat="1" ht="12.95" customHeight="1" x14ac:dyDescent="0.2">
      <c r="A22" s="58" t="s">
        <v>70</v>
      </c>
      <c r="B22" s="59" t="s">
        <v>46</v>
      </c>
      <c r="C22" s="60">
        <v>26929.634999999998</v>
      </c>
      <c r="D22" s="61"/>
      <c r="E22" s="37">
        <f t="shared" si="0"/>
        <v>-748.00333635648803</v>
      </c>
      <c r="F22" s="37">
        <f t="shared" si="1"/>
        <v>-748</v>
      </c>
      <c r="G22" s="37">
        <f t="shared" si="2"/>
        <v>-1.3280000002851011E-2</v>
      </c>
      <c r="H22" s="37">
        <f t="shared" si="3"/>
        <v>-1.3280000002851011E-2</v>
      </c>
      <c r="O22" s="37">
        <f t="shared" ca="1" si="4"/>
        <v>-7.2901178401172342E-2</v>
      </c>
      <c r="Q22" s="62">
        <f t="shared" si="5"/>
        <v>11911.134999999998</v>
      </c>
    </row>
    <row r="23" spans="1:21" s="37" customFormat="1" ht="12.95" customHeight="1" x14ac:dyDescent="0.2">
      <c r="A23" s="58" t="s">
        <v>70</v>
      </c>
      <c r="B23" s="59" t="s">
        <v>46</v>
      </c>
      <c r="C23" s="60">
        <v>26945.545999999998</v>
      </c>
      <c r="D23" s="61"/>
      <c r="E23" s="37">
        <f t="shared" si="0"/>
        <v>-744.00598936285166</v>
      </c>
      <c r="F23" s="37">
        <f t="shared" si="1"/>
        <v>-744</v>
      </c>
      <c r="G23" s="37">
        <f t="shared" si="2"/>
        <v>-2.3840000001655426E-2</v>
      </c>
      <c r="H23" s="37">
        <f t="shared" si="3"/>
        <v>-2.3840000001655426E-2</v>
      </c>
      <c r="O23" s="37">
        <f t="shared" ca="1" si="4"/>
        <v>-7.2904848297052613E-2</v>
      </c>
      <c r="Q23" s="62">
        <f t="shared" si="5"/>
        <v>11927.045999999998</v>
      </c>
    </row>
    <row r="24" spans="1:21" s="37" customFormat="1" ht="12.95" customHeight="1" x14ac:dyDescent="0.2">
      <c r="A24" s="58" t="s">
        <v>77</v>
      </c>
      <c r="B24" s="59" t="s">
        <v>46</v>
      </c>
      <c r="C24" s="60">
        <v>26957.46</v>
      </c>
      <c r="D24" s="61"/>
      <c r="E24" s="37">
        <f t="shared" si="0"/>
        <v>-741.01281532714142</v>
      </c>
      <c r="F24" s="37">
        <f t="shared" si="1"/>
        <v>-741</v>
      </c>
      <c r="G24" s="37">
        <f t="shared" si="2"/>
        <v>-5.100999999922351E-2</v>
      </c>
      <c r="H24" s="37">
        <f t="shared" si="3"/>
        <v>-5.100999999922351E-2</v>
      </c>
      <c r="O24" s="37">
        <f t="shared" ca="1" si="4"/>
        <v>-7.2907600718962823E-2</v>
      </c>
      <c r="Q24" s="62">
        <f t="shared" si="5"/>
        <v>11938.96</v>
      </c>
    </row>
    <row r="25" spans="1:21" s="37" customFormat="1" ht="12.95" customHeight="1" x14ac:dyDescent="0.2">
      <c r="A25" s="58" t="s">
        <v>77</v>
      </c>
      <c r="B25" s="59" t="s">
        <v>46</v>
      </c>
      <c r="C25" s="60">
        <v>26957.485000000001</v>
      </c>
      <c r="D25" s="61"/>
      <c r="E25" s="37">
        <f t="shared" si="0"/>
        <v>-741.00653453556038</v>
      </c>
      <c r="F25" s="37">
        <f t="shared" si="1"/>
        <v>-741</v>
      </c>
      <c r="G25" s="37">
        <f t="shared" si="2"/>
        <v>-2.6009999997768318E-2</v>
      </c>
      <c r="H25" s="37">
        <f t="shared" si="3"/>
        <v>-2.6009999997768318E-2</v>
      </c>
      <c r="O25" s="37">
        <f t="shared" ca="1" si="4"/>
        <v>-7.2907600718962823E-2</v>
      </c>
      <c r="Q25" s="62">
        <f t="shared" si="5"/>
        <v>11938.985000000001</v>
      </c>
    </row>
    <row r="26" spans="1:21" x14ac:dyDescent="0.2">
      <c r="A26" s="20" t="s">
        <v>70</v>
      </c>
      <c r="B26" s="22" t="s">
        <v>46</v>
      </c>
      <c r="C26" s="21">
        <v>26973.402999999998</v>
      </c>
      <c r="D26" s="4"/>
      <c r="E26">
        <f t="shared" si="0"/>
        <v>-737.007428920282</v>
      </c>
      <c r="F26">
        <f t="shared" si="1"/>
        <v>-737</v>
      </c>
      <c r="G26">
        <f t="shared" si="2"/>
        <v>-2.9570000002422603E-2</v>
      </c>
      <c r="H26">
        <f t="shared" si="3"/>
        <v>-2.9570000002422603E-2</v>
      </c>
      <c r="O26">
        <f t="shared" ca="1" si="4"/>
        <v>-7.2911270614843107E-2</v>
      </c>
      <c r="Q26" s="1">
        <f t="shared" si="5"/>
        <v>11954.902999999998</v>
      </c>
    </row>
    <row r="27" spans="1:21" x14ac:dyDescent="0.2">
      <c r="A27" s="20" t="s">
        <v>70</v>
      </c>
      <c r="B27" s="22" t="s">
        <v>46</v>
      </c>
      <c r="C27" s="21">
        <v>26993.329000000002</v>
      </c>
      <c r="D27" s="4"/>
      <c r="E27">
        <f t="shared" si="0"/>
        <v>-732.00138679878057</v>
      </c>
      <c r="F27">
        <f t="shared" si="1"/>
        <v>-732</v>
      </c>
      <c r="G27">
        <f t="shared" si="2"/>
        <v>-5.5199999987962656E-3</v>
      </c>
      <c r="H27">
        <f t="shared" si="3"/>
        <v>-5.5199999987962656E-3</v>
      </c>
      <c r="O27">
        <f t="shared" ca="1" si="4"/>
        <v>-7.2915857984693452E-2</v>
      </c>
      <c r="Q27" s="1">
        <f t="shared" si="5"/>
        <v>11974.829000000002</v>
      </c>
    </row>
    <row r="28" spans="1:21" x14ac:dyDescent="0.2">
      <c r="A28" s="20" t="s">
        <v>70</v>
      </c>
      <c r="B28" s="22" t="s">
        <v>46</v>
      </c>
      <c r="C28" s="21">
        <v>27001.297999999999</v>
      </c>
      <c r="D28" s="4"/>
      <c r="E28">
        <f t="shared" si="0"/>
        <v>-729.99932167450947</v>
      </c>
      <c r="F28">
        <f t="shared" si="1"/>
        <v>-730</v>
      </c>
      <c r="G28">
        <f t="shared" si="2"/>
        <v>2.7000000009138603E-3</v>
      </c>
      <c r="H28">
        <f t="shared" si="3"/>
        <v>2.7000000009138603E-3</v>
      </c>
      <c r="O28">
        <f t="shared" ca="1" si="4"/>
        <v>-7.2917692932633588E-2</v>
      </c>
      <c r="Q28" s="1">
        <f t="shared" si="5"/>
        <v>11982.797999999999</v>
      </c>
    </row>
    <row r="29" spans="1:21" x14ac:dyDescent="0.2">
      <c r="A29" s="20" t="s">
        <v>70</v>
      </c>
      <c r="B29" s="22" t="s">
        <v>46</v>
      </c>
      <c r="C29" s="21">
        <v>27017.215</v>
      </c>
      <c r="D29" s="4"/>
      <c r="E29">
        <f t="shared" si="0"/>
        <v>-726.00046729089354</v>
      </c>
      <c r="F29">
        <f t="shared" si="1"/>
        <v>-726</v>
      </c>
      <c r="G29">
        <f t="shared" si="2"/>
        <v>-1.8600000003061723E-3</v>
      </c>
      <c r="H29">
        <f t="shared" si="3"/>
        <v>-1.8600000003061723E-3</v>
      </c>
      <c r="O29">
        <f t="shared" ca="1" si="4"/>
        <v>-7.2921362828513858E-2</v>
      </c>
      <c r="Q29" s="1">
        <f t="shared" si="5"/>
        <v>11998.715</v>
      </c>
    </row>
    <row r="30" spans="1:21" x14ac:dyDescent="0.2">
      <c r="A30" s="20" t="s">
        <v>97</v>
      </c>
      <c r="B30" s="22" t="s">
        <v>46</v>
      </c>
      <c r="C30" s="21">
        <v>28366.517</v>
      </c>
      <c r="D30" s="4"/>
      <c r="E30">
        <f t="shared" si="0"/>
        <v>-387.01308163270426</v>
      </c>
      <c r="F30">
        <f t="shared" si="1"/>
        <v>-387</v>
      </c>
      <c r="G30">
        <f t="shared" si="2"/>
        <v>-5.2069999997911509E-2</v>
      </c>
      <c r="H30">
        <f t="shared" si="3"/>
        <v>-5.2069999997911509E-2</v>
      </c>
      <c r="O30">
        <f t="shared" ca="1" si="4"/>
        <v>-7.3232386504367308E-2</v>
      </c>
      <c r="Q30" s="1">
        <f t="shared" si="5"/>
        <v>13348.017</v>
      </c>
    </row>
    <row r="31" spans="1:21" x14ac:dyDescent="0.2">
      <c r="A31" s="20" t="s">
        <v>97</v>
      </c>
      <c r="B31" s="22" t="s">
        <v>46</v>
      </c>
      <c r="C31" s="21">
        <v>28374.498</v>
      </c>
      <c r="D31" s="4"/>
      <c r="E31">
        <f t="shared" si="0"/>
        <v>-385.00800172847386</v>
      </c>
      <c r="F31">
        <f t="shared" si="1"/>
        <v>-385</v>
      </c>
      <c r="G31">
        <f t="shared" si="2"/>
        <v>-3.184999999939464E-2</v>
      </c>
      <c r="H31">
        <f t="shared" si="3"/>
        <v>-3.184999999939464E-2</v>
      </c>
      <c r="O31">
        <f t="shared" ca="1" si="4"/>
        <v>-7.3234221452307444E-2</v>
      </c>
      <c r="Q31" s="1">
        <f t="shared" si="5"/>
        <v>13355.998</v>
      </c>
    </row>
    <row r="32" spans="1:21" x14ac:dyDescent="0.2">
      <c r="A32" s="20" t="s">
        <v>97</v>
      </c>
      <c r="B32" s="22" t="s">
        <v>46</v>
      </c>
      <c r="C32" s="21">
        <v>28390.401999999998</v>
      </c>
      <c r="D32" s="4"/>
      <c r="E32">
        <f t="shared" si="0"/>
        <v>-381.01241335648047</v>
      </c>
      <c r="F32">
        <f t="shared" si="1"/>
        <v>-381</v>
      </c>
      <c r="G32">
        <f t="shared" si="2"/>
        <v>-4.9410000003263121E-2</v>
      </c>
      <c r="H32">
        <f t="shared" si="3"/>
        <v>-4.9410000003263121E-2</v>
      </c>
      <c r="O32">
        <f t="shared" ca="1" si="4"/>
        <v>-7.3237891348187714E-2</v>
      </c>
      <c r="Q32" s="1">
        <f t="shared" si="5"/>
        <v>13371.901999999998</v>
      </c>
    </row>
    <row r="33" spans="1:21" x14ac:dyDescent="0.2">
      <c r="A33" t="s">
        <v>32</v>
      </c>
      <c r="C33" s="4">
        <v>28390.404999999999</v>
      </c>
      <c r="D33" s="4" t="s">
        <v>16</v>
      </c>
      <c r="E33">
        <f t="shared" si="0"/>
        <v>-381.01165966149063</v>
      </c>
      <c r="F33">
        <f t="shared" si="1"/>
        <v>-381</v>
      </c>
      <c r="H33" s="5"/>
      <c r="I33" s="5"/>
      <c r="J33" s="5"/>
      <c r="K33" s="5"/>
      <c r="L33" s="5"/>
      <c r="M33" s="5"/>
      <c r="Q33" s="1">
        <f t="shared" si="5"/>
        <v>13371.904999999999</v>
      </c>
      <c r="U33" s="5">
        <v>-4.6410000002651941E-2</v>
      </c>
    </row>
    <row r="34" spans="1:21" x14ac:dyDescent="0.2">
      <c r="A34" s="20" t="s">
        <v>97</v>
      </c>
      <c r="B34" s="22" t="s">
        <v>46</v>
      </c>
      <c r="C34" s="21">
        <v>28398.358</v>
      </c>
      <c r="D34" s="4"/>
      <c r="E34">
        <f t="shared" si="0"/>
        <v>-379.01361424383026</v>
      </c>
      <c r="F34">
        <f t="shared" si="1"/>
        <v>-379</v>
      </c>
      <c r="G34">
        <f>+C34-(C$7+F34*C$8)</f>
        <v>-5.4189999998925487E-2</v>
      </c>
      <c r="H34">
        <f>+G34</f>
        <v>-5.4189999998925487E-2</v>
      </c>
      <c r="O34">
        <f ca="1">+C$11+C$12*$F34</f>
        <v>-7.3239726296127849E-2</v>
      </c>
      <c r="Q34" s="1">
        <f t="shared" si="5"/>
        <v>13379.858</v>
      </c>
    </row>
    <row r="35" spans="1:21" x14ac:dyDescent="0.2">
      <c r="A35" s="20" t="s">
        <v>97</v>
      </c>
      <c r="B35" s="22" t="s">
        <v>46</v>
      </c>
      <c r="C35" s="21">
        <v>28422.246999999999</v>
      </c>
      <c r="D35" s="4"/>
      <c r="E35">
        <f t="shared" si="0"/>
        <v>-373.01194104095333</v>
      </c>
      <c r="F35">
        <f t="shared" si="1"/>
        <v>-373</v>
      </c>
      <c r="G35">
        <f>+C35-(C$7+F35*C$8)</f>
        <v>-4.7529999999824213E-2</v>
      </c>
      <c r="H35">
        <f>+G35</f>
        <v>-4.7529999999824213E-2</v>
      </c>
      <c r="O35">
        <f ca="1">+C$11+C$12*$F35</f>
        <v>-7.3245231139948269E-2</v>
      </c>
      <c r="Q35" s="1">
        <f t="shared" si="5"/>
        <v>13403.746999999999</v>
      </c>
    </row>
    <row r="36" spans="1:21" x14ac:dyDescent="0.2">
      <c r="A36" s="20" t="s">
        <v>97</v>
      </c>
      <c r="B36" s="22" t="s">
        <v>46</v>
      </c>
      <c r="C36" s="21">
        <v>28446.136999999999</v>
      </c>
      <c r="D36" s="4"/>
      <c r="E36">
        <f t="shared" si="0"/>
        <v>-367.01001660641316</v>
      </c>
      <c r="F36">
        <f t="shared" si="1"/>
        <v>-367</v>
      </c>
      <c r="G36">
        <f>+C36-(C$7+F36*C$8)</f>
        <v>-3.9870000000519212E-2</v>
      </c>
      <c r="H36">
        <f>+G36</f>
        <v>-3.9870000000519212E-2</v>
      </c>
      <c r="O36">
        <f ca="1">+C$11+C$12*$F36</f>
        <v>-7.3250735983768689E-2</v>
      </c>
      <c r="Q36" s="1">
        <f t="shared" si="5"/>
        <v>13427.636999999999</v>
      </c>
    </row>
    <row r="37" spans="1:21" x14ac:dyDescent="0.2">
      <c r="A37" t="s">
        <v>14</v>
      </c>
      <c r="C37" s="4">
        <v>29906.98</v>
      </c>
      <c r="D37" s="4" t="s">
        <v>16</v>
      </c>
      <c r="E37">
        <f t="shared" si="0"/>
        <v>0</v>
      </c>
      <c r="F37">
        <f t="shared" si="1"/>
        <v>0</v>
      </c>
      <c r="I37" s="5"/>
      <c r="J37" s="5"/>
      <c r="K37" s="5"/>
      <c r="L37" s="5"/>
      <c r="M37" s="5"/>
      <c r="N37" s="5"/>
      <c r="Q37" s="1">
        <f t="shared" si="5"/>
        <v>14888.48</v>
      </c>
      <c r="U37" s="5">
        <v>0</v>
      </c>
    </row>
    <row r="38" spans="1:21" x14ac:dyDescent="0.2">
      <c r="A38" s="20" t="s">
        <v>122</v>
      </c>
      <c r="B38" s="22" t="s">
        <v>46</v>
      </c>
      <c r="C38" s="21">
        <v>33509.178</v>
      </c>
      <c r="D38" s="4"/>
      <c r="E38">
        <f t="shared" si="0"/>
        <v>904.98619482010565</v>
      </c>
      <c r="F38">
        <f t="shared" si="1"/>
        <v>905</v>
      </c>
      <c r="G38">
        <f t="shared" ref="G38:G74" si="6">+C38-(C$7+F38*C$8)</f>
        <v>-5.4949999997916166E-2</v>
      </c>
      <c r="H38">
        <f t="shared" ref="H38:H63" si="7">+G38</f>
        <v>-5.4949999997916166E-2</v>
      </c>
      <c r="O38">
        <f t="shared" ref="O38:O79" ca="1" si="8">+C$11+C$12*$F38</f>
        <v>-7.4417762873696641E-2</v>
      </c>
      <c r="Q38" s="1">
        <f t="shared" si="5"/>
        <v>18490.678</v>
      </c>
    </row>
    <row r="39" spans="1:21" x14ac:dyDescent="0.2">
      <c r="A39" s="20" t="s">
        <v>127</v>
      </c>
      <c r="B39" s="22" t="s">
        <v>46</v>
      </c>
      <c r="C39" s="21">
        <v>33541.010999999999</v>
      </c>
      <c r="D39" s="4"/>
      <c r="E39">
        <f t="shared" si="0"/>
        <v>912.98365235567348</v>
      </c>
      <c r="F39">
        <f t="shared" si="1"/>
        <v>913</v>
      </c>
      <c r="G39">
        <f t="shared" si="6"/>
        <v>-6.5070000004197937E-2</v>
      </c>
      <c r="H39">
        <f t="shared" si="7"/>
        <v>-6.5070000004197937E-2</v>
      </c>
      <c r="O39">
        <f t="shared" ca="1" si="8"/>
        <v>-7.4425102665457196E-2</v>
      </c>
      <c r="Q39" s="1">
        <f t="shared" si="5"/>
        <v>18522.510999999999</v>
      </c>
    </row>
    <row r="40" spans="1:21" x14ac:dyDescent="0.2">
      <c r="A40" s="20" t="s">
        <v>132</v>
      </c>
      <c r="B40" s="22" t="s">
        <v>46</v>
      </c>
      <c r="C40" s="21">
        <v>34778.93</v>
      </c>
      <c r="D40" s="4"/>
      <c r="E40">
        <f t="shared" si="0"/>
        <v>1223.9881016684296</v>
      </c>
      <c r="F40">
        <f t="shared" si="1"/>
        <v>1224</v>
      </c>
      <c r="G40">
        <f t="shared" si="6"/>
        <v>-4.7359999996842816E-2</v>
      </c>
      <c r="H40">
        <f t="shared" si="7"/>
        <v>-4.7359999996842816E-2</v>
      </c>
      <c r="O40">
        <f t="shared" ca="1" si="8"/>
        <v>-7.4710437070148697E-2</v>
      </c>
      <c r="Q40" s="1">
        <f t="shared" si="5"/>
        <v>19760.43</v>
      </c>
    </row>
    <row r="41" spans="1:21" x14ac:dyDescent="0.2">
      <c r="A41" s="20" t="s">
        <v>132</v>
      </c>
      <c r="B41" s="22" t="s">
        <v>46</v>
      </c>
      <c r="C41" s="21">
        <v>34989.89</v>
      </c>
      <c r="D41" s="4"/>
      <c r="E41">
        <f t="shared" si="0"/>
        <v>1276.9879333432152</v>
      </c>
      <c r="F41">
        <f t="shared" si="1"/>
        <v>1277</v>
      </c>
      <c r="G41">
        <f t="shared" si="6"/>
        <v>-4.8029999998107087E-2</v>
      </c>
      <c r="H41">
        <f t="shared" si="7"/>
        <v>-4.8029999998107087E-2</v>
      </c>
      <c r="O41">
        <f t="shared" ca="1" si="8"/>
        <v>-7.4759063190562358E-2</v>
      </c>
      <c r="Q41" s="1">
        <f t="shared" si="5"/>
        <v>19971.39</v>
      </c>
    </row>
    <row r="42" spans="1:21" x14ac:dyDescent="0.2">
      <c r="A42" s="20" t="s">
        <v>139</v>
      </c>
      <c r="B42" s="22" t="s">
        <v>46</v>
      </c>
      <c r="C42" s="21">
        <v>35057.514000000003</v>
      </c>
      <c r="D42" s="4"/>
      <c r="E42">
        <f t="shared" si="0"/>
        <v>1293.9772233374126</v>
      </c>
      <c r="F42">
        <f t="shared" si="1"/>
        <v>1294</v>
      </c>
      <c r="G42">
        <f t="shared" si="6"/>
        <v>-9.0659999994386453E-2</v>
      </c>
      <c r="H42">
        <f t="shared" si="7"/>
        <v>-9.0659999994386453E-2</v>
      </c>
      <c r="O42">
        <f t="shared" ca="1" si="8"/>
        <v>-7.4774660248053529E-2</v>
      </c>
      <c r="Q42" s="1">
        <f t="shared" si="5"/>
        <v>20039.014000000003</v>
      </c>
    </row>
    <row r="43" spans="1:21" x14ac:dyDescent="0.2">
      <c r="A43" s="20" t="s">
        <v>142</v>
      </c>
      <c r="B43" s="22" t="s">
        <v>46</v>
      </c>
      <c r="C43" s="21">
        <v>35300.383999999998</v>
      </c>
      <c r="D43" s="4"/>
      <c r="E43">
        <f t="shared" si="0"/>
        <v>1354.9938573858337</v>
      </c>
      <c r="F43">
        <f t="shared" si="1"/>
        <v>1355</v>
      </c>
      <c r="G43">
        <f t="shared" si="6"/>
        <v>-2.4450000004435424E-2</v>
      </c>
      <c r="H43">
        <f t="shared" si="7"/>
        <v>-2.4450000004435424E-2</v>
      </c>
      <c r="O43">
        <f t="shared" ca="1" si="8"/>
        <v>-7.4830626160227745E-2</v>
      </c>
      <c r="Q43" s="1">
        <f t="shared" si="5"/>
        <v>20281.883999999998</v>
      </c>
    </row>
    <row r="44" spans="1:21" x14ac:dyDescent="0.2">
      <c r="A44" s="20" t="s">
        <v>139</v>
      </c>
      <c r="B44" s="22" t="s">
        <v>46</v>
      </c>
      <c r="C44" s="21">
        <v>35399.822</v>
      </c>
      <c r="D44" s="4"/>
      <c r="E44">
        <f t="shared" si="0"/>
        <v>1379.9758315139975</v>
      </c>
      <c r="F44">
        <f t="shared" si="1"/>
        <v>1380</v>
      </c>
      <c r="G44">
        <f t="shared" si="6"/>
        <v>-9.6199999999953434E-2</v>
      </c>
      <c r="H44">
        <f t="shared" si="7"/>
        <v>-9.6199999999953434E-2</v>
      </c>
      <c r="O44">
        <f t="shared" ca="1" si="8"/>
        <v>-7.4853563009479485E-2</v>
      </c>
      <c r="Q44" s="1">
        <f t="shared" si="5"/>
        <v>20381.322</v>
      </c>
    </row>
    <row r="45" spans="1:21" x14ac:dyDescent="0.2">
      <c r="A45" s="20" t="s">
        <v>139</v>
      </c>
      <c r="B45" s="22" t="s">
        <v>46</v>
      </c>
      <c r="C45" s="21">
        <v>35431.667000000001</v>
      </c>
      <c r="D45" s="4"/>
      <c r="E45">
        <f t="shared" si="0"/>
        <v>1387.9763038295248</v>
      </c>
      <c r="F45">
        <f t="shared" si="1"/>
        <v>1388</v>
      </c>
      <c r="G45">
        <f t="shared" si="6"/>
        <v>-9.4319999996514525E-2</v>
      </c>
      <c r="H45">
        <f t="shared" si="7"/>
        <v>-9.4319999996514525E-2</v>
      </c>
      <c r="O45">
        <f t="shared" ca="1" si="8"/>
        <v>-7.486090280124004E-2</v>
      </c>
      <c r="Q45" s="1">
        <f t="shared" si="5"/>
        <v>20413.167000000001</v>
      </c>
    </row>
    <row r="46" spans="1:21" x14ac:dyDescent="0.2">
      <c r="A46" s="20" t="s">
        <v>139</v>
      </c>
      <c r="B46" s="22" t="s">
        <v>46</v>
      </c>
      <c r="C46" s="21">
        <v>35650.593999999997</v>
      </c>
      <c r="D46" s="4"/>
      <c r="E46">
        <f t="shared" si="0"/>
        <v>1442.9776981652547</v>
      </c>
      <c r="F46">
        <f t="shared" si="1"/>
        <v>1443</v>
      </c>
      <c r="G46">
        <f t="shared" si="6"/>
        <v>-8.8770000002114102E-2</v>
      </c>
      <c r="H46">
        <f t="shared" si="7"/>
        <v>-8.8770000002114102E-2</v>
      </c>
      <c r="O46">
        <f t="shared" ca="1" si="8"/>
        <v>-7.4911363869593836E-2</v>
      </c>
      <c r="Q46" s="1">
        <f t="shared" si="5"/>
        <v>20632.093999999997</v>
      </c>
    </row>
    <row r="47" spans="1:21" x14ac:dyDescent="0.2">
      <c r="A47" s="20" t="s">
        <v>139</v>
      </c>
      <c r="B47" s="22" t="s">
        <v>46</v>
      </c>
      <c r="C47" s="21">
        <v>35654.557000000001</v>
      </c>
      <c r="D47" s="4"/>
      <c r="E47">
        <f t="shared" si="0"/>
        <v>1443.9733292466319</v>
      </c>
      <c r="F47">
        <f t="shared" si="1"/>
        <v>1444</v>
      </c>
      <c r="G47">
        <f t="shared" si="6"/>
        <v>-0.10615999999572523</v>
      </c>
      <c r="H47">
        <f t="shared" si="7"/>
        <v>-0.10615999999572523</v>
      </c>
      <c r="O47">
        <f t="shared" ca="1" si="8"/>
        <v>-7.4912281343563911E-2</v>
      </c>
      <c r="Q47" s="1">
        <f t="shared" si="5"/>
        <v>20636.057000000001</v>
      </c>
    </row>
    <row r="48" spans="1:21" x14ac:dyDescent="0.2">
      <c r="A48" s="20" t="s">
        <v>139</v>
      </c>
      <c r="B48" s="22" t="s">
        <v>46</v>
      </c>
      <c r="C48" s="21">
        <v>36020.781999999999</v>
      </c>
      <c r="D48" s="4"/>
      <c r="E48">
        <f t="shared" si="0"/>
        <v>1535.9806451126649</v>
      </c>
      <c r="F48">
        <f t="shared" si="1"/>
        <v>1536</v>
      </c>
      <c r="G48">
        <f t="shared" si="6"/>
        <v>-7.7039999996486586E-2</v>
      </c>
      <c r="H48">
        <f t="shared" si="7"/>
        <v>-7.7039999996486586E-2</v>
      </c>
      <c r="O48">
        <f t="shared" ca="1" si="8"/>
        <v>-7.4996688948810272E-2</v>
      </c>
      <c r="Q48" s="1">
        <f t="shared" si="5"/>
        <v>21002.281999999999</v>
      </c>
    </row>
    <row r="49" spans="1:17" x14ac:dyDescent="0.2">
      <c r="A49" s="20" t="s">
        <v>139</v>
      </c>
      <c r="B49" s="22" t="s">
        <v>46</v>
      </c>
      <c r="C49" s="21">
        <v>36410.843999999997</v>
      </c>
      <c r="D49" s="4"/>
      <c r="E49">
        <f t="shared" si="0"/>
        <v>1633.9765701350868</v>
      </c>
      <c r="F49">
        <f t="shared" si="1"/>
        <v>1634</v>
      </c>
      <c r="G49">
        <f t="shared" si="6"/>
        <v>-9.3260000001464505E-2</v>
      </c>
      <c r="H49">
        <f t="shared" si="7"/>
        <v>-9.3260000001464505E-2</v>
      </c>
      <c r="O49">
        <f t="shared" ca="1" si="8"/>
        <v>-7.508660139787704E-2</v>
      </c>
      <c r="Q49" s="1">
        <f t="shared" si="5"/>
        <v>21392.343999999997</v>
      </c>
    </row>
    <row r="50" spans="1:17" x14ac:dyDescent="0.2">
      <c r="A50" s="20" t="s">
        <v>165</v>
      </c>
      <c r="B50" s="22" t="s">
        <v>46</v>
      </c>
      <c r="C50" s="21">
        <v>37107.51</v>
      </c>
      <c r="D50" s="4"/>
      <c r="E50">
        <f t="shared" si="0"/>
        <v>1809.0011280301685</v>
      </c>
      <c r="F50">
        <f t="shared" si="1"/>
        <v>1809</v>
      </c>
      <c r="G50">
        <f t="shared" si="6"/>
        <v>4.4899999993504025E-3</v>
      </c>
      <c r="H50">
        <f t="shared" si="7"/>
        <v>4.4899999993504025E-3</v>
      </c>
      <c r="O50">
        <f t="shared" ca="1" si="8"/>
        <v>-7.5247159342639147E-2</v>
      </c>
      <c r="Q50" s="1">
        <f t="shared" si="5"/>
        <v>22089.010000000002</v>
      </c>
    </row>
    <row r="51" spans="1:17" x14ac:dyDescent="0.2">
      <c r="A51" s="20" t="s">
        <v>165</v>
      </c>
      <c r="B51" s="22" t="s">
        <v>46</v>
      </c>
      <c r="C51" s="21">
        <v>37111.504000000001</v>
      </c>
      <c r="D51" s="4"/>
      <c r="E51">
        <f t="shared" si="0"/>
        <v>1810.0045472931049</v>
      </c>
      <c r="F51">
        <f t="shared" si="1"/>
        <v>1810</v>
      </c>
      <c r="G51">
        <f t="shared" si="6"/>
        <v>1.810000000114087E-2</v>
      </c>
      <c r="H51">
        <f t="shared" si="7"/>
        <v>1.810000000114087E-2</v>
      </c>
      <c r="O51">
        <f t="shared" ca="1" si="8"/>
        <v>-7.5248076816609208E-2</v>
      </c>
      <c r="Q51" s="1">
        <f t="shared" si="5"/>
        <v>22093.004000000001</v>
      </c>
    </row>
    <row r="52" spans="1:17" x14ac:dyDescent="0.2">
      <c r="A52" s="20" t="s">
        <v>165</v>
      </c>
      <c r="B52" s="22" t="s">
        <v>46</v>
      </c>
      <c r="C52" s="21">
        <v>37513.411</v>
      </c>
      <c r="D52" s="4"/>
      <c r="E52">
        <f t="shared" si="0"/>
        <v>1910.9763113664744</v>
      </c>
      <c r="F52">
        <f t="shared" si="1"/>
        <v>1911</v>
      </c>
      <c r="G52">
        <f t="shared" si="6"/>
        <v>-9.4290000000910368E-2</v>
      </c>
      <c r="H52">
        <f t="shared" si="7"/>
        <v>-9.4290000000910368E-2</v>
      </c>
      <c r="O52">
        <f t="shared" ca="1" si="8"/>
        <v>-7.5340741687586199E-2</v>
      </c>
      <c r="Q52" s="1">
        <f t="shared" si="5"/>
        <v>22494.911</v>
      </c>
    </row>
    <row r="53" spans="1:17" x14ac:dyDescent="0.2">
      <c r="A53" s="20" t="s">
        <v>175</v>
      </c>
      <c r="B53" s="22" t="s">
        <v>46</v>
      </c>
      <c r="C53" s="21">
        <v>37521.368999999999</v>
      </c>
      <c r="D53" s="4"/>
      <c r="E53">
        <f t="shared" ref="E53:E79" si="9">+(C53-C$7)/C$8</f>
        <v>1912.9756129424502</v>
      </c>
      <c r="F53">
        <f t="shared" ref="F53:F83" si="10">ROUND(2*E53,0)/2</f>
        <v>1913</v>
      </c>
      <c r="G53">
        <f t="shared" si="6"/>
        <v>-9.7070000003441237E-2</v>
      </c>
      <c r="H53">
        <f t="shared" si="7"/>
        <v>-9.7070000003441237E-2</v>
      </c>
      <c r="O53">
        <f t="shared" ca="1" si="8"/>
        <v>-7.5342576635526334E-2</v>
      </c>
      <c r="Q53" s="1">
        <f t="shared" ref="Q53:Q79" si="11">+C53-15018.5</f>
        <v>22502.868999999999</v>
      </c>
    </row>
    <row r="54" spans="1:17" x14ac:dyDescent="0.2">
      <c r="A54" s="20" t="s">
        <v>165</v>
      </c>
      <c r="B54" s="22" t="s">
        <v>46</v>
      </c>
      <c r="C54" s="21">
        <v>37525.423000000003</v>
      </c>
      <c r="D54" s="4"/>
      <c r="E54">
        <f t="shared" si="9"/>
        <v>1913.9941061051813</v>
      </c>
      <c r="F54">
        <f t="shared" si="10"/>
        <v>1914</v>
      </c>
      <c r="G54">
        <f t="shared" si="6"/>
        <v>-2.3459999996703118E-2</v>
      </c>
      <c r="H54">
        <f t="shared" si="7"/>
        <v>-2.3459999996703118E-2</v>
      </c>
      <c r="O54">
        <f t="shared" ca="1" si="8"/>
        <v>-7.5343494109496409E-2</v>
      </c>
      <c r="Q54" s="1">
        <f t="shared" si="11"/>
        <v>22506.923000000003</v>
      </c>
    </row>
    <row r="55" spans="1:17" x14ac:dyDescent="0.2">
      <c r="A55" s="20" t="s">
        <v>165</v>
      </c>
      <c r="B55" s="22" t="s">
        <v>46</v>
      </c>
      <c r="C55" s="21">
        <v>37903.411999999997</v>
      </c>
      <c r="D55" s="4"/>
      <c r="E55">
        <f t="shared" si="9"/>
        <v>2008.9569112574388</v>
      </c>
      <c r="F55">
        <f t="shared" si="10"/>
        <v>2009</v>
      </c>
      <c r="G55">
        <f t="shared" si="6"/>
        <v>-0.17151000000012573</v>
      </c>
      <c r="H55">
        <f t="shared" si="7"/>
        <v>-0.17151000000012573</v>
      </c>
      <c r="O55">
        <f t="shared" ca="1" si="8"/>
        <v>-7.5430654136652966E-2</v>
      </c>
      <c r="Q55" s="1">
        <f t="shared" si="11"/>
        <v>22884.911999999997</v>
      </c>
    </row>
    <row r="56" spans="1:17" x14ac:dyDescent="0.2">
      <c r="A56" s="20" t="s">
        <v>165</v>
      </c>
      <c r="B56" s="22" t="s">
        <v>46</v>
      </c>
      <c r="C56" s="21">
        <v>37907.421999999999</v>
      </c>
      <c r="D56" s="4"/>
      <c r="E56">
        <f t="shared" si="9"/>
        <v>2009.9643502269876</v>
      </c>
      <c r="F56">
        <f t="shared" si="10"/>
        <v>2010</v>
      </c>
      <c r="G56">
        <f t="shared" si="6"/>
        <v>-0.14190000000235159</v>
      </c>
      <c r="H56">
        <f t="shared" si="7"/>
        <v>-0.14190000000235159</v>
      </c>
      <c r="O56">
        <f t="shared" ca="1" si="8"/>
        <v>-7.5431571610623041E-2</v>
      </c>
      <c r="Q56" s="1">
        <f t="shared" si="11"/>
        <v>22888.921999999999</v>
      </c>
    </row>
    <row r="57" spans="1:17" x14ac:dyDescent="0.2">
      <c r="A57" s="20" t="s">
        <v>165</v>
      </c>
      <c r="B57" s="22" t="s">
        <v>46</v>
      </c>
      <c r="C57" s="21">
        <v>37911.449000000001</v>
      </c>
      <c r="D57" s="4"/>
      <c r="E57">
        <f t="shared" si="9"/>
        <v>2010.9760601348112</v>
      </c>
      <c r="F57">
        <f t="shared" si="10"/>
        <v>2011</v>
      </c>
      <c r="G57">
        <f t="shared" si="6"/>
        <v>-9.5289999997476116E-2</v>
      </c>
      <c r="H57">
        <f t="shared" si="7"/>
        <v>-9.5289999997476116E-2</v>
      </c>
      <c r="O57">
        <f t="shared" ca="1" si="8"/>
        <v>-7.5432489084593116E-2</v>
      </c>
      <c r="Q57" s="1">
        <f t="shared" si="11"/>
        <v>22892.949000000001</v>
      </c>
    </row>
    <row r="58" spans="1:17" x14ac:dyDescent="0.2">
      <c r="A58" s="20" t="s">
        <v>191</v>
      </c>
      <c r="B58" s="22" t="s">
        <v>46</v>
      </c>
      <c r="C58" s="21">
        <v>37935.294000000002</v>
      </c>
      <c r="D58" s="4"/>
      <c r="E58">
        <f t="shared" si="9"/>
        <v>2016.9666791445065</v>
      </c>
      <c r="F58">
        <f t="shared" si="10"/>
        <v>2017</v>
      </c>
      <c r="G58">
        <f t="shared" si="6"/>
        <v>-0.13263000000006286</v>
      </c>
      <c r="H58">
        <f t="shared" si="7"/>
        <v>-0.13263000000006286</v>
      </c>
      <c r="O58">
        <f t="shared" ca="1" si="8"/>
        <v>-7.5437993928413521E-2</v>
      </c>
      <c r="Q58" s="1">
        <f t="shared" si="11"/>
        <v>22916.794000000002</v>
      </c>
    </row>
    <row r="59" spans="1:17" x14ac:dyDescent="0.2">
      <c r="A59" s="20" t="s">
        <v>196</v>
      </c>
      <c r="B59" s="22" t="s">
        <v>46</v>
      </c>
      <c r="C59" s="21">
        <v>37939.356</v>
      </c>
      <c r="D59" s="4"/>
      <c r="E59">
        <f t="shared" si="9"/>
        <v>2017.9871821605423</v>
      </c>
      <c r="F59">
        <f t="shared" si="10"/>
        <v>2018</v>
      </c>
      <c r="G59">
        <f t="shared" si="6"/>
        <v>-5.1019999998970889E-2</v>
      </c>
      <c r="H59">
        <f t="shared" si="7"/>
        <v>-5.1019999998970889E-2</v>
      </c>
      <c r="O59">
        <f t="shared" ca="1" si="8"/>
        <v>-7.5438911402383596E-2</v>
      </c>
      <c r="Q59" s="1">
        <f t="shared" si="11"/>
        <v>22920.856</v>
      </c>
    </row>
    <row r="60" spans="1:17" x14ac:dyDescent="0.2">
      <c r="A60" s="20" t="s">
        <v>196</v>
      </c>
      <c r="B60" s="22" t="s">
        <v>46</v>
      </c>
      <c r="C60" s="21">
        <v>37959.277000000002</v>
      </c>
      <c r="D60" s="4"/>
      <c r="E60">
        <f t="shared" si="9"/>
        <v>2022.9919681237272</v>
      </c>
      <c r="F60">
        <f t="shared" si="10"/>
        <v>2023</v>
      </c>
      <c r="G60">
        <f t="shared" si="6"/>
        <v>-3.1969999996363185E-2</v>
      </c>
      <c r="H60">
        <f t="shared" si="7"/>
        <v>-3.1969999996363185E-2</v>
      </c>
      <c r="O60">
        <f t="shared" ca="1" si="8"/>
        <v>-7.5443498772233941E-2</v>
      </c>
      <c r="Q60" s="1">
        <f t="shared" si="11"/>
        <v>22940.777000000002</v>
      </c>
    </row>
    <row r="61" spans="1:17" x14ac:dyDescent="0.2">
      <c r="A61" s="20" t="s">
        <v>191</v>
      </c>
      <c r="B61" s="22" t="s">
        <v>46</v>
      </c>
      <c r="C61" s="21">
        <v>38504.593999999997</v>
      </c>
      <c r="D61" s="4"/>
      <c r="E61">
        <f t="shared" si="9"/>
        <v>2159.9928650207639</v>
      </c>
      <c r="F61">
        <f t="shared" si="10"/>
        <v>2160</v>
      </c>
      <c r="G61">
        <f t="shared" si="6"/>
        <v>-2.8400000002875458E-2</v>
      </c>
      <c r="H61">
        <f t="shared" si="7"/>
        <v>-2.8400000002875458E-2</v>
      </c>
      <c r="O61">
        <f t="shared" ca="1" si="8"/>
        <v>-7.5569192706133409E-2</v>
      </c>
      <c r="Q61" s="1">
        <f t="shared" si="11"/>
        <v>23486.093999999997</v>
      </c>
    </row>
    <row r="62" spans="1:17" x14ac:dyDescent="0.2">
      <c r="A62" s="20" t="s">
        <v>191</v>
      </c>
      <c r="B62" s="22" t="s">
        <v>46</v>
      </c>
      <c r="C62" s="21">
        <v>38528.535000000003</v>
      </c>
      <c r="D62" s="4"/>
      <c r="E62">
        <f t="shared" si="9"/>
        <v>2166.0076022701305</v>
      </c>
      <c r="F62">
        <f t="shared" si="10"/>
        <v>2166</v>
      </c>
      <c r="G62">
        <f t="shared" si="6"/>
        <v>3.026000000681961E-2</v>
      </c>
      <c r="H62">
        <f t="shared" si="7"/>
        <v>3.026000000681961E-2</v>
      </c>
      <c r="O62">
        <f t="shared" ca="1" si="8"/>
        <v>-7.5574697549953829E-2</v>
      </c>
      <c r="Q62" s="1">
        <f t="shared" si="11"/>
        <v>23510.035000000003</v>
      </c>
    </row>
    <row r="63" spans="1:17" x14ac:dyDescent="0.2">
      <c r="A63" s="20" t="s">
        <v>191</v>
      </c>
      <c r="B63" s="22" t="s">
        <v>46</v>
      </c>
      <c r="C63" s="21">
        <v>38556.493999999999</v>
      </c>
      <c r="D63" s="4"/>
      <c r="E63">
        <f t="shared" si="9"/>
        <v>2173.0317883423481</v>
      </c>
      <c r="F63">
        <f t="shared" si="10"/>
        <v>2173</v>
      </c>
      <c r="G63">
        <f t="shared" si="6"/>
        <v>0.12653000000136672</v>
      </c>
      <c r="H63">
        <f t="shared" si="7"/>
        <v>0.12653000000136672</v>
      </c>
      <c r="O63">
        <f t="shared" ca="1" si="8"/>
        <v>-7.5581119867744309E-2</v>
      </c>
      <c r="Q63" s="1">
        <f t="shared" si="11"/>
        <v>23537.993999999999</v>
      </c>
    </row>
    <row r="64" spans="1:17" x14ac:dyDescent="0.2">
      <c r="A64" t="s">
        <v>33</v>
      </c>
      <c r="C64" s="4">
        <v>42990.444000000003</v>
      </c>
      <c r="D64" s="4"/>
      <c r="E64">
        <f t="shared" si="9"/>
        <v>3286.9804215164854</v>
      </c>
      <c r="F64">
        <f t="shared" si="10"/>
        <v>3287</v>
      </c>
      <c r="G64">
        <f t="shared" si="6"/>
        <v>-7.7929999999469146E-2</v>
      </c>
      <c r="N64">
        <f>+G64</f>
        <v>-7.7929999999469146E-2</v>
      </c>
      <c r="O64">
        <f t="shared" ca="1" si="8"/>
        <v>-7.6603185870401339E-2</v>
      </c>
      <c r="Q64" s="1">
        <f t="shared" si="11"/>
        <v>27971.944000000003</v>
      </c>
    </row>
    <row r="65" spans="1:21" x14ac:dyDescent="0.2">
      <c r="A65" t="s">
        <v>34</v>
      </c>
      <c r="C65" s="4">
        <v>48853.553</v>
      </c>
      <c r="D65" s="4"/>
      <c r="E65">
        <f t="shared" si="9"/>
        <v>4759.9790472792865</v>
      </c>
      <c r="F65">
        <f t="shared" si="10"/>
        <v>4760</v>
      </c>
      <c r="G65">
        <f t="shared" si="6"/>
        <v>-8.3400000003166497E-2</v>
      </c>
      <c r="I65">
        <f t="shared" ref="I65:I70" si="12">+G65</f>
        <v>-8.3400000003166497E-2</v>
      </c>
      <c r="O65">
        <f t="shared" ca="1" si="8"/>
        <v>-7.7954625028313185E-2</v>
      </c>
      <c r="Q65" s="1">
        <f t="shared" si="11"/>
        <v>33835.053</v>
      </c>
    </row>
    <row r="66" spans="1:21" x14ac:dyDescent="0.2">
      <c r="A66" t="s">
        <v>34</v>
      </c>
      <c r="C66" s="4">
        <v>48853.563000000002</v>
      </c>
      <c r="D66" s="4"/>
      <c r="E66">
        <f t="shared" si="9"/>
        <v>4759.9815595959199</v>
      </c>
      <c r="F66">
        <f t="shared" si="10"/>
        <v>4760</v>
      </c>
      <c r="G66">
        <f t="shared" si="6"/>
        <v>-7.3400000001129229E-2</v>
      </c>
      <c r="I66">
        <f t="shared" si="12"/>
        <v>-7.3400000001129229E-2</v>
      </c>
      <c r="O66">
        <f t="shared" ca="1" si="8"/>
        <v>-7.7954625028313185E-2</v>
      </c>
      <c r="Q66" s="1">
        <f t="shared" si="11"/>
        <v>33835.063000000002</v>
      </c>
    </row>
    <row r="67" spans="1:21" x14ac:dyDescent="0.2">
      <c r="A67" t="s">
        <v>34</v>
      </c>
      <c r="C67" s="4">
        <v>48865.502</v>
      </c>
      <c r="D67" s="4"/>
      <c r="E67">
        <f t="shared" si="9"/>
        <v>4762.9810144232106</v>
      </c>
      <c r="F67">
        <f t="shared" si="10"/>
        <v>4763</v>
      </c>
      <c r="G67">
        <f t="shared" si="6"/>
        <v>-7.5569999993604142E-2</v>
      </c>
      <c r="I67">
        <f t="shared" si="12"/>
        <v>-7.5569999993604142E-2</v>
      </c>
      <c r="O67">
        <f t="shared" ca="1" si="8"/>
        <v>-7.7957377450223395E-2</v>
      </c>
      <c r="Q67" s="1">
        <f t="shared" si="11"/>
        <v>33847.002</v>
      </c>
    </row>
    <row r="68" spans="1:21" x14ac:dyDescent="0.2">
      <c r="A68" t="s">
        <v>34</v>
      </c>
      <c r="C68" s="4">
        <v>48865.504000000001</v>
      </c>
      <c r="D68" s="4"/>
      <c r="E68">
        <f t="shared" si="9"/>
        <v>4762.9815168865371</v>
      </c>
      <c r="F68">
        <f t="shared" si="10"/>
        <v>4763</v>
      </c>
      <c r="G68">
        <f t="shared" si="6"/>
        <v>-7.3569999993196689E-2</v>
      </c>
      <c r="I68">
        <f t="shared" si="12"/>
        <v>-7.3569999993196689E-2</v>
      </c>
      <c r="O68">
        <f t="shared" ca="1" si="8"/>
        <v>-7.7957377450223395E-2</v>
      </c>
      <c r="Q68" s="1">
        <f t="shared" si="11"/>
        <v>33847.004000000001</v>
      </c>
    </row>
    <row r="69" spans="1:21" x14ac:dyDescent="0.2">
      <c r="A69" t="s">
        <v>34</v>
      </c>
      <c r="C69" s="4">
        <v>48881.418899999997</v>
      </c>
      <c r="D69" s="4"/>
      <c r="E69">
        <f t="shared" si="9"/>
        <v>4766.9798436836591</v>
      </c>
      <c r="F69">
        <f t="shared" si="10"/>
        <v>4767</v>
      </c>
      <c r="G69">
        <f t="shared" si="6"/>
        <v>-8.022999999957392E-2</v>
      </c>
      <c r="I69">
        <f t="shared" si="12"/>
        <v>-8.022999999957392E-2</v>
      </c>
      <c r="O69">
        <f t="shared" ca="1" si="8"/>
        <v>-7.7961047346103679E-2</v>
      </c>
      <c r="Q69" s="1">
        <f t="shared" si="11"/>
        <v>33862.918899999997</v>
      </c>
    </row>
    <row r="70" spans="1:21" x14ac:dyDescent="0.2">
      <c r="A70" t="s">
        <v>34</v>
      </c>
      <c r="C70" s="4">
        <v>48881.422500000001</v>
      </c>
      <c r="D70" s="4"/>
      <c r="E70">
        <f t="shared" si="9"/>
        <v>4766.9807481176467</v>
      </c>
      <c r="F70">
        <f t="shared" si="10"/>
        <v>4767</v>
      </c>
      <c r="G70">
        <f t="shared" si="6"/>
        <v>-7.662999999593012E-2</v>
      </c>
      <c r="I70">
        <f t="shared" si="12"/>
        <v>-7.662999999593012E-2</v>
      </c>
      <c r="O70">
        <f t="shared" ca="1" si="8"/>
        <v>-7.7961047346103679E-2</v>
      </c>
      <c r="Q70" s="1">
        <f t="shared" si="11"/>
        <v>33862.922500000001</v>
      </c>
    </row>
    <row r="71" spans="1:21" x14ac:dyDescent="0.2">
      <c r="A71" t="s">
        <v>35</v>
      </c>
      <c r="C71" s="4">
        <v>50716.379399999998</v>
      </c>
      <c r="D71" s="4">
        <v>8.9999999999999998E-4</v>
      </c>
      <c r="E71">
        <f t="shared" si="9"/>
        <v>5227.9800220581401</v>
      </c>
      <c r="F71">
        <f t="shared" si="10"/>
        <v>5228</v>
      </c>
      <c r="G71">
        <f t="shared" si="6"/>
        <v>-7.9519999999320135E-2</v>
      </c>
      <c r="J71">
        <f>+G71</f>
        <v>-7.9519999999320135E-2</v>
      </c>
      <c r="O71">
        <f t="shared" ca="1" si="8"/>
        <v>-7.8384002846305548E-2</v>
      </c>
      <c r="Q71" s="1">
        <f t="shared" si="11"/>
        <v>35697.879399999998</v>
      </c>
    </row>
    <row r="72" spans="1:21" x14ac:dyDescent="0.2">
      <c r="A72" t="s">
        <v>34</v>
      </c>
      <c r="C72" s="4">
        <v>50716.379399999998</v>
      </c>
      <c r="D72" s="4">
        <v>8.9999999999999998E-4</v>
      </c>
      <c r="E72">
        <f t="shared" si="9"/>
        <v>5227.9800220581401</v>
      </c>
      <c r="F72">
        <f t="shared" si="10"/>
        <v>5228</v>
      </c>
      <c r="G72">
        <f t="shared" si="6"/>
        <v>-7.9519999999320135E-2</v>
      </c>
      <c r="J72">
        <f>+G72</f>
        <v>-7.9519999999320135E-2</v>
      </c>
      <c r="O72">
        <f t="shared" ca="1" si="8"/>
        <v>-7.8384002846305548E-2</v>
      </c>
      <c r="Q72" s="1">
        <f t="shared" si="11"/>
        <v>35697.879399999998</v>
      </c>
    </row>
    <row r="73" spans="1:21" x14ac:dyDescent="0.2">
      <c r="A73" t="s">
        <v>36</v>
      </c>
      <c r="C73" s="4">
        <v>52449.836000000003</v>
      </c>
      <c r="D73" s="4">
        <v>2E-3</v>
      </c>
      <c r="E73">
        <f t="shared" si="9"/>
        <v>5663.4792068113939</v>
      </c>
      <c r="F73">
        <f t="shared" si="10"/>
        <v>5663.5</v>
      </c>
      <c r="G73">
        <f t="shared" si="6"/>
        <v>-8.2764999991923105E-2</v>
      </c>
      <c r="K73">
        <f>+G73</f>
        <v>-8.2764999991923105E-2</v>
      </c>
      <c r="O73">
        <f t="shared" ca="1" si="8"/>
        <v>-7.8783562760270667E-2</v>
      </c>
      <c r="Q73" s="1">
        <f t="shared" si="11"/>
        <v>37431.336000000003</v>
      </c>
    </row>
    <row r="74" spans="1:21" x14ac:dyDescent="0.2">
      <c r="A74" s="2" t="s">
        <v>37</v>
      </c>
      <c r="B74" s="3"/>
      <c r="C74" s="4">
        <v>53542.4565</v>
      </c>
      <c r="D74" s="4">
        <v>1.5E-3</v>
      </c>
      <c r="E74">
        <f t="shared" si="9"/>
        <v>5937.9800723044727</v>
      </c>
      <c r="F74">
        <f t="shared" si="10"/>
        <v>5938</v>
      </c>
      <c r="G74">
        <f t="shared" si="6"/>
        <v>-7.9319999997096602E-2</v>
      </c>
      <c r="K74">
        <f>+G74</f>
        <v>-7.9319999997096602E-2</v>
      </c>
      <c r="O74">
        <f t="shared" ca="1" si="8"/>
        <v>-7.903540936505464E-2</v>
      </c>
      <c r="Q74" s="1">
        <f t="shared" si="11"/>
        <v>38523.9565</v>
      </c>
    </row>
    <row r="75" spans="1:21" x14ac:dyDescent="0.2">
      <c r="A75" s="20" t="s">
        <v>255</v>
      </c>
      <c r="B75" s="22" t="s">
        <v>46</v>
      </c>
      <c r="C75" s="21">
        <v>53566.453999999998</v>
      </c>
      <c r="D75" s="4"/>
      <c r="E75">
        <f t="shared" si="9"/>
        <v>5944.0090041428102</v>
      </c>
      <c r="F75">
        <f t="shared" si="10"/>
        <v>5944</v>
      </c>
      <c r="O75">
        <f t="shared" ca="1" si="8"/>
        <v>-7.904091420887506E-2</v>
      </c>
      <c r="Q75" s="1">
        <f t="shared" si="11"/>
        <v>38547.953999999998</v>
      </c>
      <c r="U75">
        <f>+C75-(C$7+F75*C$8)</f>
        <v>3.583999999682419E-2</v>
      </c>
    </row>
    <row r="76" spans="1:21" x14ac:dyDescent="0.2">
      <c r="A76" s="20" t="s">
        <v>260</v>
      </c>
      <c r="B76" s="22" t="s">
        <v>46</v>
      </c>
      <c r="C76" s="21">
        <v>54374.359499999999</v>
      </c>
      <c r="D76" s="4"/>
      <c r="E76">
        <f t="shared" si="9"/>
        <v>6146.9804466396508</v>
      </c>
      <c r="F76">
        <f t="shared" si="10"/>
        <v>6147</v>
      </c>
      <c r="G76">
        <f t="shared" ref="G76:G81" si="13">+C76-(C$7+F76*C$8)</f>
        <v>-7.7830000001995359E-2</v>
      </c>
      <c r="K76">
        <f t="shared" ref="K76:K81" si="14">+G76</f>
        <v>-7.7830000001995359E-2</v>
      </c>
      <c r="O76">
        <f t="shared" ca="1" si="8"/>
        <v>-7.9227161424799089E-2</v>
      </c>
      <c r="Q76" s="1">
        <f t="shared" si="11"/>
        <v>39355.859499999999</v>
      </c>
    </row>
    <row r="77" spans="1:21" x14ac:dyDescent="0.2">
      <c r="A77" s="20" t="s">
        <v>266</v>
      </c>
      <c r="B77" s="22" t="s">
        <v>46</v>
      </c>
      <c r="C77" s="21">
        <v>55441.107100000001</v>
      </c>
      <c r="D77" s="4"/>
      <c r="E77">
        <f t="shared" si="9"/>
        <v>6414.9812204331738</v>
      </c>
      <c r="F77">
        <f t="shared" si="10"/>
        <v>6415</v>
      </c>
      <c r="G77">
        <f t="shared" si="13"/>
        <v>-7.4749999992491212E-2</v>
      </c>
      <c r="K77">
        <f t="shared" si="14"/>
        <v>-7.4749999992491212E-2</v>
      </c>
      <c r="O77">
        <f t="shared" ca="1" si="8"/>
        <v>-7.9473044448777619E-2</v>
      </c>
      <c r="Q77" s="1">
        <f t="shared" si="11"/>
        <v>40422.607100000001</v>
      </c>
    </row>
    <row r="78" spans="1:21" x14ac:dyDescent="0.2">
      <c r="A78" s="23" t="s">
        <v>45</v>
      </c>
      <c r="B78" s="24" t="s">
        <v>46</v>
      </c>
      <c r="C78" s="23">
        <v>55787.394699999997</v>
      </c>
      <c r="D78" s="23">
        <v>4.0000000000000002E-4</v>
      </c>
      <c r="E78">
        <f t="shared" si="9"/>
        <v>6501.9796301367451</v>
      </c>
      <c r="F78">
        <f t="shared" si="10"/>
        <v>6502</v>
      </c>
      <c r="G78">
        <f t="shared" si="13"/>
        <v>-8.1079999996291008E-2</v>
      </c>
      <c r="J78">
        <f>+G78</f>
        <v>-8.1079999996291008E-2</v>
      </c>
      <c r="O78">
        <f t="shared" ca="1" si="8"/>
        <v>-7.9552864684173635E-2</v>
      </c>
      <c r="Q78" s="1">
        <f t="shared" si="11"/>
        <v>40768.894699999997</v>
      </c>
    </row>
    <row r="79" spans="1:21" x14ac:dyDescent="0.2">
      <c r="A79" s="25" t="s">
        <v>47</v>
      </c>
      <c r="B79" s="26"/>
      <c r="C79" s="25">
        <v>57208.391100000001</v>
      </c>
      <c r="D79" s="25">
        <v>8.3000000000000001E-3</v>
      </c>
      <c r="E79">
        <f t="shared" si="9"/>
        <v>6858.9789191511391</v>
      </c>
      <c r="F79">
        <f t="shared" si="10"/>
        <v>6859</v>
      </c>
      <c r="G79">
        <f t="shared" si="13"/>
        <v>-8.3909999993920792E-2</v>
      </c>
      <c r="J79">
        <f>+G79</f>
        <v>-8.3909999993920792E-2</v>
      </c>
      <c r="O79">
        <f t="shared" ca="1" si="8"/>
        <v>-7.9880402891488317E-2</v>
      </c>
      <c r="Q79" s="1">
        <f t="shared" si="11"/>
        <v>42189.891100000001</v>
      </c>
    </row>
    <row r="80" spans="1:21" x14ac:dyDescent="0.2">
      <c r="A80" s="27" t="s">
        <v>279</v>
      </c>
      <c r="B80" s="28" t="s">
        <v>46</v>
      </c>
      <c r="C80" s="29">
        <v>57588.527000000002</v>
      </c>
      <c r="D80" s="29">
        <v>2.8E-3</v>
      </c>
      <c r="E80">
        <f>+(C80-C$7)/C$8</f>
        <v>6954.4810935611849</v>
      </c>
      <c r="F80">
        <f t="shared" si="10"/>
        <v>6954.5</v>
      </c>
      <c r="G80">
        <f t="shared" si="13"/>
        <v>-7.5254999996104743E-2</v>
      </c>
      <c r="K80">
        <f t="shared" si="14"/>
        <v>-7.5254999996104743E-2</v>
      </c>
      <c r="O80">
        <f ca="1">+C$11+C$12*$F80</f>
        <v>-7.9968021655629926E-2</v>
      </c>
      <c r="Q80" s="1">
        <f>+C80-15018.5</f>
        <v>42570.027000000002</v>
      </c>
    </row>
    <row r="81" spans="1:17" x14ac:dyDescent="0.2">
      <c r="A81" s="30" t="s">
        <v>280</v>
      </c>
      <c r="B81" s="31" t="s">
        <v>46</v>
      </c>
      <c r="C81" s="32">
        <v>57590.515650000001</v>
      </c>
      <c r="D81" s="32">
        <v>1.9E-3</v>
      </c>
      <c r="E81">
        <f>+(C81-C$7)/C$8</f>
        <v>6954.9807054082648</v>
      </c>
      <c r="F81">
        <f t="shared" si="10"/>
        <v>6955</v>
      </c>
      <c r="G81">
        <f t="shared" si="13"/>
        <v>-7.6799999995273538E-2</v>
      </c>
      <c r="K81">
        <f t="shared" si="14"/>
        <v>-7.6799999995273538E-2</v>
      </c>
      <c r="O81">
        <f ca="1">+C$11+C$12*$F81</f>
        <v>-7.9968480392614963E-2</v>
      </c>
      <c r="Q81" s="1">
        <f>+C81-15018.5</f>
        <v>42572.015650000001</v>
      </c>
    </row>
    <row r="82" spans="1:17" x14ac:dyDescent="0.2">
      <c r="A82" s="33" t="s">
        <v>0</v>
      </c>
      <c r="B82" s="34" t="s">
        <v>46</v>
      </c>
      <c r="C82" s="35">
        <v>57988.549099999997</v>
      </c>
      <c r="D82" s="35">
        <v>2.7000000000000001E-3</v>
      </c>
      <c r="E82">
        <f>+(C82-C$7)/C$8</f>
        <v>7054.9793110725323</v>
      </c>
      <c r="F82">
        <f t="shared" si="10"/>
        <v>7055</v>
      </c>
      <c r="G82">
        <f>+C82-(C$7+F82*C$8)</f>
        <v>-8.2350000004225876E-2</v>
      </c>
      <c r="K82">
        <f>+G82</f>
        <v>-8.2350000004225876E-2</v>
      </c>
      <c r="O82">
        <f ca="1">+C$11+C$12*$F82</f>
        <v>-8.0060227789621879E-2</v>
      </c>
      <c r="Q82" s="1">
        <f>+C82-15018.5</f>
        <v>42970.049099999997</v>
      </c>
    </row>
    <row r="83" spans="1:17" x14ac:dyDescent="0.2">
      <c r="A83" s="33" t="s">
        <v>1</v>
      </c>
      <c r="B83" s="36" t="s">
        <v>46</v>
      </c>
      <c r="C83" s="33">
        <v>58263.194999999832</v>
      </c>
      <c r="D83" s="33" t="s">
        <v>16</v>
      </c>
      <c r="E83">
        <f>+(C83-C$7)/C$8</f>
        <v>7123.9790573285118</v>
      </c>
      <c r="F83">
        <f t="shared" si="10"/>
        <v>7124</v>
      </c>
      <c r="G83">
        <f>+C83-(C$7+F83*C$8)</f>
        <v>-8.3360000164248049E-2</v>
      </c>
      <c r="K83">
        <f>+G83</f>
        <v>-8.3360000164248049E-2</v>
      </c>
      <c r="O83">
        <f ca="1">+C$11+C$12*$F83</f>
        <v>-8.0123533493556651E-2</v>
      </c>
      <c r="Q83" s="1">
        <f>+C83-15018.5</f>
        <v>43244.694999999832</v>
      </c>
    </row>
    <row r="84" spans="1:17" x14ac:dyDescent="0.2">
      <c r="B84" s="6"/>
      <c r="C84" s="4"/>
      <c r="D84" s="4"/>
    </row>
    <row r="85" spans="1:17" x14ac:dyDescent="0.2">
      <c r="B85" s="6"/>
      <c r="C85" s="4"/>
      <c r="D85" s="4"/>
    </row>
    <row r="86" spans="1:17" x14ac:dyDescent="0.2">
      <c r="B86" s="6"/>
      <c r="C86" s="4"/>
      <c r="D86" s="4"/>
    </row>
    <row r="87" spans="1:17" x14ac:dyDescent="0.2">
      <c r="B87" s="6"/>
      <c r="C87" s="4"/>
      <c r="D87" s="4"/>
    </row>
    <row r="88" spans="1:17" x14ac:dyDescent="0.2">
      <c r="B88" s="6"/>
      <c r="C88" s="4"/>
      <c r="D88" s="4"/>
    </row>
    <row r="89" spans="1:17" x14ac:dyDescent="0.2">
      <c r="B89" s="6"/>
      <c r="C89" s="4"/>
      <c r="D89" s="4"/>
    </row>
    <row r="90" spans="1:17" x14ac:dyDescent="0.2">
      <c r="B90" s="6"/>
      <c r="C90" s="4"/>
      <c r="D90" s="4"/>
    </row>
    <row r="91" spans="1:17" x14ac:dyDescent="0.2">
      <c r="B91" s="6"/>
      <c r="C91" s="4"/>
      <c r="D91" s="4"/>
    </row>
    <row r="92" spans="1:17" x14ac:dyDescent="0.2">
      <c r="B92" s="6"/>
      <c r="C92" s="4"/>
      <c r="D92" s="4"/>
    </row>
    <row r="93" spans="1:17" x14ac:dyDescent="0.2">
      <c r="B93" s="6"/>
      <c r="C93" s="4"/>
      <c r="D93" s="4"/>
    </row>
    <row r="94" spans="1:17" x14ac:dyDescent="0.2">
      <c r="B94" s="6"/>
      <c r="C94" s="4"/>
      <c r="D94" s="4"/>
    </row>
    <row r="95" spans="1:17" x14ac:dyDescent="0.2">
      <c r="B95" s="6"/>
      <c r="C95" s="4"/>
      <c r="D95" s="4"/>
    </row>
    <row r="96" spans="1:17" x14ac:dyDescent="0.2">
      <c r="B96" s="6"/>
      <c r="C96" s="4"/>
      <c r="D96" s="4"/>
    </row>
    <row r="97" spans="2:4" x14ac:dyDescent="0.2">
      <c r="B97" s="6"/>
      <c r="C97" s="4"/>
      <c r="D97" s="4"/>
    </row>
    <row r="98" spans="2:4" x14ac:dyDescent="0.2">
      <c r="B98" s="6"/>
      <c r="C98" s="4"/>
      <c r="D98" s="4"/>
    </row>
    <row r="99" spans="2:4" x14ac:dyDescent="0.2">
      <c r="C99" s="4"/>
      <c r="D99" s="4"/>
    </row>
    <row r="100" spans="2:4" x14ac:dyDescent="0.2">
      <c r="C100" s="4"/>
      <c r="D100" s="4"/>
    </row>
    <row r="101" spans="2:4" x14ac:dyDescent="0.2">
      <c r="C101" s="4"/>
      <c r="D101" s="4"/>
    </row>
    <row r="102" spans="2:4" x14ac:dyDescent="0.2">
      <c r="C102" s="4"/>
      <c r="D102" s="4"/>
    </row>
    <row r="103" spans="2:4" x14ac:dyDescent="0.2">
      <c r="C103" s="4"/>
      <c r="D103" s="4"/>
    </row>
    <row r="104" spans="2:4" x14ac:dyDescent="0.2">
      <c r="C104" s="4"/>
      <c r="D104" s="4"/>
    </row>
    <row r="105" spans="2:4" x14ac:dyDescent="0.2">
      <c r="C105" s="4"/>
      <c r="D105" s="4"/>
    </row>
    <row r="106" spans="2:4" x14ac:dyDescent="0.2">
      <c r="C106" s="4"/>
      <c r="D106" s="4"/>
    </row>
    <row r="107" spans="2:4" x14ac:dyDescent="0.2">
      <c r="C107" s="4"/>
      <c r="D107" s="4"/>
    </row>
    <row r="108" spans="2:4" x14ac:dyDescent="0.2">
      <c r="C108" s="4"/>
      <c r="D108" s="4"/>
    </row>
    <row r="109" spans="2:4" x14ac:dyDescent="0.2">
      <c r="C109" s="4"/>
      <c r="D109" s="4"/>
    </row>
    <row r="110" spans="2:4" x14ac:dyDescent="0.2">
      <c r="C110" s="4"/>
      <c r="D110" s="4"/>
    </row>
    <row r="111" spans="2:4" x14ac:dyDescent="0.2">
      <c r="C111" s="4"/>
      <c r="D111" s="4"/>
    </row>
    <row r="112" spans="2:4" x14ac:dyDescent="0.2">
      <c r="C112" s="4"/>
      <c r="D112" s="4"/>
    </row>
    <row r="113" spans="3:4" x14ac:dyDescent="0.2">
      <c r="C113" s="4"/>
      <c r="D113" s="4"/>
    </row>
    <row r="114" spans="3:4" x14ac:dyDescent="0.2">
      <c r="C114" s="4"/>
      <c r="D114" s="4"/>
    </row>
    <row r="115" spans="3:4" x14ac:dyDescent="0.2">
      <c r="C115" s="4"/>
      <c r="D115" s="4"/>
    </row>
    <row r="116" spans="3:4" x14ac:dyDescent="0.2">
      <c r="C116" s="4"/>
      <c r="D116" s="4"/>
    </row>
    <row r="117" spans="3:4" x14ac:dyDescent="0.2">
      <c r="C117" s="4"/>
      <c r="D117" s="4"/>
    </row>
    <row r="118" spans="3:4" x14ac:dyDescent="0.2">
      <c r="C118" s="4"/>
      <c r="D118" s="4"/>
    </row>
    <row r="119" spans="3:4" x14ac:dyDescent="0.2">
      <c r="C119" s="4"/>
      <c r="D119" s="4"/>
    </row>
    <row r="120" spans="3:4" x14ac:dyDescent="0.2">
      <c r="C120" s="4"/>
      <c r="D120" s="4"/>
    </row>
    <row r="121" spans="3:4" x14ac:dyDescent="0.2">
      <c r="C121" s="4"/>
      <c r="D121" s="4"/>
    </row>
    <row r="122" spans="3:4" x14ac:dyDescent="0.2">
      <c r="C122" s="4"/>
      <c r="D122" s="4"/>
    </row>
    <row r="123" spans="3:4" x14ac:dyDescent="0.2">
      <c r="C123" s="4"/>
      <c r="D123" s="4"/>
    </row>
    <row r="124" spans="3:4" x14ac:dyDescent="0.2">
      <c r="C124" s="4"/>
      <c r="D124" s="4"/>
    </row>
    <row r="125" spans="3:4" x14ac:dyDescent="0.2">
      <c r="C125" s="4"/>
      <c r="D125" s="4"/>
    </row>
    <row r="126" spans="3:4" x14ac:dyDescent="0.2">
      <c r="C126" s="4"/>
      <c r="D126" s="4"/>
    </row>
    <row r="127" spans="3:4" x14ac:dyDescent="0.2">
      <c r="C127" s="4"/>
      <c r="D127" s="4"/>
    </row>
    <row r="128" spans="3:4" x14ac:dyDescent="0.2">
      <c r="C128" s="4"/>
      <c r="D128" s="4"/>
    </row>
    <row r="129" spans="3:4" x14ac:dyDescent="0.2">
      <c r="C129" s="4"/>
      <c r="D129" s="4"/>
    </row>
    <row r="130" spans="3:4" x14ac:dyDescent="0.2">
      <c r="C130" s="4"/>
      <c r="D130" s="4"/>
    </row>
    <row r="131" spans="3:4" x14ac:dyDescent="0.2">
      <c r="C131" s="4"/>
      <c r="D131" s="4"/>
    </row>
    <row r="132" spans="3:4" x14ac:dyDescent="0.2">
      <c r="C132" s="4"/>
      <c r="D132" s="4"/>
    </row>
    <row r="133" spans="3:4" x14ac:dyDescent="0.2">
      <c r="C133" s="4"/>
      <c r="D133" s="4"/>
    </row>
    <row r="134" spans="3:4" x14ac:dyDescent="0.2">
      <c r="C134" s="4"/>
      <c r="D134" s="4"/>
    </row>
    <row r="135" spans="3:4" x14ac:dyDescent="0.2">
      <c r="C135" s="4"/>
      <c r="D135" s="4"/>
    </row>
    <row r="136" spans="3:4" x14ac:dyDescent="0.2">
      <c r="C136" s="4"/>
      <c r="D136" s="4"/>
    </row>
    <row r="137" spans="3:4" x14ac:dyDescent="0.2">
      <c r="C137" s="4"/>
      <c r="D137" s="4"/>
    </row>
    <row r="138" spans="3:4" x14ac:dyDescent="0.2">
      <c r="C138" s="4"/>
      <c r="D138" s="4"/>
    </row>
    <row r="139" spans="3:4" x14ac:dyDescent="0.2">
      <c r="C139" s="4"/>
      <c r="D139" s="4"/>
    </row>
    <row r="140" spans="3:4" x14ac:dyDescent="0.2">
      <c r="C140" s="4"/>
      <c r="D140" s="4"/>
    </row>
    <row r="141" spans="3:4" x14ac:dyDescent="0.2">
      <c r="C141" s="4"/>
      <c r="D141" s="4"/>
    </row>
    <row r="142" spans="3:4" x14ac:dyDescent="0.2">
      <c r="C142" s="4"/>
      <c r="D142" s="4"/>
    </row>
    <row r="143" spans="3:4" x14ac:dyDescent="0.2">
      <c r="C143" s="4"/>
      <c r="D143" s="4"/>
    </row>
    <row r="144" spans="3:4" x14ac:dyDescent="0.2">
      <c r="C144" s="4"/>
      <c r="D144" s="4"/>
    </row>
    <row r="145" spans="3:4" x14ac:dyDescent="0.2">
      <c r="C145" s="4"/>
      <c r="D145" s="4"/>
    </row>
    <row r="146" spans="3:4" x14ac:dyDescent="0.2">
      <c r="C146" s="4"/>
      <c r="D146" s="4"/>
    </row>
    <row r="147" spans="3:4" x14ac:dyDescent="0.2">
      <c r="C147" s="4"/>
      <c r="D147" s="4"/>
    </row>
    <row r="148" spans="3:4" x14ac:dyDescent="0.2">
      <c r="C148" s="4"/>
      <c r="D148" s="4"/>
    </row>
    <row r="149" spans="3:4" x14ac:dyDescent="0.2">
      <c r="C149" s="4"/>
      <c r="D149" s="4"/>
    </row>
    <row r="150" spans="3:4" x14ac:dyDescent="0.2">
      <c r="C150" s="4"/>
      <c r="D150" s="4"/>
    </row>
    <row r="151" spans="3:4" x14ac:dyDescent="0.2">
      <c r="C151" s="4"/>
      <c r="D151" s="4"/>
    </row>
    <row r="152" spans="3:4" x14ac:dyDescent="0.2">
      <c r="C152" s="4"/>
      <c r="D152" s="4"/>
    </row>
    <row r="153" spans="3:4" x14ac:dyDescent="0.2">
      <c r="C153" s="4"/>
      <c r="D153" s="4"/>
    </row>
    <row r="154" spans="3:4" x14ac:dyDescent="0.2">
      <c r="C154" s="4"/>
      <c r="D154" s="4"/>
    </row>
    <row r="155" spans="3:4" x14ac:dyDescent="0.2">
      <c r="C155" s="4"/>
      <c r="D155" s="4"/>
    </row>
    <row r="156" spans="3:4" x14ac:dyDescent="0.2">
      <c r="C156" s="4"/>
      <c r="D156" s="4"/>
    </row>
    <row r="157" spans="3:4" x14ac:dyDescent="0.2">
      <c r="C157" s="4"/>
      <c r="D157" s="4"/>
    </row>
    <row r="158" spans="3:4" x14ac:dyDescent="0.2">
      <c r="C158" s="4"/>
      <c r="D158" s="4"/>
    </row>
    <row r="159" spans="3:4" x14ac:dyDescent="0.2">
      <c r="C159" s="4"/>
      <c r="D159" s="4"/>
    </row>
    <row r="160" spans="3:4" x14ac:dyDescent="0.2">
      <c r="C160" s="4"/>
      <c r="D160" s="4"/>
    </row>
    <row r="161" spans="3:4" x14ac:dyDescent="0.2">
      <c r="C161" s="4"/>
      <c r="D161" s="4"/>
    </row>
    <row r="162" spans="3:4" x14ac:dyDescent="0.2">
      <c r="C162" s="4"/>
      <c r="D162" s="4"/>
    </row>
    <row r="163" spans="3:4" x14ac:dyDescent="0.2">
      <c r="C163" s="4"/>
      <c r="D163" s="4"/>
    </row>
    <row r="164" spans="3:4" x14ac:dyDescent="0.2">
      <c r="C164" s="4"/>
      <c r="D164" s="4"/>
    </row>
    <row r="165" spans="3:4" x14ac:dyDescent="0.2">
      <c r="C165" s="4"/>
      <c r="D165" s="4"/>
    </row>
    <row r="166" spans="3:4" x14ac:dyDescent="0.2">
      <c r="C166" s="4"/>
      <c r="D166" s="4"/>
    </row>
    <row r="167" spans="3:4" x14ac:dyDescent="0.2">
      <c r="C167" s="4"/>
      <c r="D167" s="4"/>
    </row>
    <row r="168" spans="3:4" x14ac:dyDescent="0.2">
      <c r="C168" s="4"/>
      <c r="D168" s="4"/>
    </row>
    <row r="169" spans="3:4" x14ac:dyDescent="0.2">
      <c r="C169" s="4"/>
      <c r="D169" s="4"/>
    </row>
    <row r="170" spans="3:4" x14ac:dyDescent="0.2">
      <c r="C170" s="4"/>
      <c r="D170" s="4"/>
    </row>
    <row r="171" spans="3:4" x14ac:dyDescent="0.2">
      <c r="C171" s="4"/>
      <c r="D171" s="4"/>
    </row>
    <row r="172" spans="3:4" x14ac:dyDescent="0.2">
      <c r="C172" s="4"/>
      <c r="D172" s="4"/>
    </row>
    <row r="173" spans="3:4" x14ac:dyDescent="0.2">
      <c r="C173" s="4"/>
      <c r="D173" s="4"/>
    </row>
    <row r="174" spans="3:4" x14ac:dyDescent="0.2">
      <c r="C174" s="4"/>
      <c r="D174" s="4"/>
    </row>
    <row r="175" spans="3:4" x14ac:dyDescent="0.2">
      <c r="C175" s="4"/>
      <c r="D175" s="4"/>
    </row>
    <row r="176" spans="3:4" x14ac:dyDescent="0.2">
      <c r="C176" s="4"/>
      <c r="D176" s="4"/>
    </row>
    <row r="177" spans="3:4" x14ac:dyDescent="0.2">
      <c r="C177" s="4"/>
      <c r="D177" s="4"/>
    </row>
    <row r="178" spans="3:4" x14ac:dyDescent="0.2">
      <c r="C178" s="4"/>
      <c r="D178" s="4"/>
    </row>
    <row r="179" spans="3:4" x14ac:dyDescent="0.2">
      <c r="C179" s="4"/>
      <c r="D179" s="4"/>
    </row>
    <row r="180" spans="3:4" x14ac:dyDescent="0.2">
      <c r="C180" s="4"/>
      <c r="D180" s="4"/>
    </row>
    <row r="181" spans="3:4" x14ac:dyDescent="0.2">
      <c r="C181" s="4"/>
      <c r="D181" s="4"/>
    </row>
    <row r="182" spans="3:4" x14ac:dyDescent="0.2">
      <c r="C182" s="4"/>
      <c r="D182" s="4"/>
    </row>
    <row r="183" spans="3:4" x14ac:dyDescent="0.2">
      <c r="C183" s="4"/>
      <c r="D183" s="4"/>
    </row>
    <row r="184" spans="3:4" x14ac:dyDescent="0.2">
      <c r="C184" s="4"/>
      <c r="D184" s="4"/>
    </row>
    <row r="185" spans="3:4" x14ac:dyDescent="0.2">
      <c r="C185" s="4"/>
      <c r="D185" s="4"/>
    </row>
    <row r="186" spans="3:4" x14ac:dyDescent="0.2">
      <c r="C186" s="4"/>
      <c r="D186" s="4"/>
    </row>
    <row r="187" spans="3:4" x14ac:dyDescent="0.2">
      <c r="C187" s="4"/>
      <c r="D187" s="4"/>
    </row>
    <row r="188" spans="3:4" x14ac:dyDescent="0.2">
      <c r="C188" s="4"/>
      <c r="D188" s="4"/>
    </row>
    <row r="189" spans="3:4" x14ac:dyDescent="0.2">
      <c r="C189" s="4"/>
      <c r="D189" s="4"/>
    </row>
    <row r="190" spans="3:4" x14ac:dyDescent="0.2">
      <c r="C190" s="4"/>
      <c r="D190" s="4"/>
    </row>
    <row r="191" spans="3:4" x14ac:dyDescent="0.2">
      <c r="C191" s="4"/>
      <c r="D191" s="4"/>
    </row>
    <row r="192" spans="3:4" x14ac:dyDescent="0.2">
      <c r="C192" s="4"/>
      <c r="D192" s="4"/>
    </row>
    <row r="193" spans="3:4" x14ac:dyDescent="0.2">
      <c r="C193" s="4"/>
      <c r="D193" s="4"/>
    </row>
    <row r="194" spans="3:4" x14ac:dyDescent="0.2">
      <c r="C194" s="4"/>
      <c r="D194" s="4"/>
    </row>
    <row r="195" spans="3:4" x14ac:dyDescent="0.2">
      <c r="C195" s="4"/>
      <c r="D195" s="4"/>
    </row>
    <row r="196" spans="3:4" x14ac:dyDescent="0.2">
      <c r="C196" s="4"/>
      <c r="D196" s="4"/>
    </row>
    <row r="197" spans="3:4" x14ac:dyDescent="0.2">
      <c r="C197" s="4"/>
      <c r="D197" s="4"/>
    </row>
    <row r="198" spans="3:4" x14ac:dyDescent="0.2">
      <c r="C198" s="4"/>
      <c r="D198" s="4"/>
    </row>
    <row r="199" spans="3:4" x14ac:dyDescent="0.2">
      <c r="C199" s="4"/>
      <c r="D199" s="4"/>
    </row>
    <row r="200" spans="3:4" x14ac:dyDescent="0.2">
      <c r="C200" s="4"/>
      <c r="D200" s="4"/>
    </row>
    <row r="201" spans="3:4" x14ac:dyDescent="0.2">
      <c r="C201" s="4"/>
      <c r="D201" s="4"/>
    </row>
    <row r="202" spans="3:4" x14ac:dyDescent="0.2">
      <c r="C202" s="4"/>
      <c r="D202" s="4"/>
    </row>
    <row r="203" spans="3:4" x14ac:dyDescent="0.2">
      <c r="C203" s="4"/>
      <c r="D203" s="4"/>
    </row>
    <row r="204" spans="3:4" x14ac:dyDescent="0.2">
      <c r="C204" s="4"/>
      <c r="D204" s="4"/>
    </row>
    <row r="205" spans="3:4" x14ac:dyDescent="0.2">
      <c r="C205" s="4"/>
      <c r="D205" s="4"/>
    </row>
    <row r="206" spans="3:4" x14ac:dyDescent="0.2">
      <c r="C206" s="4"/>
      <c r="D206" s="4"/>
    </row>
    <row r="207" spans="3:4" x14ac:dyDescent="0.2">
      <c r="C207" s="4"/>
      <c r="D207" s="4"/>
    </row>
    <row r="208" spans="3:4" x14ac:dyDescent="0.2">
      <c r="C208" s="4"/>
      <c r="D208" s="4"/>
    </row>
    <row r="209" spans="3:4" x14ac:dyDescent="0.2">
      <c r="C209" s="4"/>
      <c r="D209" s="4"/>
    </row>
    <row r="210" spans="3:4" x14ac:dyDescent="0.2">
      <c r="C210" s="4"/>
      <c r="D210" s="4"/>
    </row>
    <row r="211" spans="3:4" x14ac:dyDescent="0.2">
      <c r="C211" s="4"/>
      <c r="D211" s="4"/>
    </row>
    <row r="212" spans="3:4" x14ac:dyDescent="0.2">
      <c r="C212" s="4"/>
      <c r="D212" s="4"/>
    </row>
    <row r="213" spans="3:4" x14ac:dyDescent="0.2">
      <c r="C213" s="4"/>
      <c r="D213" s="4"/>
    </row>
    <row r="214" spans="3:4" x14ac:dyDescent="0.2">
      <c r="C214" s="4"/>
      <c r="D214" s="4"/>
    </row>
    <row r="215" spans="3:4" x14ac:dyDescent="0.2">
      <c r="C215" s="4"/>
      <c r="D215" s="4"/>
    </row>
    <row r="216" spans="3:4" x14ac:dyDescent="0.2">
      <c r="C216" s="4"/>
      <c r="D216" s="4"/>
    </row>
    <row r="217" spans="3:4" x14ac:dyDescent="0.2">
      <c r="C217" s="4"/>
      <c r="D217" s="4"/>
    </row>
    <row r="218" spans="3:4" x14ac:dyDescent="0.2">
      <c r="C218" s="4"/>
      <c r="D218" s="4"/>
    </row>
    <row r="219" spans="3:4" x14ac:dyDescent="0.2">
      <c r="C219" s="4"/>
      <c r="D219" s="4"/>
    </row>
    <row r="220" spans="3:4" x14ac:dyDescent="0.2">
      <c r="C220" s="4"/>
      <c r="D220" s="4"/>
    </row>
    <row r="221" spans="3:4" x14ac:dyDescent="0.2">
      <c r="C221" s="4"/>
      <c r="D221" s="4"/>
    </row>
    <row r="222" spans="3:4" x14ac:dyDescent="0.2">
      <c r="C222" s="4"/>
      <c r="D222" s="4"/>
    </row>
    <row r="223" spans="3:4" x14ac:dyDescent="0.2">
      <c r="C223" s="4"/>
      <c r="D223" s="4"/>
    </row>
    <row r="224" spans="3:4" x14ac:dyDescent="0.2">
      <c r="C224" s="4"/>
      <c r="D224" s="4"/>
    </row>
    <row r="225" spans="3:4" x14ac:dyDescent="0.2">
      <c r="C225" s="4"/>
      <c r="D225" s="4"/>
    </row>
    <row r="226" spans="3:4" x14ac:dyDescent="0.2">
      <c r="C226" s="4"/>
      <c r="D226" s="4"/>
    </row>
    <row r="227" spans="3:4" x14ac:dyDescent="0.2">
      <c r="C227" s="4"/>
      <c r="D227" s="4"/>
    </row>
    <row r="228" spans="3:4" x14ac:dyDescent="0.2">
      <c r="C228" s="4"/>
      <c r="D228" s="4"/>
    </row>
    <row r="229" spans="3:4" x14ac:dyDescent="0.2">
      <c r="C229" s="4"/>
      <c r="D229" s="4"/>
    </row>
    <row r="230" spans="3:4" x14ac:dyDescent="0.2">
      <c r="C230" s="4"/>
      <c r="D230" s="4"/>
    </row>
    <row r="231" spans="3:4" x14ac:dyDescent="0.2">
      <c r="C231" s="4"/>
      <c r="D231" s="4"/>
    </row>
    <row r="232" spans="3:4" x14ac:dyDescent="0.2">
      <c r="C232" s="4"/>
      <c r="D232" s="4"/>
    </row>
    <row r="233" spans="3:4" x14ac:dyDescent="0.2">
      <c r="C233" s="4"/>
      <c r="D233" s="4"/>
    </row>
    <row r="234" spans="3:4" x14ac:dyDescent="0.2">
      <c r="C234" s="4"/>
      <c r="D234" s="4"/>
    </row>
    <row r="235" spans="3:4" x14ac:dyDescent="0.2">
      <c r="C235" s="4"/>
      <c r="D235" s="4"/>
    </row>
    <row r="236" spans="3:4" x14ac:dyDescent="0.2">
      <c r="C236" s="4"/>
      <c r="D236" s="4"/>
    </row>
    <row r="237" spans="3:4" x14ac:dyDescent="0.2">
      <c r="C237" s="4"/>
      <c r="D237" s="4"/>
    </row>
    <row r="238" spans="3:4" x14ac:dyDescent="0.2">
      <c r="C238" s="4"/>
      <c r="D238" s="4"/>
    </row>
    <row r="239" spans="3:4" x14ac:dyDescent="0.2">
      <c r="C239" s="4"/>
      <c r="D239" s="4"/>
    </row>
    <row r="240" spans="3:4" x14ac:dyDescent="0.2">
      <c r="C240" s="4"/>
      <c r="D240" s="4"/>
    </row>
    <row r="241" spans="3:4" x14ac:dyDescent="0.2">
      <c r="C241" s="4"/>
      <c r="D241" s="4"/>
    </row>
    <row r="242" spans="3:4" x14ac:dyDescent="0.2">
      <c r="C242" s="4"/>
      <c r="D242" s="4"/>
    </row>
    <row r="243" spans="3:4" x14ac:dyDescent="0.2">
      <c r="C243" s="4"/>
      <c r="D243" s="4"/>
    </row>
    <row r="244" spans="3:4" x14ac:dyDescent="0.2">
      <c r="C244" s="4"/>
      <c r="D244" s="4"/>
    </row>
    <row r="245" spans="3:4" x14ac:dyDescent="0.2">
      <c r="C245" s="4"/>
      <c r="D245" s="4"/>
    </row>
    <row r="246" spans="3:4" x14ac:dyDescent="0.2">
      <c r="C246" s="4"/>
      <c r="D246" s="4"/>
    </row>
    <row r="247" spans="3:4" x14ac:dyDescent="0.2">
      <c r="C247" s="4"/>
      <c r="D247" s="4"/>
    </row>
    <row r="248" spans="3:4" x14ac:dyDescent="0.2">
      <c r="C248" s="4"/>
      <c r="D248" s="4"/>
    </row>
    <row r="249" spans="3:4" x14ac:dyDescent="0.2">
      <c r="C249" s="4"/>
      <c r="D249" s="4"/>
    </row>
    <row r="250" spans="3:4" x14ac:dyDescent="0.2">
      <c r="C250" s="4"/>
      <c r="D250" s="4"/>
    </row>
    <row r="251" spans="3:4" x14ac:dyDescent="0.2">
      <c r="C251" s="4"/>
      <c r="D251" s="4"/>
    </row>
    <row r="252" spans="3:4" x14ac:dyDescent="0.2">
      <c r="C252" s="4"/>
      <c r="D252" s="4"/>
    </row>
    <row r="253" spans="3:4" x14ac:dyDescent="0.2">
      <c r="C253" s="4"/>
      <c r="D253" s="4"/>
    </row>
    <row r="254" spans="3:4" x14ac:dyDescent="0.2">
      <c r="C254" s="4"/>
      <c r="D254" s="4"/>
    </row>
    <row r="255" spans="3:4" x14ac:dyDescent="0.2">
      <c r="C255" s="4"/>
      <c r="D255" s="4"/>
    </row>
    <row r="256" spans="3:4" x14ac:dyDescent="0.2">
      <c r="C256" s="4"/>
      <c r="D256" s="4"/>
    </row>
    <row r="257" spans="3:4" x14ac:dyDescent="0.2">
      <c r="C257" s="4"/>
      <c r="D257" s="4"/>
    </row>
    <row r="258" spans="3:4" x14ac:dyDescent="0.2">
      <c r="C258" s="4"/>
      <c r="D258" s="4"/>
    </row>
    <row r="259" spans="3:4" x14ac:dyDescent="0.2">
      <c r="C259" s="4"/>
      <c r="D259" s="4"/>
    </row>
    <row r="260" spans="3:4" x14ac:dyDescent="0.2">
      <c r="C260" s="4"/>
      <c r="D260" s="4"/>
    </row>
    <row r="261" spans="3:4" x14ac:dyDescent="0.2">
      <c r="C261" s="4"/>
      <c r="D261" s="4"/>
    </row>
    <row r="262" spans="3:4" x14ac:dyDescent="0.2">
      <c r="C262" s="4"/>
      <c r="D262" s="4"/>
    </row>
    <row r="263" spans="3:4" x14ac:dyDescent="0.2">
      <c r="C263" s="4"/>
      <c r="D263" s="4"/>
    </row>
    <row r="264" spans="3:4" x14ac:dyDescent="0.2">
      <c r="C264" s="4"/>
      <c r="D264" s="4"/>
    </row>
    <row r="265" spans="3:4" x14ac:dyDescent="0.2">
      <c r="C265" s="4"/>
      <c r="D265" s="4"/>
    </row>
    <row r="266" spans="3:4" x14ac:dyDescent="0.2">
      <c r="C266" s="4"/>
      <c r="D266" s="4"/>
    </row>
    <row r="267" spans="3:4" x14ac:dyDescent="0.2">
      <c r="C267" s="4"/>
      <c r="D267" s="4"/>
    </row>
    <row r="268" spans="3:4" x14ac:dyDescent="0.2">
      <c r="C268" s="4"/>
      <c r="D268" s="4"/>
    </row>
    <row r="269" spans="3:4" x14ac:dyDescent="0.2">
      <c r="C269" s="4"/>
      <c r="D269" s="4"/>
    </row>
    <row r="270" spans="3:4" x14ac:dyDescent="0.2">
      <c r="C270" s="4"/>
      <c r="D270" s="4"/>
    </row>
    <row r="271" spans="3:4" x14ac:dyDescent="0.2">
      <c r="C271" s="4"/>
      <c r="D271" s="4"/>
    </row>
    <row r="272" spans="3:4" x14ac:dyDescent="0.2">
      <c r="C272" s="4"/>
      <c r="D272" s="4"/>
    </row>
    <row r="273" spans="3:4" x14ac:dyDescent="0.2">
      <c r="C273" s="4"/>
      <c r="D273" s="4"/>
    </row>
    <row r="274" spans="3:4" x14ac:dyDescent="0.2">
      <c r="C274" s="4"/>
      <c r="D274" s="4"/>
    </row>
    <row r="275" spans="3:4" x14ac:dyDescent="0.2">
      <c r="C275" s="4"/>
      <c r="D275" s="4"/>
    </row>
    <row r="276" spans="3:4" x14ac:dyDescent="0.2">
      <c r="C276" s="4"/>
      <c r="D276" s="4"/>
    </row>
    <row r="277" spans="3:4" x14ac:dyDescent="0.2">
      <c r="C277" s="4"/>
      <c r="D277" s="4"/>
    </row>
    <row r="278" spans="3:4" x14ac:dyDescent="0.2">
      <c r="C278" s="4"/>
      <c r="D278" s="4"/>
    </row>
    <row r="279" spans="3:4" x14ac:dyDescent="0.2">
      <c r="C279" s="4"/>
      <c r="D279" s="4"/>
    </row>
    <row r="280" spans="3:4" x14ac:dyDescent="0.2">
      <c r="C280" s="4"/>
      <c r="D280" s="4"/>
    </row>
    <row r="281" spans="3:4" x14ac:dyDescent="0.2">
      <c r="C281" s="4"/>
      <c r="D281" s="4"/>
    </row>
    <row r="282" spans="3:4" x14ac:dyDescent="0.2">
      <c r="C282" s="4"/>
      <c r="D282" s="4"/>
    </row>
    <row r="283" spans="3:4" x14ac:dyDescent="0.2">
      <c r="C283" s="4"/>
      <c r="D283" s="4"/>
    </row>
    <row r="284" spans="3:4" x14ac:dyDescent="0.2">
      <c r="C284" s="4"/>
      <c r="D284" s="4"/>
    </row>
    <row r="285" spans="3:4" x14ac:dyDescent="0.2">
      <c r="C285" s="4"/>
      <c r="D285" s="4"/>
    </row>
    <row r="286" spans="3:4" x14ac:dyDescent="0.2">
      <c r="C286" s="4"/>
      <c r="D286" s="4"/>
    </row>
    <row r="287" spans="3:4" x14ac:dyDescent="0.2">
      <c r="C287" s="4"/>
      <c r="D287" s="4"/>
    </row>
    <row r="288" spans="3:4" x14ac:dyDescent="0.2">
      <c r="C288" s="4"/>
      <c r="D288" s="4"/>
    </row>
    <row r="289" spans="3:4" x14ac:dyDescent="0.2">
      <c r="C289" s="4"/>
      <c r="D289" s="4"/>
    </row>
    <row r="290" spans="3:4" x14ac:dyDescent="0.2">
      <c r="C290" s="4"/>
      <c r="D290" s="4"/>
    </row>
    <row r="291" spans="3:4" x14ac:dyDescent="0.2">
      <c r="C291" s="4"/>
      <c r="D291" s="4"/>
    </row>
    <row r="292" spans="3:4" x14ac:dyDescent="0.2">
      <c r="C292" s="4"/>
      <c r="D292" s="4"/>
    </row>
    <row r="293" spans="3:4" x14ac:dyDescent="0.2">
      <c r="C293" s="4"/>
      <c r="D293" s="4"/>
    </row>
    <row r="294" spans="3:4" x14ac:dyDescent="0.2">
      <c r="C294" s="4"/>
      <c r="D294" s="4"/>
    </row>
    <row r="295" spans="3:4" x14ac:dyDescent="0.2">
      <c r="C295" s="4"/>
      <c r="D295" s="4"/>
    </row>
    <row r="296" spans="3:4" x14ac:dyDescent="0.2">
      <c r="C296" s="4"/>
      <c r="D296" s="4"/>
    </row>
    <row r="297" spans="3:4" x14ac:dyDescent="0.2">
      <c r="C297" s="4"/>
      <c r="D297" s="4"/>
    </row>
    <row r="298" spans="3:4" x14ac:dyDescent="0.2">
      <c r="C298" s="4"/>
      <c r="D298" s="4"/>
    </row>
    <row r="299" spans="3:4" x14ac:dyDescent="0.2">
      <c r="C299" s="4"/>
      <c r="D299" s="4"/>
    </row>
    <row r="300" spans="3:4" x14ac:dyDescent="0.2">
      <c r="C300" s="4"/>
      <c r="D300" s="4"/>
    </row>
    <row r="301" spans="3:4" x14ac:dyDescent="0.2">
      <c r="C301" s="4"/>
      <c r="D301" s="4"/>
    </row>
    <row r="302" spans="3:4" x14ac:dyDescent="0.2">
      <c r="C302" s="4"/>
      <c r="D302" s="4"/>
    </row>
    <row r="303" spans="3:4" x14ac:dyDescent="0.2">
      <c r="C303" s="4"/>
      <c r="D303" s="4"/>
    </row>
    <row r="304" spans="3:4" x14ac:dyDescent="0.2">
      <c r="C304" s="4"/>
      <c r="D304" s="4"/>
    </row>
    <row r="305" spans="3:4" x14ac:dyDescent="0.2">
      <c r="C305" s="4"/>
      <c r="D305" s="4"/>
    </row>
    <row r="306" spans="3:4" x14ac:dyDescent="0.2">
      <c r="C306" s="4"/>
      <c r="D306" s="4"/>
    </row>
    <row r="307" spans="3:4" x14ac:dyDescent="0.2">
      <c r="C307" s="4"/>
      <c r="D307" s="4"/>
    </row>
    <row r="308" spans="3:4" x14ac:dyDescent="0.2">
      <c r="C308" s="4"/>
      <c r="D308" s="4"/>
    </row>
    <row r="309" spans="3:4" x14ac:dyDescent="0.2">
      <c r="C309" s="4"/>
      <c r="D309" s="4"/>
    </row>
    <row r="310" spans="3:4" x14ac:dyDescent="0.2">
      <c r="C310" s="4"/>
      <c r="D310" s="4"/>
    </row>
    <row r="311" spans="3:4" x14ac:dyDescent="0.2">
      <c r="C311" s="4"/>
      <c r="D311" s="4"/>
    </row>
    <row r="312" spans="3:4" x14ac:dyDescent="0.2">
      <c r="C312" s="4"/>
      <c r="D312" s="4"/>
    </row>
    <row r="313" spans="3:4" x14ac:dyDescent="0.2">
      <c r="C313" s="4"/>
      <c r="D313" s="4"/>
    </row>
    <row r="314" spans="3:4" x14ac:dyDescent="0.2">
      <c r="C314" s="4"/>
      <c r="D314" s="4"/>
    </row>
    <row r="315" spans="3:4" x14ac:dyDescent="0.2">
      <c r="C315" s="4"/>
      <c r="D315" s="4"/>
    </row>
    <row r="316" spans="3:4" x14ac:dyDescent="0.2">
      <c r="C316" s="4"/>
      <c r="D316" s="4"/>
    </row>
    <row r="317" spans="3:4" x14ac:dyDescent="0.2">
      <c r="C317" s="4"/>
      <c r="D317" s="4"/>
    </row>
    <row r="318" spans="3:4" x14ac:dyDescent="0.2">
      <c r="C318" s="4"/>
      <c r="D318" s="4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  <row r="2063" spans="3:4" x14ac:dyDescent="0.2">
      <c r="C2063" s="4"/>
      <c r="D2063" s="4"/>
    </row>
    <row r="2064" spans="3:4" x14ac:dyDescent="0.2">
      <c r="C2064" s="4"/>
      <c r="D2064" s="4"/>
    </row>
    <row r="2065" spans="3:4" x14ac:dyDescent="0.2">
      <c r="C2065" s="4"/>
      <c r="D2065" s="4"/>
    </row>
    <row r="2066" spans="3:4" x14ac:dyDescent="0.2">
      <c r="C2066" s="4"/>
      <c r="D2066" s="4"/>
    </row>
    <row r="2067" spans="3:4" x14ac:dyDescent="0.2">
      <c r="C2067" s="4"/>
      <c r="D2067" s="4"/>
    </row>
    <row r="2068" spans="3:4" x14ac:dyDescent="0.2">
      <c r="C2068" s="4"/>
      <c r="D2068" s="4"/>
    </row>
    <row r="2069" spans="3:4" x14ac:dyDescent="0.2">
      <c r="C2069" s="4"/>
      <c r="D2069" s="4"/>
    </row>
    <row r="2070" spans="3:4" x14ac:dyDescent="0.2">
      <c r="C2070" s="4"/>
      <c r="D2070" s="4"/>
    </row>
    <row r="2071" spans="3:4" x14ac:dyDescent="0.2">
      <c r="C2071" s="4"/>
      <c r="D2071" s="4"/>
    </row>
    <row r="2072" spans="3:4" x14ac:dyDescent="0.2">
      <c r="C2072" s="4"/>
      <c r="D2072" s="4"/>
    </row>
    <row r="2073" spans="3:4" x14ac:dyDescent="0.2">
      <c r="C2073" s="4"/>
      <c r="D2073" s="4"/>
    </row>
    <row r="2074" spans="3:4" x14ac:dyDescent="0.2">
      <c r="C2074" s="4"/>
      <c r="D2074" s="4"/>
    </row>
    <row r="2075" spans="3:4" x14ac:dyDescent="0.2">
      <c r="C2075" s="4"/>
      <c r="D2075" s="4"/>
    </row>
    <row r="2076" spans="3:4" x14ac:dyDescent="0.2">
      <c r="C2076" s="4"/>
      <c r="D2076" s="4"/>
    </row>
    <row r="2077" spans="3:4" x14ac:dyDescent="0.2">
      <c r="C2077" s="4"/>
      <c r="D2077" s="4"/>
    </row>
    <row r="2078" spans="3:4" x14ac:dyDescent="0.2">
      <c r="C2078" s="4"/>
      <c r="D2078" s="4"/>
    </row>
    <row r="2079" spans="3:4" x14ac:dyDescent="0.2">
      <c r="C2079" s="4"/>
      <c r="D2079" s="4"/>
    </row>
    <row r="2080" spans="3:4" x14ac:dyDescent="0.2">
      <c r="C2080" s="4"/>
      <c r="D2080" s="4"/>
    </row>
    <row r="2081" spans="3:4" x14ac:dyDescent="0.2">
      <c r="C2081" s="4"/>
      <c r="D2081" s="4"/>
    </row>
    <row r="2082" spans="3:4" x14ac:dyDescent="0.2">
      <c r="C2082" s="4"/>
      <c r="D2082" s="4"/>
    </row>
    <row r="2083" spans="3:4" x14ac:dyDescent="0.2">
      <c r="C2083" s="4"/>
      <c r="D2083" s="4"/>
    </row>
    <row r="2084" spans="3:4" x14ac:dyDescent="0.2">
      <c r="C2084" s="4"/>
      <c r="D2084" s="4"/>
    </row>
    <row r="2085" spans="3:4" x14ac:dyDescent="0.2">
      <c r="C2085" s="4"/>
      <c r="D2085" s="4"/>
    </row>
    <row r="2086" spans="3:4" x14ac:dyDescent="0.2">
      <c r="C2086" s="4"/>
      <c r="D2086" s="4"/>
    </row>
    <row r="2087" spans="3:4" x14ac:dyDescent="0.2">
      <c r="C2087" s="4"/>
      <c r="D2087" s="4"/>
    </row>
    <row r="2088" spans="3:4" x14ac:dyDescent="0.2">
      <c r="C2088" s="4"/>
      <c r="D2088" s="4"/>
    </row>
    <row r="2089" spans="3:4" x14ac:dyDescent="0.2">
      <c r="C2089" s="4"/>
      <c r="D2089" s="4"/>
    </row>
    <row r="2090" spans="3:4" x14ac:dyDescent="0.2">
      <c r="C2090" s="4"/>
      <c r="D2090" s="4"/>
    </row>
    <row r="2091" spans="3:4" x14ac:dyDescent="0.2">
      <c r="C2091" s="4"/>
      <c r="D2091" s="4"/>
    </row>
    <row r="2092" spans="3:4" x14ac:dyDescent="0.2">
      <c r="C2092" s="4"/>
      <c r="D2092" s="4"/>
    </row>
    <row r="2093" spans="3:4" x14ac:dyDescent="0.2">
      <c r="C2093" s="4"/>
      <c r="D2093" s="4"/>
    </row>
    <row r="2094" spans="3:4" x14ac:dyDescent="0.2">
      <c r="C2094" s="4"/>
      <c r="D2094" s="4"/>
    </row>
    <row r="2095" spans="3:4" x14ac:dyDescent="0.2">
      <c r="C2095" s="4"/>
      <c r="D2095" s="4"/>
    </row>
    <row r="2096" spans="3:4" x14ac:dyDescent="0.2">
      <c r="C2096" s="4"/>
      <c r="D2096" s="4"/>
    </row>
    <row r="2097" spans="3:4" x14ac:dyDescent="0.2">
      <c r="C2097" s="4"/>
      <c r="D2097" s="4"/>
    </row>
    <row r="2098" spans="3:4" x14ac:dyDescent="0.2">
      <c r="C2098" s="4"/>
      <c r="D2098" s="4"/>
    </row>
    <row r="2099" spans="3:4" x14ac:dyDescent="0.2">
      <c r="C2099" s="4"/>
      <c r="D2099" s="4"/>
    </row>
    <row r="2100" spans="3:4" x14ac:dyDescent="0.2">
      <c r="C2100" s="4"/>
      <c r="D2100" s="4"/>
    </row>
    <row r="2101" spans="3:4" x14ac:dyDescent="0.2">
      <c r="C2101" s="4"/>
      <c r="D2101" s="4"/>
    </row>
    <row r="2102" spans="3:4" x14ac:dyDescent="0.2">
      <c r="C2102" s="4"/>
      <c r="D2102" s="4"/>
    </row>
    <row r="2103" spans="3:4" x14ac:dyDescent="0.2">
      <c r="C2103" s="4"/>
      <c r="D2103" s="4"/>
    </row>
    <row r="2104" spans="3:4" x14ac:dyDescent="0.2">
      <c r="C2104" s="4"/>
      <c r="D2104" s="4"/>
    </row>
    <row r="2105" spans="3:4" x14ac:dyDescent="0.2">
      <c r="C2105" s="4"/>
      <c r="D2105" s="4"/>
    </row>
    <row r="2106" spans="3:4" x14ac:dyDescent="0.2">
      <c r="C2106" s="4"/>
      <c r="D2106" s="4"/>
    </row>
    <row r="2107" spans="3:4" x14ac:dyDescent="0.2">
      <c r="C2107" s="4"/>
      <c r="D2107" s="4"/>
    </row>
    <row r="2108" spans="3:4" x14ac:dyDescent="0.2">
      <c r="C2108" s="4"/>
      <c r="D2108" s="4"/>
    </row>
    <row r="2109" spans="3:4" x14ac:dyDescent="0.2">
      <c r="C2109" s="4"/>
      <c r="D2109" s="4"/>
    </row>
    <row r="2110" spans="3:4" x14ac:dyDescent="0.2">
      <c r="C2110" s="4"/>
      <c r="D2110" s="4"/>
    </row>
    <row r="2111" spans="3:4" x14ac:dyDescent="0.2">
      <c r="C2111" s="4"/>
      <c r="D2111" s="4"/>
    </row>
    <row r="2112" spans="3:4" x14ac:dyDescent="0.2">
      <c r="C2112" s="4"/>
      <c r="D2112" s="4"/>
    </row>
    <row r="2113" spans="3:4" x14ac:dyDescent="0.2">
      <c r="C2113" s="4"/>
      <c r="D2113" s="4"/>
    </row>
    <row r="2114" spans="3:4" x14ac:dyDescent="0.2">
      <c r="C2114" s="4"/>
      <c r="D2114" s="4"/>
    </row>
    <row r="2115" spans="3:4" x14ac:dyDescent="0.2">
      <c r="C2115" s="4"/>
      <c r="D2115" s="4"/>
    </row>
    <row r="2116" spans="3:4" x14ac:dyDescent="0.2">
      <c r="C2116" s="4"/>
      <c r="D2116" s="4"/>
    </row>
    <row r="2117" spans="3:4" x14ac:dyDescent="0.2">
      <c r="C2117" s="4"/>
      <c r="D2117" s="4"/>
    </row>
    <row r="2118" spans="3:4" x14ac:dyDescent="0.2">
      <c r="C2118" s="4"/>
      <c r="D2118" s="4"/>
    </row>
    <row r="2119" spans="3:4" x14ac:dyDescent="0.2">
      <c r="C2119" s="4"/>
      <c r="D2119" s="4"/>
    </row>
    <row r="2120" spans="3:4" x14ac:dyDescent="0.2">
      <c r="C2120" s="4"/>
      <c r="D2120" s="4"/>
    </row>
    <row r="2121" spans="3:4" x14ac:dyDescent="0.2">
      <c r="C2121" s="4"/>
      <c r="D2121" s="4"/>
    </row>
    <row r="2122" spans="3:4" x14ac:dyDescent="0.2">
      <c r="C2122" s="4"/>
      <c r="D2122" s="4"/>
    </row>
    <row r="2123" spans="3:4" x14ac:dyDescent="0.2">
      <c r="C2123" s="4"/>
      <c r="D2123" s="4"/>
    </row>
    <row r="2124" spans="3:4" x14ac:dyDescent="0.2">
      <c r="C2124" s="4"/>
      <c r="D2124" s="4"/>
    </row>
    <row r="2125" spans="3:4" x14ac:dyDescent="0.2">
      <c r="C2125" s="4"/>
      <c r="D2125" s="4"/>
    </row>
    <row r="2126" spans="3:4" x14ac:dyDescent="0.2">
      <c r="C2126" s="4"/>
      <c r="D2126" s="4"/>
    </row>
    <row r="2127" spans="3:4" x14ac:dyDescent="0.2">
      <c r="C2127" s="4"/>
      <c r="D2127" s="4"/>
    </row>
    <row r="2128" spans="3:4" x14ac:dyDescent="0.2">
      <c r="C2128" s="4"/>
      <c r="D2128" s="4"/>
    </row>
    <row r="2129" spans="3:4" x14ac:dyDescent="0.2">
      <c r="C2129" s="4"/>
      <c r="D2129" s="4"/>
    </row>
    <row r="2130" spans="3:4" x14ac:dyDescent="0.2">
      <c r="C2130" s="4"/>
      <c r="D2130" s="4"/>
    </row>
    <row r="2131" spans="3:4" x14ac:dyDescent="0.2">
      <c r="C2131" s="4"/>
      <c r="D2131" s="4"/>
    </row>
    <row r="2132" spans="3:4" x14ac:dyDescent="0.2">
      <c r="C2132" s="4"/>
      <c r="D2132" s="4"/>
    </row>
    <row r="2133" spans="3:4" x14ac:dyDescent="0.2">
      <c r="C2133" s="4"/>
      <c r="D2133" s="4"/>
    </row>
    <row r="2134" spans="3:4" x14ac:dyDescent="0.2">
      <c r="C2134" s="4"/>
      <c r="D2134" s="4"/>
    </row>
    <row r="2135" spans="3:4" x14ac:dyDescent="0.2">
      <c r="C2135" s="4"/>
      <c r="D2135" s="4"/>
    </row>
    <row r="2136" spans="3:4" x14ac:dyDescent="0.2">
      <c r="C2136" s="4"/>
      <c r="D2136" s="4"/>
    </row>
    <row r="2137" spans="3:4" x14ac:dyDescent="0.2">
      <c r="C2137" s="4"/>
      <c r="D2137" s="4"/>
    </row>
    <row r="2138" spans="3:4" x14ac:dyDescent="0.2">
      <c r="C2138" s="4"/>
      <c r="D2138" s="4"/>
    </row>
    <row r="2139" spans="3:4" x14ac:dyDescent="0.2">
      <c r="C2139" s="4"/>
      <c r="D2139" s="4"/>
    </row>
    <row r="2140" spans="3:4" x14ac:dyDescent="0.2">
      <c r="C2140" s="4"/>
      <c r="D2140" s="4"/>
    </row>
    <row r="2141" spans="3:4" x14ac:dyDescent="0.2">
      <c r="C2141" s="4"/>
      <c r="D2141" s="4"/>
    </row>
    <row r="2142" spans="3:4" x14ac:dyDescent="0.2">
      <c r="C2142" s="4"/>
      <c r="D2142" s="4"/>
    </row>
    <row r="2143" spans="3:4" x14ac:dyDescent="0.2">
      <c r="C2143" s="4"/>
      <c r="D2143" s="4"/>
    </row>
    <row r="2144" spans="3:4" x14ac:dyDescent="0.2">
      <c r="C2144" s="4"/>
      <c r="D2144" s="4"/>
    </row>
    <row r="2145" spans="3:4" x14ac:dyDescent="0.2">
      <c r="C2145" s="4"/>
      <c r="D2145" s="4"/>
    </row>
    <row r="2146" spans="3:4" x14ac:dyDescent="0.2">
      <c r="C2146" s="4"/>
      <c r="D2146" s="4"/>
    </row>
    <row r="2147" spans="3:4" x14ac:dyDescent="0.2">
      <c r="C2147" s="4"/>
      <c r="D2147" s="4"/>
    </row>
    <row r="2148" spans="3:4" x14ac:dyDescent="0.2">
      <c r="C2148" s="4"/>
      <c r="D2148" s="4"/>
    </row>
    <row r="2149" spans="3:4" x14ac:dyDescent="0.2">
      <c r="C2149" s="4"/>
      <c r="D2149" s="4"/>
    </row>
    <row r="2150" spans="3:4" x14ac:dyDescent="0.2">
      <c r="C2150" s="4"/>
      <c r="D2150" s="4"/>
    </row>
    <row r="2151" spans="3:4" x14ac:dyDescent="0.2">
      <c r="C2151" s="4"/>
      <c r="D2151" s="4"/>
    </row>
    <row r="2152" spans="3:4" x14ac:dyDescent="0.2">
      <c r="C2152" s="4"/>
      <c r="D2152" s="4"/>
    </row>
    <row r="2153" spans="3:4" x14ac:dyDescent="0.2">
      <c r="C2153" s="4"/>
      <c r="D2153" s="4"/>
    </row>
    <row r="2154" spans="3:4" x14ac:dyDescent="0.2">
      <c r="C2154" s="4"/>
      <c r="D2154" s="4"/>
    </row>
    <row r="2155" spans="3:4" x14ac:dyDescent="0.2">
      <c r="C2155" s="4"/>
      <c r="D2155" s="4"/>
    </row>
    <row r="2156" spans="3:4" x14ac:dyDescent="0.2">
      <c r="C2156" s="4"/>
      <c r="D2156" s="4"/>
    </row>
    <row r="2157" spans="3:4" x14ac:dyDescent="0.2">
      <c r="C2157" s="4"/>
      <c r="D2157" s="4"/>
    </row>
    <row r="2158" spans="3:4" x14ac:dyDescent="0.2">
      <c r="C2158" s="4"/>
      <c r="D2158" s="4"/>
    </row>
    <row r="2159" spans="3:4" x14ac:dyDescent="0.2">
      <c r="C2159" s="4"/>
      <c r="D2159" s="4"/>
    </row>
    <row r="2160" spans="3:4" x14ac:dyDescent="0.2">
      <c r="C2160" s="4"/>
      <c r="D2160" s="4"/>
    </row>
    <row r="2161" spans="3:4" x14ac:dyDescent="0.2">
      <c r="C2161" s="4"/>
      <c r="D2161" s="4"/>
    </row>
    <row r="2162" spans="3:4" x14ac:dyDescent="0.2">
      <c r="C2162" s="4"/>
      <c r="D2162" s="4"/>
    </row>
    <row r="2163" spans="3:4" x14ac:dyDescent="0.2">
      <c r="C2163" s="4"/>
      <c r="D2163" s="4"/>
    </row>
    <row r="2164" spans="3:4" x14ac:dyDescent="0.2">
      <c r="C2164" s="4"/>
      <c r="D2164" s="4"/>
    </row>
    <row r="2165" spans="3:4" x14ac:dyDescent="0.2">
      <c r="C2165" s="4"/>
      <c r="D2165" s="4"/>
    </row>
    <row r="2166" spans="3:4" x14ac:dyDescent="0.2">
      <c r="C2166" s="4"/>
      <c r="D2166" s="4"/>
    </row>
    <row r="2167" spans="3:4" x14ac:dyDescent="0.2">
      <c r="C2167" s="4"/>
      <c r="D2167" s="4"/>
    </row>
    <row r="2168" spans="3:4" x14ac:dyDescent="0.2">
      <c r="C2168" s="4"/>
      <c r="D2168" s="4"/>
    </row>
    <row r="2169" spans="3:4" x14ac:dyDescent="0.2">
      <c r="C2169" s="4"/>
      <c r="D2169" s="4"/>
    </row>
    <row r="2170" spans="3:4" x14ac:dyDescent="0.2">
      <c r="C2170" s="4"/>
      <c r="D2170" s="4"/>
    </row>
    <row r="2171" spans="3:4" x14ac:dyDescent="0.2">
      <c r="C2171" s="4"/>
      <c r="D2171" s="4"/>
    </row>
    <row r="2172" spans="3:4" x14ac:dyDescent="0.2">
      <c r="C2172" s="4"/>
      <c r="D2172" s="4"/>
    </row>
    <row r="2173" spans="3:4" x14ac:dyDescent="0.2">
      <c r="C2173" s="4"/>
      <c r="D2173" s="4"/>
    </row>
    <row r="2174" spans="3:4" x14ac:dyDescent="0.2">
      <c r="C2174" s="4"/>
      <c r="D2174" s="4"/>
    </row>
    <row r="2175" spans="3:4" x14ac:dyDescent="0.2">
      <c r="C2175" s="4"/>
      <c r="D2175" s="4"/>
    </row>
    <row r="2176" spans="3:4" x14ac:dyDescent="0.2">
      <c r="C2176" s="4"/>
      <c r="D2176" s="4"/>
    </row>
    <row r="2177" spans="3:4" x14ac:dyDescent="0.2">
      <c r="C2177" s="4"/>
      <c r="D2177" s="4"/>
    </row>
    <row r="2178" spans="3:4" x14ac:dyDescent="0.2">
      <c r="C2178" s="4"/>
      <c r="D2178" s="4"/>
    </row>
    <row r="2179" spans="3:4" x14ac:dyDescent="0.2">
      <c r="C2179" s="4"/>
      <c r="D2179" s="4"/>
    </row>
    <row r="2180" spans="3:4" x14ac:dyDescent="0.2">
      <c r="C2180" s="4"/>
      <c r="D2180" s="4"/>
    </row>
    <row r="2181" spans="3:4" x14ac:dyDescent="0.2">
      <c r="C2181" s="4"/>
      <c r="D2181" s="4"/>
    </row>
    <row r="2182" spans="3:4" x14ac:dyDescent="0.2">
      <c r="C2182" s="4"/>
      <c r="D2182" s="4"/>
    </row>
    <row r="2183" spans="3:4" x14ac:dyDescent="0.2">
      <c r="C2183" s="4"/>
      <c r="D2183" s="4"/>
    </row>
    <row r="2184" spans="3:4" x14ac:dyDescent="0.2">
      <c r="C2184" s="4"/>
      <c r="D2184" s="4"/>
    </row>
    <row r="2185" spans="3:4" x14ac:dyDescent="0.2">
      <c r="C2185" s="4"/>
      <c r="D2185" s="4"/>
    </row>
    <row r="2186" spans="3:4" x14ac:dyDescent="0.2">
      <c r="C2186" s="4"/>
      <c r="D2186" s="4"/>
    </row>
    <row r="2187" spans="3:4" x14ac:dyDescent="0.2">
      <c r="C2187" s="4"/>
      <c r="D2187" s="4"/>
    </row>
    <row r="2188" spans="3:4" x14ac:dyDescent="0.2">
      <c r="C2188" s="4"/>
      <c r="D2188" s="4"/>
    </row>
    <row r="2189" spans="3:4" x14ac:dyDescent="0.2">
      <c r="C2189" s="4"/>
      <c r="D2189" s="4"/>
    </row>
    <row r="2190" spans="3:4" x14ac:dyDescent="0.2">
      <c r="C2190" s="4"/>
      <c r="D2190" s="4"/>
    </row>
    <row r="2191" spans="3:4" x14ac:dyDescent="0.2">
      <c r="C2191" s="4"/>
      <c r="D2191" s="4"/>
    </row>
    <row r="2192" spans="3:4" x14ac:dyDescent="0.2">
      <c r="C2192" s="4"/>
      <c r="D2192" s="4"/>
    </row>
    <row r="2193" spans="3:4" x14ac:dyDescent="0.2">
      <c r="C2193" s="4"/>
      <c r="D2193" s="4"/>
    </row>
    <row r="2194" spans="3:4" x14ac:dyDescent="0.2">
      <c r="C2194" s="4"/>
      <c r="D2194" s="4"/>
    </row>
    <row r="2195" spans="3:4" x14ac:dyDescent="0.2">
      <c r="C2195" s="4"/>
      <c r="D2195" s="4"/>
    </row>
    <row r="2196" spans="3:4" x14ac:dyDescent="0.2">
      <c r="C2196" s="4"/>
      <c r="D2196" s="4"/>
    </row>
    <row r="2197" spans="3:4" x14ac:dyDescent="0.2">
      <c r="C2197" s="4"/>
      <c r="D2197" s="4"/>
    </row>
    <row r="2198" spans="3:4" x14ac:dyDescent="0.2">
      <c r="C2198" s="4"/>
      <c r="D2198" s="4"/>
    </row>
    <row r="2199" spans="3:4" x14ac:dyDescent="0.2">
      <c r="C2199" s="4"/>
      <c r="D2199" s="4"/>
    </row>
    <row r="2200" spans="3:4" x14ac:dyDescent="0.2">
      <c r="C2200" s="4"/>
      <c r="D2200" s="4"/>
    </row>
    <row r="2201" spans="3:4" x14ac:dyDescent="0.2">
      <c r="C2201" s="4"/>
      <c r="D2201" s="4"/>
    </row>
    <row r="2202" spans="3:4" x14ac:dyDescent="0.2">
      <c r="C2202" s="4"/>
      <c r="D2202" s="4"/>
    </row>
    <row r="2203" spans="3:4" x14ac:dyDescent="0.2">
      <c r="C2203" s="4"/>
      <c r="D2203" s="4"/>
    </row>
    <row r="2204" spans="3:4" x14ac:dyDescent="0.2">
      <c r="C2204" s="4"/>
      <c r="D2204" s="4"/>
    </row>
    <row r="2205" spans="3:4" x14ac:dyDescent="0.2">
      <c r="C2205" s="4"/>
      <c r="D2205" s="4"/>
    </row>
    <row r="2206" spans="3:4" x14ac:dyDescent="0.2">
      <c r="C2206" s="4"/>
      <c r="D2206" s="4"/>
    </row>
    <row r="2207" spans="3:4" x14ac:dyDescent="0.2">
      <c r="C2207" s="4"/>
      <c r="D2207" s="4"/>
    </row>
    <row r="2208" spans="3:4" x14ac:dyDescent="0.2">
      <c r="C2208" s="4"/>
      <c r="D2208" s="4"/>
    </row>
    <row r="2209" spans="3:4" x14ac:dyDescent="0.2">
      <c r="C2209" s="4"/>
      <c r="D2209" s="4"/>
    </row>
    <row r="2210" spans="3:4" x14ac:dyDescent="0.2">
      <c r="C2210" s="4"/>
      <c r="D2210" s="4"/>
    </row>
    <row r="2211" spans="3:4" x14ac:dyDescent="0.2">
      <c r="C2211" s="4"/>
      <c r="D2211" s="4"/>
    </row>
    <row r="2212" spans="3:4" x14ac:dyDescent="0.2">
      <c r="C2212" s="4"/>
      <c r="D2212" s="4"/>
    </row>
    <row r="2213" spans="3:4" x14ac:dyDescent="0.2">
      <c r="C2213" s="4"/>
      <c r="D2213" s="4"/>
    </row>
    <row r="2214" spans="3:4" x14ac:dyDescent="0.2">
      <c r="C2214" s="4"/>
      <c r="D2214" s="4"/>
    </row>
    <row r="2215" spans="3:4" x14ac:dyDescent="0.2">
      <c r="C2215" s="4"/>
      <c r="D2215" s="4"/>
    </row>
    <row r="2216" spans="3:4" x14ac:dyDescent="0.2">
      <c r="C2216" s="4"/>
      <c r="D2216" s="4"/>
    </row>
    <row r="2217" spans="3:4" x14ac:dyDescent="0.2">
      <c r="C2217" s="4"/>
      <c r="D2217" s="4"/>
    </row>
    <row r="2218" spans="3:4" x14ac:dyDescent="0.2">
      <c r="C2218" s="4"/>
      <c r="D2218" s="4"/>
    </row>
    <row r="2219" spans="3:4" x14ac:dyDescent="0.2">
      <c r="C2219" s="4"/>
      <c r="D2219" s="4"/>
    </row>
    <row r="2220" spans="3:4" x14ac:dyDescent="0.2">
      <c r="C2220" s="4"/>
      <c r="D2220" s="4"/>
    </row>
    <row r="2221" spans="3:4" x14ac:dyDescent="0.2">
      <c r="C2221" s="4"/>
      <c r="D2221" s="4"/>
    </row>
    <row r="2222" spans="3:4" x14ac:dyDescent="0.2">
      <c r="C2222" s="4"/>
      <c r="D2222" s="4"/>
    </row>
    <row r="2223" spans="3:4" x14ac:dyDescent="0.2">
      <c r="C2223" s="4"/>
      <c r="D2223" s="4"/>
    </row>
    <row r="2224" spans="3:4" x14ac:dyDescent="0.2">
      <c r="C2224" s="4"/>
      <c r="D2224" s="4"/>
    </row>
    <row r="2225" spans="3:4" x14ac:dyDescent="0.2">
      <c r="C2225" s="4"/>
      <c r="D2225" s="4"/>
    </row>
    <row r="2226" spans="3:4" x14ac:dyDescent="0.2">
      <c r="C2226" s="4"/>
      <c r="D2226" s="4"/>
    </row>
    <row r="2227" spans="3:4" x14ac:dyDescent="0.2">
      <c r="C2227" s="4"/>
      <c r="D2227" s="4"/>
    </row>
    <row r="2228" spans="3:4" x14ac:dyDescent="0.2">
      <c r="C2228" s="4"/>
      <c r="D2228" s="4"/>
    </row>
    <row r="2229" spans="3:4" x14ac:dyDescent="0.2">
      <c r="C2229" s="4"/>
      <c r="D2229" s="4"/>
    </row>
    <row r="2230" spans="3:4" x14ac:dyDescent="0.2">
      <c r="C2230" s="4"/>
      <c r="D2230" s="4"/>
    </row>
    <row r="2231" spans="3:4" x14ac:dyDescent="0.2">
      <c r="C2231" s="4"/>
      <c r="D2231" s="4"/>
    </row>
    <row r="2232" spans="3:4" x14ac:dyDescent="0.2">
      <c r="C2232" s="4"/>
      <c r="D2232" s="4"/>
    </row>
    <row r="2233" spans="3:4" x14ac:dyDescent="0.2">
      <c r="C2233" s="4"/>
      <c r="D2233" s="4"/>
    </row>
    <row r="2234" spans="3:4" x14ac:dyDescent="0.2">
      <c r="C2234" s="4"/>
      <c r="D2234" s="4"/>
    </row>
    <row r="2235" spans="3:4" x14ac:dyDescent="0.2">
      <c r="C2235" s="4"/>
      <c r="D2235" s="4"/>
    </row>
    <row r="2236" spans="3:4" x14ac:dyDescent="0.2">
      <c r="C2236" s="4"/>
      <c r="D2236" s="4"/>
    </row>
    <row r="2237" spans="3:4" x14ac:dyDescent="0.2">
      <c r="C2237" s="4"/>
      <c r="D2237" s="4"/>
    </row>
    <row r="2238" spans="3:4" x14ac:dyDescent="0.2">
      <c r="C2238" s="4"/>
      <c r="D2238" s="4"/>
    </row>
    <row r="2239" spans="3:4" x14ac:dyDescent="0.2">
      <c r="C2239" s="4"/>
      <c r="D2239" s="4"/>
    </row>
    <row r="2240" spans="3:4" x14ac:dyDescent="0.2">
      <c r="C2240" s="4"/>
      <c r="D2240" s="4"/>
    </row>
    <row r="2241" spans="3:4" x14ac:dyDescent="0.2">
      <c r="C2241" s="4"/>
      <c r="D2241" s="4"/>
    </row>
    <row r="2242" spans="3:4" x14ac:dyDescent="0.2">
      <c r="C2242" s="4"/>
      <c r="D2242" s="4"/>
    </row>
    <row r="2243" spans="3:4" x14ac:dyDescent="0.2">
      <c r="C2243" s="4"/>
      <c r="D2243" s="4"/>
    </row>
    <row r="2244" spans="3:4" x14ac:dyDescent="0.2">
      <c r="C2244" s="4"/>
      <c r="D2244" s="4"/>
    </row>
    <row r="2245" spans="3:4" x14ac:dyDescent="0.2">
      <c r="C2245" s="4"/>
      <c r="D2245" s="4"/>
    </row>
    <row r="2246" spans="3:4" x14ac:dyDescent="0.2">
      <c r="C2246" s="4"/>
      <c r="D2246" s="4"/>
    </row>
    <row r="2247" spans="3:4" x14ac:dyDescent="0.2">
      <c r="C2247" s="4"/>
      <c r="D2247" s="4"/>
    </row>
    <row r="2248" spans="3:4" x14ac:dyDescent="0.2">
      <c r="C2248" s="4"/>
      <c r="D2248" s="4"/>
    </row>
    <row r="2249" spans="3:4" x14ac:dyDescent="0.2">
      <c r="C2249" s="4"/>
      <c r="D2249" s="4"/>
    </row>
    <row r="2250" spans="3:4" x14ac:dyDescent="0.2">
      <c r="C2250" s="4"/>
      <c r="D2250" s="4"/>
    </row>
    <row r="2251" spans="3:4" x14ac:dyDescent="0.2">
      <c r="C2251" s="4"/>
      <c r="D2251" s="4"/>
    </row>
    <row r="2252" spans="3:4" x14ac:dyDescent="0.2">
      <c r="C2252" s="4"/>
      <c r="D2252" s="4"/>
    </row>
    <row r="2253" spans="3:4" x14ac:dyDescent="0.2">
      <c r="C2253" s="4"/>
      <c r="D2253" s="4"/>
    </row>
    <row r="2254" spans="3:4" x14ac:dyDescent="0.2">
      <c r="C2254" s="4"/>
      <c r="D2254" s="4"/>
    </row>
    <row r="2255" spans="3:4" x14ac:dyDescent="0.2">
      <c r="C2255" s="4"/>
      <c r="D2255" s="4"/>
    </row>
    <row r="2256" spans="3:4" x14ac:dyDescent="0.2">
      <c r="C2256" s="4"/>
      <c r="D2256" s="4"/>
    </row>
    <row r="2257" spans="3:4" x14ac:dyDescent="0.2">
      <c r="C2257" s="4"/>
      <c r="D2257" s="4"/>
    </row>
    <row r="2258" spans="3:4" x14ac:dyDescent="0.2">
      <c r="C2258" s="4"/>
      <c r="D2258" s="4"/>
    </row>
    <row r="2259" spans="3:4" x14ac:dyDescent="0.2">
      <c r="C2259" s="4"/>
      <c r="D2259" s="4"/>
    </row>
    <row r="2260" spans="3:4" x14ac:dyDescent="0.2">
      <c r="C2260" s="4"/>
      <c r="D2260" s="4"/>
    </row>
    <row r="2261" spans="3:4" x14ac:dyDescent="0.2">
      <c r="C2261" s="4"/>
      <c r="D2261" s="4"/>
    </row>
    <row r="2262" spans="3:4" x14ac:dyDescent="0.2">
      <c r="C2262" s="4"/>
      <c r="D2262" s="4"/>
    </row>
    <row r="2263" spans="3:4" x14ac:dyDescent="0.2">
      <c r="C2263" s="4"/>
      <c r="D2263" s="4"/>
    </row>
    <row r="2264" spans="3:4" x14ac:dyDescent="0.2">
      <c r="C2264" s="4"/>
      <c r="D2264" s="4"/>
    </row>
    <row r="2265" spans="3:4" x14ac:dyDescent="0.2">
      <c r="C2265" s="4"/>
      <c r="D2265" s="4"/>
    </row>
    <row r="2266" spans="3:4" x14ac:dyDescent="0.2">
      <c r="C2266" s="4"/>
      <c r="D2266" s="4"/>
    </row>
    <row r="2267" spans="3:4" x14ac:dyDescent="0.2">
      <c r="C2267" s="4"/>
      <c r="D2267" s="4"/>
    </row>
    <row r="2268" spans="3:4" x14ac:dyDescent="0.2">
      <c r="C2268" s="4"/>
      <c r="D2268" s="4"/>
    </row>
    <row r="2269" spans="3:4" x14ac:dyDescent="0.2">
      <c r="C2269" s="4"/>
      <c r="D2269" s="4"/>
    </row>
    <row r="2270" spans="3:4" x14ac:dyDescent="0.2">
      <c r="C2270" s="4"/>
      <c r="D2270" s="4"/>
    </row>
    <row r="2271" spans="3:4" x14ac:dyDescent="0.2">
      <c r="C2271" s="4"/>
      <c r="D2271" s="4"/>
    </row>
    <row r="2272" spans="3:4" x14ac:dyDescent="0.2">
      <c r="C2272" s="4"/>
      <c r="D2272" s="4"/>
    </row>
    <row r="2273" spans="3:4" x14ac:dyDescent="0.2">
      <c r="C2273" s="4"/>
      <c r="D2273" s="4"/>
    </row>
    <row r="2274" spans="3:4" x14ac:dyDescent="0.2">
      <c r="C2274" s="4"/>
      <c r="D2274" s="4"/>
    </row>
    <row r="2275" spans="3:4" x14ac:dyDescent="0.2">
      <c r="C2275" s="4"/>
      <c r="D2275" s="4"/>
    </row>
    <row r="2276" spans="3:4" x14ac:dyDescent="0.2">
      <c r="C2276" s="4"/>
      <c r="D2276" s="4"/>
    </row>
    <row r="2277" spans="3:4" x14ac:dyDescent="0.2">
      <c r="C2277" s="4"/>
      <c r="D2277" s="4"/>
    </row>
    <row r="2278" spans="3:4" x14ac:dyDescent="0.2">
      <c r="C2278" s="4"/>
      <c r="D2278" s="4"/>
    </row>
    <row r="2279" spans="3:4" x14ac:dyDescent="0.2">
      <c r="C2279" s="4"/>
      <c r="D2279" s="4"/>
    </row>
    <row r="2280" spans="3:4" x14ac:dyDescent="0.2">
      <c r="C2280" s="4"/>
      <c r="D2280" s="4"/>
    </row>
    <row r="2281" spans="3:4" x14ac:dyDescent="0.2">
      <c r="C2281" s="4"/>
      <c r="D2281" s="4"/>
    </row>
    <row r="2282" spans="3:4" x14ac:dyDescent="0.2">
      <c r="C2282" s="4"/>
      <c r="D2282" s="4"/>
    </row>
    <row r="2283" spans="3:4" x14ac:dyDescent="0.2">
      <c r="C2283" s="4"/>
      <c r="D2283" s="4"/>
    </row>
    <row r="2284" spans="3:4" x14ac:dyDescent="0.2">
      <c r="C2284" s="4"/>
      <c r="D2284" s="4"/>
    </row>
    <row r="2285" spans="3:4" x14ac:dyDescent="0.2">
      <c r="C2285" s="4"/>
      <c r="D2285" s="4"/>
    </row>
    <row r="2286" spans="3:4" x14ac:dyDescent="0.2">
      <c r="C2286" s="4"/>
      <c r="D2286" s="4"/>
    </row>
    <row r="2287" spans="3:4" x14ac:dyDescent="0.2">
      <c r="C2287" s="4"/>
      <c r="D2287" s="4"/>
    </row>
    <row r="2288" spans="3:4" x14ac:dyDescent="0.2">
      <c r="C2288" s="4"/>
      <c r="D2288" s="4"/>
    </row>
    <row r="2289" spans="3:4" x14ac:dyDescent="0.2">
      <c r="C2289" s="4"/>
      <c r="D2289" s="4"/>
    </row>
    <row r="2290" spans="3:4" x14ac:dyDescent="0.2">
      <c r="C2290" s="4"/>
      <c r="D2290" s="4"/>
    </row>
    <row r="2291" spans="3:4" x14ac:dyDescent="0.2">
      <c r="C2291" s="4"/>
      <c r="D2291" s="4"/>
    </row>
    <row r="2292" spans="3:4" x14ac:dyDescent="0.2">
      <c r="C2292" s="4"/>
      <c r="D2292" s="4"/>
    </row>
    <row r="2293" spans="3:4" x14ac:dyDescent="0.2">
      <c r="C2293" s="4"/>
      <c r="D2293" s="4"/>
    </row>
    <row r="2294" spans="3:4" x14ac:dyDescent="0.2">
      <c r="C2294" s="4"/>
      <c r="D2294" s="4"/>
    </row>
    <row r="2295" spans="3:4" x14ac:dyDescent="0.2">
      <c r="C2295" s="4"/>
      <c r="D2295" s="4"/>
    </row>
    <row r="2296" spans="3:4" x14ac:dyDescent="0.2">
      <c r="C2296" s="4"/>
      <c r="D2296" s="4"/>
    </row>
    <row r="2297" spans="3:4" x14ac:dyDescent="0.2">
      <c r="C2297" s="4"/>
      <c r="D2297" s="4"/>
    </row>
    <row r="2298" spans="3:4" x14ac:dyDescent="0.2">
      <c r="C2298" s="4"/>
      <c r="D2298" s="4"/>
    </row>
    <row r="2299" spans="3:4" x14ac:dyDescent="0.2">
      <c r="C2299" s="4"/>
      <c r="D2299" s="4"/>
    </row>
    <row r="2300" spans="3:4" x14ac:dyDescent="0.2">
      <c r="C2300" s="4"/>
      <c r="D2300" s="4"/>
    </row>
    <row r="2301" spans="3:4" x14ac:dyDescent="0.2">
      <c r="C2301" s="4"/>
      <c r="D2301" s="4"/>
    </row>
    <row r="2302" spans="3:4" x14ac:dyDescent="0.2">
      <c r="C2302" s="4"/>
      <c r="D2302" s="4"/>
    </row>
    <row r="2303" spans="3:4" x14ac:dyDescent="0.2">
      <c r="C2303" s="4"/>
      <c r="D2303" s="4"/>
    </row>
    <row r="2304" spans="3:4" x14ac:dyDescent="0.2">
      <c r="C2304" s="4"/>
      <c r="D2304" s="4"/>
    </row>
    <row r="2305" spans="3:4" x14ac:dyDescent="0.2">
      <c r="C2305" s="4"/>
      <c r="D2305" s="4"/>
    </row>
    <row r="2306" spans="3:4" x14ac:dyDescent="0.2">
      <c r="C2306" s="4"/>
      <c r="D2306" s="4"/>
    </row>
    <row r="2307" spans="3:4" x14ac:dyDescent="0.2">
      <c r="C2307" s="4"/>
      <c r="D2307" s="4"/>
    </row>
    <row r="2308" spans="3:4" x14ac:dyDescent="0.2">
      <c r="C2308" s="4"/>
      <c r="D2308" s="4"/>
    </row>
    <row r="2309" spans="3:4" x14ac:dyDescent="0.2">
      <c r="C2309" s="4"/>
      <c r="D2309" s="4"/>
    </row>
    <row r="2310" spans="3:4" x14ac:dyDescent="0.2">
      <c r="C2310" s="4"/>
      <c r="D2310" s="4"/>
    </row>
    <row r="2311" spans="3:4" x14ac:dyDescent="0.2">
      <c r="C2311" s="4"/>
      <c r="D2311" s="4"/>
    </row>
    <row r="2312" spans="3:4" x14ac:dyDescent="0.2">
      <c r="C2312" s="4"/>
      <c r="D2312" s="4"/>
    </row>
    <row r="2313" spans="3:4" x14ac:dyDescent="0.2">
      <c r="C2313" s="4"/>
      <c r="D2313" s="4"/>
    </row>
    <row r="2314" spans="3:4" x14ac:dyDescent="0.2">
      <c r="C2314" s="4"/>
      <c r="D2314" s="4"/>
    </row>
    <row r="2315" spans="3:4" x14ac:dyDescent="0.2">
      <c r="C2315" s="4"/>
      <c r="D2315" s="4"/>
    </row>
    <row r="2316" spans="3:4" x14ac:dyDescent="0.2">
      <c r="C2316" s="4"/>
      <c r="D2316" s="4"/>
    </row>
    <row r="2317" spans="3:4" x14ac:dyDescent="0.2">
      <c r="C2317" s="4"/>
      <c r="D2317" s="4"/>
    </row>
    <row r="2318" spans="3:4" x14ac:dyDescent="0.2">
      <c r="C2318" s="4"/>
      <c r="D2318" s="4"/>
    </row>
    <row r="2319" spans="3:4" x14ac:dyDescent="0.2">
      <c r="C2319" s="4"/>
      <c r="D2319" s="4"/>
    </row>
    <row r="2320" spans="3:4" x14ac:dyDescent="0.2">
      <c r="C2320" s="4"/>
      <c r="D2320" s="4"/>
    </row>
    <row r="2321" spans="3:4" x14ac:dyDescent="0.2">
      <c r="C2321" s="4"/>
      <c r="D2321" s="4"/>
    </row>
    <row r="2322" spans="3:4" x14ac:dyDescent="0.2">
      <c r="C2322" s="4"/>
      <c r="D2322" s="4"/>
    </row>
    <row r="2323" spans="3:4" x14ac:dyDescent="0.2">
      <c r="C2323" s="4"/>
      <c r="D2323" s="4"/>
    </row>
    <row r="2324" spans="3:4" x14ac:dyDescent="0.2">
      <c r="C2324" s="4"/>
      <c r="D2324" s="4"/>
    </row>
    <row r="2325" spans="3:4" x14ac:dyDescent="0.2">
      <c r="C2325" s="4"/>
      <c r="D2325" s="4"/>
    </row>
    <row r="2326" spans="3:4" x14ac:dyDescent="0.2">
      <c r="C2326" s="4"/>
      <c r="D2326" s="4"/>
    </row>
    <row r="2327" spans="3:4" x14ac:dyDescent="0.2">
      <c r="C2327" s="4"/>
      <c r="D2327" s="4"/>
    </row>
    <row r="2328" spans="3:4" x14ac:dyDescent="0.2">
      <c r="C2328" s="4"/>
      <c r="D2328" s="4"/>
    </row>
    <row r="2329" spans="3:4" x14ac:dyDescent="0.2">
      <c r="C2329" s="4"/>
      <c r="D2329" s="4"/>
    </row>
    <row r="2330" spans="3:4" x14ac:dyDescent="0.2">
      <c r="C2330" s="4"/>
      <c r="D2330" s="4"/>
    </row>
    <row r="2331" spans="3:4" x14ac:dyDescent="0.2">
      <c r="C2331" s="4"/>
      <c r="D2331" s="4"/>
    </row>
    <row r="2332" spans="3:4" x14ac:dyDescent="0.2">
      <c r="C2332" s="4"/>
      <c r="D2332" s="4"/>
    </row>
    <row r="2333" spans="3:4" x14ac:dyDescent="0.2">
      <c r="C2333" s="4"/>
      <c r="D2333" s="4"/>
    </row>
    <row r="2334" spans="3:4" x14ac:dyDescent="0.2">
      <c r="C2334" s="4"/>
      <c r="D2334" s="4"/>
    </row>
    <row r="2335" spans="3:4" x14ac:dyDescent="0.2">
      <c r="C2335" s="4"/>
      <c r="D2335" s="4"/>
    </row>
    <row r="2336" spans="3:4" x14ac:dyDescent="0.2">
      <c r="C2336" s="4"/>
      <c r="D2336" s="4"/>
    </row>
    <row r="2337" spans="3:4" x14ac:dyDescent="0.2">
      <c r="C2337" s="4"/>
      <c r="D2337" s="4"/>
    </row>
    <row r="2338" spans="3:4" x14ac:dyDescent="0.2">
      <c r="C2338" s="4"/>
      <c r="D2338" s="4"/>
    </row>
    <row r="2339" spans="3:4" x14ac:dyDescent="0.2">
      <c r="C2339" s="4"/>
      <c r="D2339" s="4"/>
    </row>
    <row r="2340" spans="3:4" x14ac:dyDescent="0.2">
      <c r="C2340" s="4"/>
      <c r="D2340" s="4"/>
    </row>
    <row r="2341" spans="3:4" x14ac:dyDescent="0.2">
      <c r="C2341" s="4"/>
      <c r="D2341" s="4"/>
    </row>
    <row r="2342" spans="3:4" x14ac:dyDescent="0.2">
      <c r="C2342" s="4"/>
      <c r="D2342" s="4"/>
    </row>
    <row r="2343" spans="3:4" x14ac:dyDescent="0.2">
      <c r="C2343" s="4"/>
      <c r="D2343" s="4"/>
    </row>
    <row r="2344" spans="3:4" x14ac:dyDescent="0.2">
      <c r="C2344" s="4"/>
      <c r="D2344" s="4"/>
    </row>
    <row r="2345" spans="3:4" x14ac:dyDescent="0.2">
      <c r="C2345" s="4"/>
      <c r="D2345" s="4"/>
    </row>
    <row r="2346" spans="3:4" x14ac:dyDescent="0.2">
      <c r="C2346" s="4"/>
      <c r="D2346" s="4"/>
    </row>
    <row r="2347" spans="3:4" x14ac:dyDescent="0.2">
      <c r="C2347" s="4"/>
      <c r="D2347" s="4"/>
    </row>
    <row r="2348" spans="3:4" x14ac:dyDescent="0.2">
      <c r="C2348" s="4"/>
      <c r="D2348" s="4"/>
    </row>
    <row r="2349" spans="3:4" x14ac:dyDescent="0.2">
      <c r="C2349" s="4"/>
      <c r="D2349" s="4"/>
    </row>
    <row r="2350" spans="3:4" x14ac:dyDescent="0.2">
      <c r="C2350" s="4"/>
      <c r="D2350" s="4"/>
    </row>
    <row r="2351" spans="3:4" x14ac:dyDescent="0.2">
      <c r="C2351" s="4"/>
      <c r="D2351" s="4"/>
    </row>
    <row r="2352" spans="3:4" x14ac:dyDescent="0.2">
      <c r="C2352" s="4"/>
      <c r="D2352" s="4"/>
    </row>
    <row r="2353" spans="3:4" x14ac:dyDescent="0.2">
      <c r="C2353" s="4"/>
      <c r="D2353" s="4"/>
    </row>
    <row r="2354" spans="3:4" x14ac:dyDescent="0.2">
      <c r="C2354" s="4"/>
      <c r="D2354" s="4"/>
    </row>
    <row r="2355" spans="3:4" x14ac:dyDescent="0.2">
      <c r="C2355" s="4"/>
      <c r="D2355" s="4"/>
    </row>
    <row r="2356" spans="3:4" x14ac:dyDescent="0.2">
      <c r="C2356" s="4"/>
      <c r="D2356" s="4"/>
    </row>
    <row r="2357" spans="3:4" x14ac:dyDescent="0.2">
      <c r="C2357" s="4"/>
      <c r="D2357" s="4"/>
    </row>
    <row r="2358" spans="3:4" x14ac:dyDescent="0.2">
      <c r="C2358" s="4"/>
      <c r="D2358" s="4"/>
    </row>
    <row r="2359" spans="3:4" x14ac:dyDescent="0.2">
      <c r="C2359" s="4"/>
      <c r="D2359" s="4"/>
    </row>
    <row r="2360" spans="3:4" x14ac:dyDescent="0.2">
      <c r="C2360" s="4"/>
      <c r="D2360" s="4"/>
    </row>
    <row r="2361" spans="3:4" x14ac:dyDescent="0.2">
      <c r="C2361" s="4"/>
      <c r="D2361" s="4"/>
    </row>
    <row r="2362" spans="3:4" x14ac:dyDescent="0.2">
      <c r="C2362" s="4"/>
      <c r="D2362" s="4"/>
    </row>
    <row r="2363" spans="3:4" x14ac:dyDescent="0.2">
      <c r="C2363" s="4"/>
      <c r="D2363" s="4"/>
    </row>
    <row r="2364" spans="3:4" x14ac:dyDescent="0.2">
      <c r="C2364" s="4"/>
      <c r="D2364" s="4"/>
    </row>
    <row r="2365" spans="3:4" x14ac:dyDescent="0.2">
      <c r="C2365" s="4"/>
      <c r="D2365" s="4"/>
    </row>
    <row r="2366" spans="3:4" x14ac:dyDescent="0.2">
      <c r="C2366" s="4"/>
      <c r="D2366" s="4"/>
    </row>
    <row r="2367" spans="3:4" x14ac:dyDescent="0.2">
      <c r="C2367" s="4"/>
      <c r="D2367" s="4"/>
    </row>
    <row r="2368" spans="3:4" x14ac:dyDescent="0.2">
      <c r="C2368" s="4"/>
      <c r="D2368" s="4"/>
    </row>
    <row r="2369" spans="3:4" x14ac:dyDescent="0.2">
      <c r="C2369" s="4"/>
      <c r="D2369" s="4"/>
    </row>
    <row r="2370" spans="3:4" x14ac:dyDescent="0.2">
      <c r="C2370" s="4"/>
      <c r="D2370" s="4"/>
    </row>
    <row r="2371" spans="3:4" x14ac:dyDescent="0.2">
      <c r="C2371" s="4"/>
      <c r="D2371" s="4"/>
    </row>
    <row r="2372" spans="3:4" x14ac:dyDescent="0.2">
      <c r="C2372" s="4"/>
      <c r="D2372" s="4"/>
    </row>
    <row r="2373" spans="3:4" x14ac:dyDescent="0.2">
      <c r="C2373" s="4"/>
      <c r="D2373" s="4"/>
    </row>
    <row r="2374" spans="3:4" x14ac:dyDescent="0.2">
      <c r="C2374" s="4"/>
      <c r="D2374" s="4"/>
    </row>
    <row r="2375" spans="3:4" x14ac:dyDescent="0.2">
      <c r="C2375" s="4"/>
      <c r="D2375" s="4"/>
    </row>
    <row r="2376" spans="3:4" x14ac:dyDescent="0.2">
      <c r="C2376" s="4"/>
      <c r="D2376" s="4"/>
    </row>
    <row r="2377" spans="3:4" x14ac:dyDescent="0.2">
      <c r="C2377" s="4"/>
      <c r="D2377" s="4"/>
    </row>
    <row r="2378" spans="3:4" x14ac:dyDescent="0.2">
      <c r="C2378" s="4"/>
      <c r="D2378" s="4"/>
    </row>
    <row r="2379" spans="3:4" x14ac:dyDescent="0.2">
      <c r="C2379" s="4"/>
      <c r="D2379" s="4"/>
    </row>
    <row r="2380" spans="3:4" x14ac:dyDescent="0.2">
      <c r="C2380" s="4"/>
      <c r="D2380" s="4"/>
    </row>
    <row r="2381" spans="3:4" x14ac:dyDescent="0.2">
      <c r="C2381" s="4"/>
      <c r="D2381" s="4"/>
    </row>
    <row r="2382" spans="3:4" x14ac:dyDescent="0.2">
      <c r="C2382" s="4"/>
      <c r="D2382" s="4"/>
    </row>
    <row r="2383" spans="3:4" x14ac:dyDescent="0.2">
      <c r="C2383" s="4"/>
      <c r="D2383" s="4"/>
    </row>
    <row r="2384" spans="3:4" x14ac:dyDescent="0.2">
      <c r="C2384" s="4"/>
      <c r="D2384" s="4"/>
    </row>
    <row r="2385" spans="3:4" x14ac:dyDescent="0.2">
      <c r="C2385" s="4"/>
      <c r="D2385" s="4"/>
    </row>
    <row r="2386" spans="3:4" x14ac:dyDescent="0.2">
      <c r="C2386" s="4"/>
      <c r="D2386" s="4"/>
    </row>
    <row r="2387" spans="3:4" x14ac:dyDescent="0.2">
      <c r="C2387" s="4"/>
      <c r="D2387" s="4"/>
    </row>
    <row r="2388" spans="3:4" x14ac:dyDescent="0.2">
      <c r="C2388" s="4"/>
      <c r="D2388" s="4"/>
    </row>
    <row r="2389" spans="3:4" x14ac:dyDescent="0.2">
      <c r="C2389" s="4"/>
      <c r="D2389" s="4"/>
    </row>
    <row r="2390" spans="3:4" x14ac:dyDescent="0.2">
      <c r="C2390" s="4"/>
      <c r="D2390" s="4"/>
    </row>
    <row r="2391" spans="3:4" x14ac:dyDescent="0.2">
      <c r="C2391" s="4"/>
      <c r="D2391" s="4"/>
    </row>
    <row r="2392" spans="3:4" x14ac:dyDescent="0.2">
      <c r="C2392" s="4"/>
      <c r="D2392" s="4"/>
    </row>
    <row r="2393" spans="3:4" x14ac:dyDescent="0.2">
      <c r="C2393" s="4"/>
      <c r="D2393" s="4"/>
    </row>
    <row r="2394" spans="3:4" x14ac:dyDescent="0.2">
      <c r="C2394" s="4"/>
      <c r="D2394" s="4"/>
    </row>
    <row r="2395" spans="3:4" x14ac:dyDescent="0.2">
      <c r="C2395" s="4"/>
      <c r="D2395" s="4"/>
    </row>
    <row r="2396" spans="3:4" x14ac:dyDescent="0.2">
      <c r="C2396" s="4"/>
      <c r="D2396" s="4"/>
    </row>
    <row r="2397" spans="3:4" x14ac:dyDescent="0.2">
      <c r="C2397" s="4"/>
      <c r="D2397" s="4"/>
    </row>
    <row r="2398" spans="3:4" x14ac:dyDescent="0.2">
      <c r="C2398" s="4"/>
      <c r="D2398" s="4"/>
    </row>
    <row r="2399" spans="3:4" x14ac:dyDescent="0.2">
      <c r="C2399" s="4"/>
      <c r="D2399" s="4"/>
    </row>
    <row r="2400" spans="3:4" x14ac:dyDescent="0.2">
      <c r="C2400" s="4"/>
      <c r="D2400" s="4"/>
    </row>
    <row r="2401" spans="3:4" x14ac:dyDescent="0.2">
      <c r="C2401" s="4"/>
      <c r="D2401" s="4"/>
    </row>
    <row r="2402" spans="3:4" x14ac:dyDescent="0.2">
      <c r="C2402" s="4"/>
      <c r="D2402" s="4"/>
    </row>
    <row r="2403" spans="3:4" x14ac:dyDescent="0.2">
      <c r="C2403" s="4"/>
      <c r="D2403" s="4"/>
    </row>
    <row r="2404" spans="3:4" x14ac:dyDescent="0.2">
      <c r="C2404" s="4"/>
      <c r="D2404" s="4"/>
    </row>
    <row r="2405" spans="3:4" x14ac:dyDescent="0.2">
      <c r="C2405" s="4"/>
      <c r="D2405" s="4"/>
    </row>
    <row r="2406" spans="3:4" x14ac:dyDescent="0.2">
      <c r="C2406" s="4"/>
      <c r="D2406" s="4"/>
    </row>
    <row r="2407" spans="3:4" x14ac:dyDescent="0.2">
      <c r="C2407" s="4"/>
      <c r="D2407" s="4"/>
    </row>
    <row r="2408" spans="3:4" x14ac:dyDescent="0.2">
      <c r="C2408" s="4"/>
      <c r="D2408" s="4"/>
    </row>
    <row r="2409" spans="3:4" x14ac:dyDescent="0.2">
      <c r="C2409" s="4"/>
      <c r="D2409" s="4"/>
    </row>
    <row r="2410" spans="3:4" x14ac:dyDescent="0.2">
      <c r="C2410" s="4"/>
      <c r="D2410" s="4"/>
    </row>
    <row r="2411" spans="3:4" x14ac:dyDescent="0.2">
      <c r="C2411" s="4"/>
      <c r="D2411" s="4"/>
    </row>
    <row r="2412" spans="3:4" x14ac:dyDescent="0.2">
      <c r="C2412" s="4"/>
      <c r="D2412" s="4"/>
    </row>
    <row r="2413" spans="3:4" x14ac:dyDescent="0.2">
      <c r="C2413" s="4"/>
      <c r="D2413" s="4"/>
    </row>
    <row r="2414" spans="3:4" x14ac:dyDescent="0.2">
      <c r="C2414" s="4"/>
      <c r="D2414" s="4"/>
    </row>
    <row r="2415" spans="3:4" x14ac:dyDescent="0.2">
      <c r="C2415" s="4"/>
      <c r="D2415" s="4"/>
    </row>
    <row r="2416" spans="3:4" x14ac:dyDescent="0.2">
      <c r="C2416" s="4"/>
      <c r="D2416" s="4"/>
    </row>
    <row r="2417" spans="3:4" x14ac:dyDescent="0.2">
      <c r="C2417" s="4"/>
      <c r="D2417" s="4"/>
    </row>
    <row r="2418" spans="3:4" x14ac:dyDescent="0.2">
      <c r="C2418" s="4"/>
      <c r="D2418" s="4"/>
    </row>
    <row r="2419" spans="3:4" x14ac:dyDescent="0.2">
      <c r="C2419" s="4"/>
      <c r="D2419" s="4"/>
    </row>
    <row r="2420" spans="3:4" x14ac:dyDescent="0.2">
      <c r="C2420" s="4"/>
      <c r="D2420" s="4"/>
    </row>
    <row r="2421" spans="3:4" x14ac:dyDescent="0.2">
      <c r="C2421" s="4"/>
      <c r="D2421" s="4"/>
    </row>
    <row r="2422" spans="3:4" x14ac:dyDescent="0.2">
      <c r="C2422" s="4"/>
      <c r="D2422" s="4"/>
    </row>
    <row r="2423" spans="3:4" x14ac:dyDescent="0.2">
      <c r="C2423" s="4"/>
      <c r="D2423" s="4"/>
    </row>
    <row r="2424" spans="3:4" x14ac:dyDescent="0.2">
      <c r="C2424" s="4"/>
      <c r="D2424" s="4"/>
    </row>
    <row r="2425" spans="3:4" x14ac:dyDescent="0.2">
      <c r="C2425" s="4"/>
      <c r="D2425" s="4"/>
    </row>
    <row r="2426" spans="3:4" x14ac:dyDescent="0.2">
      <c r="C2426" s="4"/>
      <c r="D2426" s="4"/>
    </row>
    <row r="2427" spans="3:4" x14ac:dyDescent="0.2">
      <c r="C2427" s="4"/>
      <c r="D2427" s="4"/>
    </row>
    <row r="2428" spans="3:4" x14ac:dyDescent="0.2">
      <c r="C2428" s="4"/>
      <c r="D2428" s="4"/>
    </row>
    <row r="2429" spans="3:4" x14ac:dyDescent="0.2">
      <c r="C2429" s="4"/>
      <c r="D2429" s="4"/>
    </row>
    <row r="2430" spans="3:4" x14ac:dyDescent="0.2">
      <c r="C2430" s="4"/>
      <c r="D2430" s="4"/>
    </row>
    <row r="2431" spans="3:4" x14ac:dyDescent="0.2">
      <c r="C2431" s="4"/>
      <c r="D2431" s="4"/>
    </row>
    <row r="2432" spans="3:4" x14ac:dyDescent="0.2">
      <c r="C2432" s="4"/>
      <c r="D2432" s="4"/>
    </row>
    <row r="2433" spans="3:4" x14ac:dyDescent="0.2">
      <c r="C2433" s="4"/>
      <c r="D2433" s="4"/>
    </row>
    <row r="2434" spans="3:4" x14ac:dyDescent="0.2">
      <c r="C2434" s="4"/>
      <c r="D2434" s="4"/>
    </row>
    <row r="2435" spans="3:4" x14ac:dyDescent="0.2">
      <c r="C2435" s="4"/>
      <c r="D2435" s="4"/>
    </row>
    <row r="2436" spans="3:4" x14ac:dyDescent="0.2">
      <c r="C2436" s="4"/>
      <c r="D2436" s="4"/>
    </row>
    <row r="2437" spans="3:4" x14ac:dyDescent="0.2">
      <c r="C2437" s="4"/>
      <c r="D2437" s="4"/>
    </row>
    <row r="2438" spans="3:4" x14ac:dyDescent="0.2">
      <c r="C2438" s="4"/>
      <c r="D2438" s="4"/>
    </row>
    <row r="2439" spans="3:4" x14ac:dyDescent="0.2">
      <c r="C2439" s="4"/>
      <c r="D2439" s="4"/>
    </row>
    <row r="2440" spans="3:4" x14ac:dyDescent="0.2">
      <c r="C2440" s="4"/>
      <c r="D2440" s="4"/>
    </row>
    <row r="2441" spans="3:4" x14ac:dyDescent="0.2">
      <c r="C2441" s="4"/>
      <c r="D2441" s="4"/>
    </row>
    <row r="2442" spans="3:4" x14ac:dyDescent="0.2">
      <c r="C2442" s="4"/>
      <c r="D2442" s="4"/>
    </row>
    <row r="2443" spans="3:4" x14ac:dyDescent="0.2">
      <c r="C2443" s="4"/>
      <c r="D2443" s="4"/>
    </row>
    <row r="2444" spans="3:4" x14ac:dyDescent="0.2">
      <c r="C2444" s="4"/>
      <c r="D2444" s="4"/>
    </row>
    <row r="2445" spans="3:4" x14ac:dyDescent="0.2">
      <c r="C2445" s="4"/>
      <c r="D2445" s="4"/>
    </row>
    <row r="2446" spans="3:4" x14ac:dyDescent="0.2">
      <c r="C2446" s="4"/>
      <c r="D2446" s="4"/>
    </row>
    <row r="2447" spans="3:4" x14ac:dyDescent="0.2">
      <c r="C2447" s="4"/>
      <c r="D2447" s="4"/>
    </row>
    <row r="2448" spans="3:4" x14ac:dyDescent="0.2">
      <c r="C2448" s="4"/>
      <c r="D2448" s="4"/>
    </row>
    <row r="2449" spans="3:4" x14ac:dyDescent="0.2">
      <c r="C2449" s="4"/>
      <c r="D2449" s="4"/>
    </row>
    <row r="2450" spans="3:4" x14ac:dyDescent="0.2">
      <c r="C2450" s="4"/>
      <c r="D2450" s="4"/>
    </row>
    <row r="2451" spans="3:4" x14ac:dyDescent="0.2">
      <c r="C2451" s="4"/>
      <c r="D2451" s="4"/>
    </row>
    <row r="2452" spans="3:4" x14ac:dyDescent="0.2">
      <c r="C2452" s="4"/>
      <c r="D2452" s="4"/>
    </row>
    <row r="2453" spans="3:4" x14ac:dyDescent="0.2">
      <c r="C2453" s="4"/>
      <c r="D2453" s="4"/>
    </row>
    <row r="2454" spans="3:4" x14ac:dyDescent="0.2">
      <c r="C2454" s="4"/>
      <c r="D2454" s="4"/>
    </row>
    <row r="2455" spans="3:4" x14ac:dyDescent="0.2">
      <c r="C2455" s="4"/>
      <c r="D2455" s="4"/>
    </row>
    <row r="2456" spans="3:4" x14ac:dyDescent="0.2">
      <c r="C2456" s="4"/>
      <c r="D2456" s="4"/>
    </row>
    <row r="2457" spans="3:4" x14ac:dyDescent="0.2">
      <c r="C2457" s="4"/>
      <c r="D2457" s="4"/>
    </row>
    <row r="2458" spans="3:4" x14ac:dyDescent="0.2">
      <c r="C2458" s="4"/>
      <c r="D2458" s="4"/>
    </row>
    <row r="2459" spans="3:4" x14ac:dyDescent="0.2">
      <c r="C2459" s="4"/>
      <c r="D2459" s="4"/>
    </row>
    <row r="2460" spans="3:4" x14ac:dyDescent="0.2">
      <c r="C2460" s="4"/>
      <c r="D2460" s="4"/>
    </row>
    <row r="2461" spans="3:4" x14ac:dyDescent="0.2">
      <c r="C2461" s="4"/>
      <c r="D2461" s="4"/>
    </row>
    <row r="2462" spans="3:4" x14ac:dyDescent="0.2">
      <c r="C2462" s="4"/>
      <c r="D2462" s="4"/>
    </row>
    <row r="2463" spans="3:4" x14ac:dyDescent="0.2">
      <c r="C2463" s="4"/>
      <c r="D2463" s="4"/>
    </row>
    <row r="2464" spans="3:4" x14ac:dyDescent="0.2">
      <c r="C2464" s="4"/>
      <c r="D2464" s="4"/>
    </row>
    <row r="2465" spans="3:4" x14ac:dyDescent="0.2">
      <c r="C2465" s="4"/>
      <c r="D2465" s="4"/>
    </row>
    <row r="2466" spans="3:4" x14ac:dyDescent="0.2">
      <c r="C2466" s="4"/>
      <c r="D2466" s="4"/>
    </row>
    <row r="2467" spans="3:4" x14ac:dyDescent="0.2">
      <c r="C2467" s="4"/>
      <c r="D2467" s="4"/>
    </row>
    <row r="2468" spans="3:4" x14ac:dyDescent="0.2">
      <c r="C2468" s="4"/>
      <c r="D2468" s="4"/>
    </row>
    <row r="2469" spans="3:4" x14ac:dyDescent="0.2">
      <c r="C2469" s="4"/>
      <c r="D2469" s="4"/>
    </row>
    <row r="2470" spans="3:4" x14ac:dyDescent="0.2">
      <c r="C2470" s="4"/>
      <c r="D2470" s="4"/>
    </row>
    <row r="2471" spans="3:4" x14ac:dyDescent="0.2">
      <c r="C2471" s="4"/>
      <c r="D2471" s="4"/>
    </row>
    <row r="2472" spans="3:4" x14ac:dyDescent="0.2">
      <c r="C2472" s="4"/>
      <c r="D2472" s="4"/>
    </row>
    <row r="2473" spans="3:4" x14ac:dyDescent="0.2">
      <c r="C2473" s="4"/>
      <c r="D2473" s="4"/>
    </row>
    <row r="2474" spans="3:4" x14ac:dyDescent="0.2">
      <c r="C2474" s="4"/>
      <c r="D2474" s="4"/>
    </row>
    <row r="2475" spans="3:4" x14ac:dyDescent="0.2">
      <c r="C2475" s="4"/>
      <c r="D2475" s="4"/>
    </row>
    <row r="2476" spans="3:4" x14ac:dyDescent="0.2">
      <c r="C2476" s="4"/>
      <c r="D2476" s="4"/>
    </row>
    <row r="2477" spans="3:4" x14ac:dyDescent="0.2">
      <c r="C2477" s="4"/>
      <c r="D2477" s="4"/>
    </row>
    <row r="2478" spans="3:4" x14ac:dyDescent="0.2">
      <c r="C2478" s="4"/>
      <c r="D2478" s="4"/>
    </row>
    <row r="2479" spans="3:4" x14ac:dyDescent="0.2">
      <c r="C2479" s="4"/>
      <c r="D2479" s="4"/>
    </row>
    <row r="2480" spans="3:4" x14ac:dyDescent="0.2">
      <c r="C2480" s="4"/>
      <c r="D2480" s="4"/>
    </row>
    <row r="2481" spans="3:4" x14ac:dyDescent="0.2">
      <c r="C2481" s="4"/>
      <c r="D2481" s="4"/>
    </row>
    <row r="2482" spans="3:4" x14ac:dyDescent="0.2">
      <c r="C2482" s="4"/>
      <c r="D2482" s="4"/>
    </row>
    <row r="2483" spans="3:4" x14ac:dyDescent="0.2">
      <c r="C2483" s="4"/>
      <c r="D2483" s="4"/>
    </row>
    <row r="2484" spans="3:4" x14ac:dyDescent="0.2">
      <c r="C2484" s="4"/>
      <c r="D2484" s="4"/>
    </row>
    <row r="2485" spans="3:4" x14ac:dyDescent="0.2">
      <c r="C2485" s="4"/>
      <c r="D2485" s="4"/>
    </row>
    <row r="2486" spans="3:4" x14ac:dyDescent="0.2">
      <c r="C2486" s="4"/>
      <c r="D2486" s="4"/>
    </row>
    <row r="2487" spans="3:4" x14ac:dyDescent="0.2">
      <c r="C2487" s="4"/>
      <c r="D2487" s="4"/>
    </row>
    <row r="2488" spans="3:4" x14ac:dyDescent="0.2">
      <c r="C2488" s="4"/>
      <c r="D2488" s="4"/>
    </row>
    <row r="2489" spans="3:4" x14ac:dyDescent="0.2">
      <c r="C2489" s="4"/>
      <c r="D2489" s="4"/>
    </row>
    <row r="2490" spans="3:4" x14ac:dyDescent="0.2">
      <c r="C2490" s="4"/>
      <c r="D2490" s="4"/>
    </row>
    <row r="2491" spans="3:4" x14ac:dyDescent="0.2">
      <c r="C2491" s="4"/>
      <c r="D2491" s="4"/>
    </row>
    <row r="2492" spans="3:4" x14ac:dyDescent="0.2">
      <c r="C2492" s="4"/>
      <c r="D2492" s="4"/>
    </row>
    <row r="2493" spans="3:4" x14ac:dyDescent="0.2">
      <c r="C2493" s="4"/>
      <c r="D2493" s="4"/>
    </row>
    <row r="2494" spans="3:4" x14ac:dyDescent="0.2">
      <c r="C2494" s="4"/>
      <c r="D2494" s="4"/>
    </row>
    <row r="2495" spans="3:4" x14ac:dyDescent="0.2">
      <c r="C2495" s="4"/>
      <c r="D2495" s="4"/>
    </row>
    <row r="2496" spans="3:4" x14ac:dyDescent="0.2">
      <c r="C2496" s="4"/>
      <c r="D2496" s="4"/>
    </row>
    <row r="2497" spans="3:4" x14ac:dyDescent="0.2">
      <c r="C2497" s="4"/>
      <c r="D2497" s="4"/>
    </row>
    <row r="2498" spans="3:4" x14ac:dyDescent="0.2">
      <c r="C2498" s="4"/>
      <c r="D2498" s="4"/>
    </row>
    <row r="2499" spans="3:4" x14ac:dyDescent="0.2">
      <c r="C2499" s="4"/>
      <c r="D2499" s="4"/>
    </row>
    <row r="2500" spans="3:4" x14ac:dyDescent="0.2">
      <c r="C2500" s="4"/>
      <c r="D2500" s="4"/>
    </row>
    <row r="2501" spans="3:4" x14ac:dyDescent="0.2">
      <c r="C2501" s="4"/>
      <c r="D2501" s="4"/>
    </row>
    <row r="2502" spans="3:4" x14ac:dyDescent="0.2">
      <c r="C2502" s="4"/>
      <c r="D2502" s="4"/>
    </row>
    <row r="2503" spans="3:4" x14ac:dyDescent="0.2">
      <c r="C2503" s="4"/>
      <c r="D2503" s="4"/>
    </row>
    <row r="2504" spans="3:4" x14ac:dyDescent="0.2">
      <c r="C2504" s="4"/>
      <c r="D2504" s="4"/>
    </row>
    <row r="2505" spans="3:4" x14ac:dyDescent="0.2">
      <c r="C2505" s="4"/>
      <c r="D2505" s="4"/>
    </row>
    <row r="2506" spans="3:4" x14ac:dyDescent="0.2">
      <c r="C2506" s="4"/>
      <c r="D2506" s="4"/>
    </row>
    <row r="2507" spans="3:4" x14ac:dyDescent="0.2">
      <c r="C2507" s="4"/>
      <c r="D2507" s="4"/>
    </row>
    <row r="2508" spans="3:4" x14ac:dyDescent="0.2">
      <c r="C2508" s="4"/>
      <c r="D2508" s="4"/>
    </row>
    <row r="2509" spans="3:4" x14ac:dyDescent="0.2">
      <c r="C2509" s="4"/>
      <c r="D2509" s="4"/>
    </row>
    <row r="2510" spans="3:4" x14ac:dyDescent="0.2">
      <c r="C2510" s="4"/>
      <c r="D2510" s="4"/>
    </row>
    <row r="2511" spans="3:4" x14ac:dyDescent="0.2">
      <c r="C2511" s="4"/>
      <c r="D2511" s="4"/>
    </row>
    <row r="2512" spans="3:4" x14ac:dyDescent="0.2">
      <c r="C2512" s="4"/>
      <c r="D2512" s="4"/>
    </row>
    <row r="2513" spans="3:4" x14ac:dyDescent="0.2">
      <c r="C2513" s="4"/>
      <c r="D2513" s="4"/>
    </row>
    <row r="2514" spans="3:4" x14ac:dyDescent="0.2">
      <c r="C2514" s="4"/>
      <c r="D2514" s="4"/>
    </row>
    <row r="2515" spans="3:4" x14ac:dyDescent="0.2">
      <c r="C2515" s="4"/>
      <c r="D2515" s="4"/>
    </row>
    <row r="2516" spans="3:4" x14ac:dyDescent="0.2">
      <c r="C2516" s="4"/>
      <c r="D2516" s="4"/>
    </row>
    <row r="2517" spans="3:4" x14ac:dyDescent="0.2">
      <c r="C2517" s="4"/>
      <c r="D2517" s="4"/>
    </row>
    <row r="2518" spans="3:4" x14ac:dyDescent="0.2">
      <c r="C2518" s="4"/>
      <c r="D2518" s="4"/>
    </row>
    <row r="2519" spans="3:4" x14ac:dyDescent="0.2">
      <c r="C2519" s="4"/>
      <c r="D2519" s="4"/>
    </row>
    <row r="2520" spans="3:4" x14ac:dyDescent="0.2">
      <c r="C2520" s="4"/>
      <c r="D2520" s="4"/>
    </row>
    <row r="2521" spans="3:4" x14ac:dyDescent="0.2">
      <c r="C2521" s="4"/>
      <c r="D2521" s="4"/>
    </row>
    <row r="2522" spans="3:4" x14ac:dyDescent="0.2">
      <c r="C2522" s="4"/>
      <c r="D2522" s="4"/>
    </row>
    <row r="2523" spans="3:4" x14ac:dyDescent="0.2">
      <c r="C2523" s="4"/>
      <c r="D2523" s="4"/>
    </row>
    <row r="2524" spans="3:4" x14ac:dyDescent="0.2">
      <c r="C2524" s="4"/>
      <c r="D2524" s="4"/>
    </row>
    <row r="2525" spans="3:4" x14ac:dyDescent="0.2">
      <c r="C2525" s="4"/>
      <c r="D2525" s="4"/>
    </row>
    <row r="2526" spans="3:4" x14ac:dyDescent="0.2">
      <c r="C2526" s="4"/>
      <c r="D2526" s="4"/>
    </row>
    <row r="2527" spans="3:4" x14ac:dyDescent="0.2">
      <c r="C2527" s="4"/>
      <c r="D2527" s="4"/>
    </row>
    <row r="2528" spans="3:4" x14ac:dyDescent="0.2">
      <c r="C2528" s="4"/>
      <c r="D2528" s="4"/>
    </row>
    <row r="2529" spans="3:4" x14ac:dyDescent="0.2">
      <c r="C2529" s="4"/>
      <c r="D2529" s="4"/>
    </row>
    <row r="2530" spans="3:4" x14ac:dyDescent="0.2">
      <c r="C2530" s="4"/>
      <c r="D2530" s="4"/>
    </row>
    <row r="2531" spans="3:4" x14ac:dyDescent="0.2">
      <c r="C2531" s="4"/>
      <c r="D2531" s="4"/>
    </row>
    <row r="2532" spans="3:4" x14ac:dyDescent="0.2">
      <c r="C2532" s="4"/>
      <c r="D2532" s="4"/>
    </row>
    <row r="2533" spans="3:4" x14ac:dyDescent="0.2">
      <c r="C2533" s="4"/>
      <c r="D2533" s="4"/>
    </row>
    <row r="2534" spans="3:4" x14ac:dyDescent="0.2">
      <c r="C2534" s="4"/>
      <c r="D2534" s="4"/>
    </row>
    <row r="2535" spans="3:4" x14ac:dyDescent="0.2">
      <c r="C2535" s="4"/>
      <c r="D2535" s="4"/>
    </row>
    <row r="2536" spans="3:4" x14ac:dyDescent="0.2">
      <c r="C2536" s="4"/>
      <c r="D2536" s="4"/>
    </row>
    <row r="2537" spans="3:4" x14ac:dyDescent="0.2">
      <c r="C2537" s="4"/>
      <c r="D2537" s="4"/>
    </row>
    <row r="2538" spans="3:4" x14ac:dyDescent="0.2">
      <c r="C2538" s="4"/>
      <c r="D2538" s="4"/>
    </row>
    <row r="2539" spans="3:4" x14ac:dyDescent="0.2">
      <c r="C2539" s="4"/>
      <c r="D2539" s="4"/>
    </row>
    <row r="2540" spans="3:4" x14ac:dyDescent="0.2">
      <c r="C2540" s="4"/>
      <c r="D2540" s="4"/>
    </row>
    <row r="2541" spans="3:4" x14ac:dyDescent="0.2">
      <c r="C2541" s="4"/>
      <c r="D2541" s="4"/>
    </row>
    <row r="2542" spans="3:4" x14ac:dyDescent="0.2">
      <c r="C2542" s="4"/>
      <c r="D2542" s="4"/>
    </row>
    <row r="2543" spans="3:4" x14ac:dyDescent="0.2">
      <c r="C2543" s="4"/>
      <c r="D2543" s="4"/>
    </row>
    <row r="2544" spans="3:4" x14ac:dyDescent="0.2">
      <c r="C2544" s="4"/>
      <c r="D2544" s="4"/>
    </row>
    <row r="2545" spans="3:4" x14ac:dyDescent="0.2">
      <c r="C2545" s="4"/>
      <c r="D2545" s="4"/>
    </row>
    <row r="2546" spans="3:4" x14ac:dyDescent="0.2">
      <c r="C2546" s="4"/>
      <c r="D2546" s="4"/>
    </row>
    <row r="2547" spans="3:4" x14ac:dyDescent="0.2">
      <c r="C2547" s="4"/>
      <c r="D2547" s="4"/>
    </row>
    <row r="2548" spans="3:4" x14ac:dyDescent="0.2">
      <c r="C2548" s="4"/>
      <c r="D2548" s="4"/>
    </row>
    <row r="2549" spans="3:4" x14ac:dyDescent="0.2">
      <c r="C2549" s="4"/>
      <c r="D2549" s="4"/>
    </row>
    <row r="2550" spans="3:4" x14ac:dyDescent="0.2">
      <c r="C2550" s="4"/>
      <c r="D2550" s="4"/>
    </row>
    <row r="2551" spans="3:4" x14ac:dyDescent="0.2">
      <c r="C2551" s="4"/>
      <c r="D2551" s="4"/>
    </row>
    <row r="2552" spans="3:4" x14ac:dyDescent="0.2">
      <c r="C2552" s="4"/>
      <c r="D2552" s="4"/>
    </row>
    <row r="2553" spans="3:4" x14ac:dyDescent="0.2">
      <c r="C2553" s="4"/>
      <c r="D2553" s="4"/>
    </row>
    <row r="2554" spans="3:4" x14ac:dyDescent="0.2">
      <c r="C2554" s="4"/>
      <c r="D2554" s="4"/>
    </row>
    <row r="2555" spans="3:4" x14ac:dyDescent="0.2">
      <c r="C2555" s="4"/>
      <c r="D2555" s="4"/>
    </row>
    <row r="2556" spans="3:4" x14ac:dyDescent="0.2">
      <c r="C2556" s="4"/>
      <c r="D2556" s="4"/>
    </row>
    <row r="2557" spans="3:4" x14ac:dyDescent="0.2">
      <c r="C2557" s="4"/>
      <c r="D2557" s="4"/>
    </row>
    <row r="2558" spans="3:4" x14ac:dyDescent="0.2">
      <c r="C2558" s="4"/>
      <c r="D2558" s="4"/>
    </row>
    <row r="2559" spans="3:4" x14ac:dyDescent="0.2">
      <c r="C2559" s="4"/>
      <c r="D2559" s="4"/>
    </row>
    <row r="2560" spans="3:4" x14ac:dyDescent="0.2">
      <c r="C2560" s="4"/>
      <c r="D2560" s="4"/>
    </row>
    <row r="2561" spans="3:4" x14ac:dyDescent="0.2">
      <c r="C2561" s="4"/>
      <c r="D2561" s="4"/>
    </row>
    <row r="2562" spans="3:4" x14ac:dyDescent="0.2">
      <c r="C2562" s="4"/>
      <c r="D2562" s="4"/>
    </row>
    <row r="2563" spans="3:4" x14ac:dyDescent="0.2">
      <c r="C2563" s="4"/>
      <c r="D2563" s="4"/>
    </row>
    <row r="2564" spans="3:4" x14ac:dyDescent="0.2">
      <c r="C2564" s="4"/>
      <c r="D2564" s="4"/>
    </row>
  </sheetData>
  <phoneticPr fontId="7" type="noConversion"/>
  <hyperlinks>
    <hyperlink ref="H62103" r:id="rId1" display="http://vsolj.cetus-net.org/bulletin.html" xr:uid="{00000000-0004-0000-0000-000000000000}"/>
    <hyperlink ref="H62096" r:id="rId2" display="https://www.aavso.org/ejaavso" xr:uid="{00000000-0004-0000-0000-000001000000}"/>
    <hyperlink ref="I62103" r:id="rId3" display="http://vsolj.cetus-net.org/bulletin.html" xr:uid="{00000000-0004-0000-0000-000002000000}"/>
    <hyperlink ref="AQ55746" r:id="rId4" display="http://cdsbib.u-strasbg.fr/cgi-bin/cdsbib?1990RMxAA..21..381G" xr:uid="{00000000-0004-0000-0000-000003000000}"/>
    <hyperlink ref="H62100" r:id="rId5" display="https://www.aavso.org/ejaavso" xr:uid="{00000000-0004-0000-0000-000004000000}"/>
    <hyperlink ref="AP3110" r:id="rId6" display="http://cdsbib.u-strasbg.fr/cgi-bin/cdsbib?1990RMxAA..21..381G" xr:uid="{00000000-0004-0000-0000-000005000000}"/>
    <hyperlink ref="AP3113" r:id="rId7" display="http://cdsbib.u-strasbg.fr/cgi-bin/cdsbib?1990RMxAA..21..381G" xr:uid="{00000000-0004-0000-0000-000006000000}"/>
    <hyperlink ref="AP3111" r:id="rId8" display="http://cdsbib.u-strasbg.fr/cgi-bin/cdsbib?1990RMxAA..21..381G" xr:uid="{00000000-0004-0000-0000-000007000000}"/>
    <hyperlink ref="AP3095" r:id="rId9" display="http://cdsbib.u-strasbg.fr/cgi-bin/cdsbib?1990RMxAA..21..381G" xr:uid="{00000000-0004-0000-0000-000008000000}"/>
    <hyperlink ref="AQ3324" r:id="rId10" display="http://cdsbib.u-strasbg.fr/cgi-bin/cdsbib?1990RMxAA..21..381G" xr:uid="{00000000-0004-0000-0000-000009000000}"/>
    <hyperlink ref="AQ3328" r:id="rId11" display="http://cdsbib.u-strasbg.fr/cgi-bin/cdsbib?1990RMxAA..21..381G" xr:uid="{00000000-0004-0000-0000-00000A000000}"/>
    <hyperlink ref="AQ63016" r:id="rId12" display="http://cdsbib.u-strasbg.fr/cgi-bin/cdsbib?1990RMxAA..21..381G" xr:uid="{00000000-0004-0000-0000-00000B000000}"/>
    <hyperlink ref="I216" r:id="rId13" display="http://vsolj.cetus-net.org/bulletin.html" xr:uid="{00000000-0004-0000-0000-00000C000000}"/>
    <hyperlink ref="H216" r:id="rId14" display="http://vsolj.cetus-net.org/bulletin.html" xr:uid="{00000000-0004-0000-0000-00000D000000}"/>
    <hyperlink ref="AQ63677" r:id="rId15" display="http://cdsbib.u-strasbg.fr/cgi-bin/cdsbib?1990RMxAA..21..381G" xr:uid="{00000000-0004-0000-0000-00000E000000}"/>
    <hyperlink ref="AQ63676" r:id="rId16" display="http://cdsbib.u-strasbg.fr/cgi-bin/cdsbib?1990RMxAA..21..381G" xr:uid="{00000000-0004-0000-0000-00000F000000}"/>
    <hyperlink ref="AP1386" r:id="rId17" display="http://cdsbib.u-strasbg.fr/cgi-bin/cdsbib?1990RMxAA..21..381G" xr:uid="{00000000-0004-0000-0000-000010000000}"/>
    <hyperlink ref="AP1404" r:id="rId18" display="http://cdsbib.u-strasbg.fr/cgi-bin/cdsbib?1990RMxAA..21..381G" xr:uid="{00000000-0004-0000-0000-000011000000}"/>
    <hyperlink ref="AP1405" r:id="rId19" display="http://cdsbib.u-strasbg.fr/cgi-bin/cdsbib?1990RMxAA..21..381G" xr:uid="{00000000-0004-0000-0000-000012000000}"/>
    <hyperlink ref="AP1401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15"/>
  <sheetViews>
    <sheetView topLeftCell="A20" workbookViewId="0">
      <selection activeCell="A24" sqref="A24:C67"/>
    </sheetView>
  </sheetViews>
  <sheetFormatPr defaultRowHeight="12.75" x14ac:dyDescent="0.2"/>
  <cols>
    <col min="1" max="1" width="19.7109375" style="4" customWidth="1"/>
    <col min="2" max="2" width="4.42578125" style="2" customWidth="1"/>
    <col min="3" max="3" width="12.7109375" style="4" customWidth="1"/>
    <col min="4" max="4" width="5.42578125" style="2" customWidth="1"/>
    <col min="5" max="5" width="14.85546875" style="2" customWidth="1"/>
    <col min="6" max="6" width="9.140625" style="2"/>
    <col min="7" max="7" width="12" style="2" customWidth="1"/>
    <col min="8" max="8" width="14.140625" style="4" customWidth="1"/>
    <col min="9" max="9" width="22.5703125" style="2" customWidth="1"/>
    <col min="10" max="10" width="25.140625" style="2" customWidth="1"/>
    <col min="11" max="11" width="15.7109375" style="2" customWidth="1"/>
    <col min="12" max="12" width="14.140625" style="2" customWidth="1"/>
    <col min="13" max="13" width="9.5703125" style="2" customWidth="1"/>
    <col min="14" max="14" width="14.140625" style="2" customWidth="1"/>
    <col min="15" max="15" width="23.42578125" style="2" customWidth="1"/>
    <col min="16" max="16" width="16.5703125" style="2" customWidth="1"/>
    <col min="17" max="17" width="41" style="2" customWidth="1"/>
    <col min="18" max="16384" width="9.140625" style="2"/>
  </cols>
  <sheetData>
    <row r="1" spans="1:16" ht="15.75" x14ac:dyDescent="0.25">
      <c r="A1" s="7" t="s">
        <v>48</v>
      </c>
      <c r="I1" s="8" t="s">
        <v>49</v>
      </c>
      <c r="J1" s="9" t="s">
        <v>50</v>
      </c>
    </row>
    <row r="2" spans="1:16" x14ac:dyDescent="0.2">
      <c r="I2" s="10" t="s">
        <v>51</v>
      </c>
      <c r="J2" s="11" t="s">
        <v>52</v>
      </c>
    </row>
    <row r="3" spans="1:16" x14ac:dyDescent="0.2">
      <c r="A3" s="12" t="s">
        <v>53</v>
      </c>
      <c r="I3" s="10" t="s">
        <v>54</v>
      </c>
      <c r="J3" s="11" t="s">
        <v>55</v>
      </c>
    </row>
    <row r="4" spans="1:16" x14ac:dyDescent="0.2">
      <c r="I4" s="10" t="s">
        <v>56</v>
      </c>
      <c r="J4" s="11" t="s">
        <v>55</v>
      </c>
    </row>
    <row r="5" spans="1:16" ht="13.5" thickBot="1" x14ac:dyDescent="0.25">
      <c r="I5" s="13" t="s">
        <v>57</v>
      </c>
      <c r="J5" s="14" t="s">
        <v>58</v>
      </c>
    </row>
    <row r="10" spans="1:16" ht="13.5" thickBot="1" x14ac:dyDescent="0.25"/>
    <row r="11" spans="1:16" ht="12.75" customHeight="1" thickBot="1" x14ac:dyDescent="0.25">
      <c r="A11" s="4" t="str">
        <f t="shared" ref="A11:A42" si="0">P11</f>
        <v> HA 113 </v>
      </c>
      <c r="B11" s="6" t="str">
        <f t="shared" ref="B11:B42" si="1">IF(H11=INT(H11),"I","II")</f>
        <v>I</v>
      </c>
      <c r="C11" s="4">
        <f t="shared" ref="C11:C42" si="2">1*G11</f>
        <v>29906.98</v>
      </c>
      <c r="D11" s="2" t="str">
        <f t="shared" ref="D11:D42" si="3">VLOOKUP(F11,I$1:J$5,2,FALSE)</f>
        <v>vis</v>
      </c>
      <c r="E11" s="15">
        <f>VLOOKUP(C11,Active!C$21:E$973,3,FALSE)</f>
        <v>0</v>
      </c>
      <c r="F11" s="6" t="s">
        <v>57</v>
      </c>
      <c r="G11" s="2" t="str">
        <f t="shared" ref="G11:G42" si="4">MID(I11,3,LEN(I11)-3)</f>
        <v>29906.980</v>
      </c>
      <c r="H11" s="4">
        <f t="shared" ref="H11:H42" si="5">1*K11</f>
        <v>0</v>
      </c>
      <c r="I11" s="16" t="s">
        <v>113</v>
      </c>
      <c r="J11" s="17" t="s">
        <v>114</v>
      </c>
      <c r="K11" s="16">
        <v>0</v>
      </c>
      <c r="L11" s="16" t="s">
        <v>115</v>
      </c>
      <c r="M11" s="17" t="s">
        <v>59</v>
      </c>
      <c r="N11" s="17"/>
      <c r="O11" s="18" t="s">
        <v>116</v>
      </c>
      <c r="P11" s="18" t="s">
        <v>117</v>
      </c>
    </row>
    <row r="12" spans="1:16" ht="12.75" customHeight="1" thickBot="1" x14ac:dyDescent="0.25">
      <c r="A12" s="4" t="str">
        <f t="shared" si="0"/>
        <v> BBS 29 </v>
      </c>
      <c r="B12" s="6" t="str">
        <f t="shared" si="1"/>
        <v>I</v>
      </c>
      <c r="C12" s="4">
        <f t="shared" si="2"/>
        <v>42990.444000000003</v>
      </c>
      <c r="D12" s="2" t="str">
        <f t="shared" si="3"/>
        <v>vis</v>
      </c>
      <c r="E12" s="15">
        <f>VLOOKUP(C12,Active!C$21:E$973,3,FALSE)</f>
        <v>3286.9804215164854</v>
      </c>
      <c r="F12" s="6" t="s">
        <v>57</v>
      </c>
      <c r="G12" s="2" t="str">
        <f t="shared" si="4"/>
        <v>42990.444</v>
      </c>
      <c r="H12" s="4">
        <f t="shared" si="5"/>
        <v>3287</v>
      </c>
      <c r="I12" s="16" t="s">
        <v>208</v>
      </c>
      <c r="J12" s="17" t="s">
        <v>209</v>
      </c>
      <c r="K12" s="16">
        <v>3287</v>
      </c>
      <c r="L12" s="16" t="s">
        <v>210</v>
      </c>
      <c r="M12" s="17" t="s">
        <v>63</v>
      </c>
      <c r="N12" s="17"/>
      <c r="O12" s="18" t="s">
        <v>211</v>
      </c>
      <c r="P12" s="18" t="s">
        <v>212</v>
      </c>
    </row>
    <row r="13" spans="1:16" ht="12.75" customHeight="1" thickBot="1" x14ac:dyDescent="0.25">
      <c r="A13" s="4" t="str">
        <f t="shared" si="0"/>
        <v>BAVM 62 </v>
      </c>
      <c r="B13" s="6" t="str">
        <f t="shared" si="1"/>
        <v>I</v>
      </c>
      <c r="C13" s="4">
        <f t="shared" si="2"/>
        <v>48853.553</v>
      </c>
      <c r="D13" s="2" t="str">
        <f t="shared" si="3"/>
        <v>vis</v>
      </c>
      <c r="E13" s="15">
        <f>VLOOKUP(C13,Active!C$21:E$973,3,FALSE)</f>
        <v>4759.9790472792865</v>
      </c>
      <c r="F13" s="6" t="s">
        <v>57</v>
      </c>
      <c r="G13" s="2" t="str">
        <f t="shared" si="4"/>
        <v>48853.553</v>
      </c>
      <c r="H13" s="4">
        <f t="shared" si="5"/>
        <v>4760</v>
      </c>
      <c r="I13" s="16" t="s">
        <v>213</v>
      </c>
      <c r="J13" s="17" t="s">
        <v>214</v>
      </c>
      <c r="K13" s="16">
        <v>4760</v>
      </c>
      <c r="L13" s="16" t="s">
        <v>215</v>
      </c>
      <c r="M13" s="17" t="s">
        <v>216</v>
      </c>
      <c r="N13" s="17" t="s">
        <v>217</v>
      </c>
      <c r="O13" s="18" t="s">
        <v>218</v>
      </c>
      <c r="P13" s="19" t="s">
        <v>219</v>
      </c>
    </row>
    <row r="14" spans="1:16" ht="12.75" customHeight="1" thickBot="1" x14ac:dyDescent="0.25">
      <c r="A14" s="4" t="str">
        <f t="shared" si="0"/>
        <v>BAVM 62 </v>
      </c>
      <c r="B14" s="6" t="str">
        <f t="shared" si="1"/>
        <v>I</v>
      </c>
      <c r="C14" s="4">
        <f t="shared" si="2"/>
        <v>48853.563000000002</v>
      </c>
      <c r="D14" s="2" t="str">
        <f t="shared" si="3"/>
        <v>vis</v>
      </c>
      <c r="E14" s="15">
        <f>VLOOKUP(C14,Active!C$21:E$973,3,FALSE)</f>
        <v>4759.9815595959199</v>
      </c>
      <c r="F14" s="6" t="s">
        <v>57</v>
      </c>
      <c r="G14" s="2" t="str">
        <f t="shared" si="4"/>
        <v>48853.563</v>
      </c>
      <c r="H14" s="4">
        <f t="shared" si="5"/>
        <v>4760</v>
      </c>
      <c r="I14" s="16" t="s">
        <v>220</v>
      </c>
      <c r="J14" s="17" t="s">
        <v>221</v>
      </c>
      <c r="K14" s="16">
        <v>4760</v>
      </c>
      <c r="L14" s="16" t="s">
        <v>222</v>
      </c>
      <c r="M14" s="17" t="s">
        <v>216</v>
      </c>
      <c r="N14" s="17" t="s">
        <v>223</v>
      </c>
      <c r="O14" s="18" t="s">
        <v>218</v>
      </c>
      <c r="P14" s="19" t="s">
        <v>219</v>
      </c>
    </row>
    <row r="15" spans="1:16" ht="12.75" customHeight="1" thickBot="1" x14ac:dyDescent="0.25">
      <c r="A15" s="4" t="str">
        <f t="shared" si="0"/>
        <v>BAVM 62 </v>
      </c>
      <c r="B15" s="6" t="str">
        <f t="shared" si="1"/>
        <v>I</v>
      </c>
      <c r="C15" s="4">
        <f t="shared" si="2"/>
        <v>48865.502</v>
      </c>
      <c r="D15" s="2" t="str">
        <f t="shared" si="3"/>
        <v>vis</v>
      </c>
      <c r="E15" s="15">
        <f>VLOOKUP(C15,Active!C$21:E$973,3,FALSE)</f>
        <v>4762.9810144232106</v>
      </c>
      <c r="F15" s="6" t="s">
        <v>57</v>
      </c>
      <c r="G15" s="2" t="str">
        <f t="shared" si="4"/>
        <v>48865.502</v>
      </c>
      <c r="H15" s="4">
        <f t="shared" si="5"/>
        <v>4763</v>
      </c>
      <c r="I15" s="16" t="s">
        <v>224</v>
      </c>
      <c r="J15" s="17" t="s">
        <v>225</v>
      </c>
      <c r="K15" s="16">
        <v>4763</v>
      </c>
      <c r="L15" s="16" t="s">
        <v>226</v>
      </c>
      <c r="M15" s="17" t="s">
        <v>216</v>
      </c>
      <c r="N15" s="17" t="s">
        <v>217</v>
      </c>
      <c r="O15" s="18" t="s">
        <v>218</v>
      </c>
      <c r="P15" s="19" t="s">
        <v>219</v>
      </c>
    </row>
    <row r="16" spans="1:16" ht="12.75" customHeight="1" thickBot="1" x14ac:dyDescent="0.25">
      <c r="A16" s="4" t="str">
        <f t="shared" si="0"/>
        <v>BAVM 62 </v>
      </c>
      <c r="B16" s="6" t="str">
        <f t="shared" si="1"/>
        <v>I</v>
      </c>
      <c r="C16" s="4">
        <f t="shared" si="2"/>
        <v>48865.504000000001</v>
      </c>
      <c r="D16" s="2" t="str">
        <f t="shared" si="3"/>
        <v>vis</v>
      </c>
      <c r="E16" s="15">
        <f>VLOOKUP(C16,Active!C$21:E$973,3,FALSE)</f>
        <v>4762.9815168865371</v>
      </c>
      <c r="F16" s="6" t="s">
        <v>57</v>
      </c>
      <c r="G16" s="2" t="str">
        <f t="shared" si="4"/>
        <v>48865.504</v>
      </c>
      <c r="H16" s="4">
        <f t="shared" si="5"/>
        <v>4763</v>
      </c>
      <c r="I16" s="16" t="s">
        <v>227</v>
      </c>
      <c r="J16" s="17" t="s">
        <v>228</v>
      </c>
      <c r="K16" s="16">
        <v>4763</v>
      </c>
      <c r="L16" s="16" t="s">
        <v>229</v>
      </c>
      <c r="M16" s="17" t="s">
        <v>216</v>
      </c>
      <c r="N16" s="17" t="s">
        <v>223</v>
      </c>
      <c r="O16" s="18" t="s">
        <v>218</v>
      </c>
      <c r="P16" s="19" t="s">
        <v>219</v>
      </c>
    </row>
    <row r="17" spans="1:16" ht="12.75" customHeight="1" thickBot="1" x14ac:dyDescent="0.25">
      <c r="A17" s="4" t="str">
        <f t="shared" si="0"/>
        <v>BAVM 62 </v>
      </c>
      <c r="B17" s="6" t="str">
        <f t="shared" si="1"/>
        <v>I</v>
      </c>
      <c r="C17" s="4">
        <f t="shared" si="2"/>
        <v>48881.418899999997</v>
      </c>
      <c r="D17" s="2" t="str">
        <f t="shared" si="3"/>
        <v>vis</v>
      </c>
      <c r="E17" s="15">
        <f>VLOOKUP(C17,Active!C$21:E$973,3,FALSE)</f>
        <v>4766.9798436836591</v>
      </c>
      <c r="F17" s="6" t="s">
        <v>57</v>
      </c>
      <c r="G17" s="2" t="str">
        <f t="shared" si="4"/>
        <v>48881.4189</v>
      </c>
      <c r="H17" s="4">
        <f t="shared" si="5"/>
        <v>4767</v>
      </c>
      <c r="I17" s="16" t="s">
        <v>230</v>
      </c>
      <c r="J17" s="17" t="s">
        <v>231</v>
      </c>
      <c r="K17" s="16">
        <v>4767</v>
      </c>
      <c r="L17" s="16" t="s">
        <v>232</v>
      </c>
      <c r="M17" s="17" t="s">
        <v>216</v>
      </c>
      <c r="N17" s="17" t="s">
        <v>217</v>
      </c>
      <c r="O17" s="18" t="s">
        <v>218</v>
      </c>
      <c r="P17" s="19" t="s">
        <v>219</v>
      </c>
    </row>
    <row r="18" spans="1:16" ht="12.75" customHeight="1" thickBot="1" x14ac:dyDescent="0.25">
      <c r="A18" s="4" t="str">
        <f t="shared" si="0"/>
        <v>BAVM 62 </v>
      </c>
      <c r="B18" s="6" t="str">
        <f t="shared" si="1"/>
        <v>I</v>
      </c>
      <c r="C18" s="4">
        <f t="shared" si="2"/>
        <v>48881.422500000001</v>
      </c>
      <c r="D18" s="2" t="str">
        <f t="shared" si="3"/>
        <v>vis</v>
      </c>
      <c r="E18" s="15">
        <f>VLOOKUP(C18,Active!C$21:E$973,3,FALSE)</f>
        <v>4766.9807481176467</v>
      </c>
      <c r="F18" s="6" t="s">
        <v>57</v>
      </c>
      <c r="G18" s="2" t="str">
        <f t="shared" si="4"/>
        <v>48881.4225</v>
      </c>
      <c r="H18" s="4">
        <f t="shared" si="5"/>
        <v>4767</v>
      </c>
      <c r="I18" s="16" t="s">
        <v>233</v>
      </c>
      <c r="J18" s="17" t="s">
        <v>234</v>
      </c>
      <c r="K18" s="16">
        <v>4767</v>
      </c>
      <c r="L18" s="16" t="s">
        <v>235</v>
      </c>
      <c r="M18" s="17" t="s">
        <v>216</v>
      </c>
      <c r="N18" s="17" t="s">
        <v>223</v>
      </c>
      <c r="O18" s="18" t="s">
        <v>218</v>
      </c>
      <c r="P18" s="19" t="s">
        <v>219</v>
      </c>
    </row>
    <row r="19" spans="1:16" ht="12.75" customHeight="1" thickBot="1" x14ac:dyDescent="0.25">
      <c r="A19" s="4" t="str">
        <f t="shared" si="0"/>
        <v>BAVM 111 </v>
      </c>
      <c r="B19" s="6" t="str">
        <f t="shared" si="1"/>
        <v>I</v>
      </c>
      <c r="C19" s="4">
        <f t="shared" si="2"/>
        <v>50716.379399999998</v>
      </c>
      <c r="D19" s="2" t="str">
        <f t="shared" si="3"/>
        <v>vis</v>
      </c>
      <c r="E19" s="15">
        <f>VLOOKUP(C19,Active!C$21:E$973,3,FALSE)</f>
        <v>5227.9800220581401</v>
      </c>
      <c r="F19" s="6" t="s">
        <v>57</v>
      </c>
      <c r="G19" s="2" t="str">
        <f t="shared" si="4"/>
        <v>50716.3794</v>
      </c>
      <c r="H19" s="4">
        <f t="shared" si="5"/>
        <v>5228</v>
      </c>
      <c r="I19" s="16" t="s">
        <v>236</v>
      </c>
      <c r="J19" s="17" t="s">
        <v>237</v>
      </c>
      <c r="K19" s="16">
        <v>5228</v>
      </c>
      <c r="L19" s="16" t="s">
        <v>238</v>
      </c>
      <c r="M19" s="17" t="s">
        <v>216</v>
      </c>
      <c r="N19" s="17" t="s">
        <v>223</v>
      </c>
      <c r="O19" s="18" t="s">
        <v>218</v>
      </c>
      <c r="P19" s="19" t="s">
        <v>239</v>
      </c>
    </row>
    <row r="20" spans="1:16" ht="12.75" customHeight="1" thickBot="1" x14ac:dyDescent="0.25">
      <c r="A20" s="4" t="str">
        <f t="shared" si="0"/>
        <v>IBVS 5357 </v>
      </c>
      <c r="B20" s="6" t="str">
        <f t="shared" si="1"/>
        <v>II</v>
      </c>
      <c r="C20" s="4">
        <f t="shared" si="2"/>
        <v>52449.836000000003</v>
      </c>
      <c r="D20" s="2" t="str">
        <f t="shared" si="3"/>
        <v>vis</v>
      </c>
      <c r="E20" s="15">
        <f>VLOOKUP(C20,Active!C$21:E$973,3,FALSE)</f>
        <v>5663.4792068113939</v>
      </c>
      <c r="F20" s="6" t="s">
        <v>57</v>
      </c>
      <c r="G20" s="2" t="str">
        <f t="shared" si="4"/>
        <v>52449.836</v>
      </c>
      <c r="H20" s="4">
        <f t="shared" si="5"/>
        <v>5663.5</v>
      </c>
      <c r="I20" s="16" t="s">
        <v>240</v>
      </c>
      <c r="J20" s="17" t="s">
        <v>241</v>
      </c>
      <c r="K20" s="16">
        <v>5663.5</v>
      </c>
      <c r="L20" s="16" t="s">
        <v>215</v>
      </c>
      <c r="M20" s="17" t="s">
        <v>216</v>
      </c>
      <c r="N20" s="17" t="s">
        <v>217</v>
      </c>
      <c r="O20" s="18" t="s">
        <v>242</v>
      </c>
      <c r="P20" s="19" t="s">
        <v>243</v>
      </c>
    </row>
    <row r="21" spans="1:16" ht="12.75" customHeight="1" thickBot="1" x14ac:dyDescent="0.25">
      <c r="A21" s="4" t="str">
        <f t="shared" si="0"/>
        <v>BAVM 178 </v>
      </c>
      <c r="B21" s="6" t="str">
        <f t="shared" si="1"/>
        <v>I</v>
      </c>
      <c r="C21" s="4">
        <f t="shared" si="2"/>
        <v>53542.4565</v>
      </c>
      <c r="D21" s="2" t="str">
        <f t="shared" si="3"/>
        <v>vis</v>
      </c>
      <c r="E21" s="15">
        <f>VLOOKUP(C21,Active!C$21:E$973,3,FALSE)</f>
        <v>5937.9800723044727</v>
      </c>
      <c r="F21" s="6" t="s">
        <v>57</v>
      </c>
      <c r="G21" s="2" t="str">
        <f t="shared" si="4"/>
        <v>53542.4565</v>
      </c>
      <c r="H21" s="4">
        <f t="shared" si="5"/>
        <v>5938</v>
      </c>
      <c r="I21" s="16" t="s">
        <v>244</v>
      </c>
      <c r="J21" s="17" t="s">
        <v>245</v>
      </c>
      <c r="K21" s="16">
        <v>5938</v>
      </c>
      <c r="L21" s="16" t="s">
        <v>246</v>
      </c>
      <c r="M21" s="17" t="s">
        <v>247</v>
      </c>
      <c r="N21" s="17" t="s">
        <v>248</v>
      </c>
      <c r="O21" s="18" t="s">
        <v>218</v>
      </c>
      <c r="P21" s="19" t="s">
        <v>249</v>
      </c>
    </row>
    <row r="22" spans="1:16" ht="12.75" customHeight="1" thickBot="1" x14ac:dyDescent="0.25">
      <c r="A22" s="4" t="str">
        <f t="shared" si="0"/>
        <v>BAVM 220 </v>
      </c>
      <c r="B22" s="6" t="str">
        <f t="shared" si="1"/>
        <v>I</v>
      </c>
      <c r="C22" s="4">
        <f t="shared" si="2"/>
        <v>55787.394699999997</v>
      </c>
      <c r="D22" s="2" t="str">
        <f t="shared" si="3"/>
        <v>vis</v>
      </c>
      <c r="E22" s="15">
        <f>VLOOKUP(C22,Active!C$21:E$973,3,FALSE)</f>
        <v>6501.9796301367451</v>
      </c>
      <c r="F22" s="6" t="s">
        <v>57</v>
      </c>
      <c r="G22" s="2" t="str">
        <f t="shared" si="4"/>
        <v>55787.3947</v>
      </c>
      <c r="H22" s="4">
        <f t="shared" si="5"/>
        <v>6502</v>
      </c>
      <c r="I22" s="16" t="s">
        <v>267</v>
      </c>
      <c r="J22" s="17" t="s">
        <v>268</v>
      </c>
      <c r="K22" s="16" t="s">
        <v>269</v>
      </c>
      <c r="L22" s="16" t="s">
        <v>270</v>
      </c>
      <c r="M22" s="17" t="s">
        <v>247</v>
      </c>
      <c r="N22" s="17" t="s">
        <v>248</v>
      </c>
      <c r="O22" s="18" t="s">
        <v>271</v>
      </c>
      <c r="P22" s="19" t="s">
        <v>272</v>
      </c>
    </row>
    <row r="23" spans="1:16" ht="12.75" customHeight="1" thickBot="1" x14ac:dyDescent="0.25">
      <c r="A23" s="4" t="str">
        <f t="shared" si="0"/>
        <v>BAVM 241 (=IBVS 6157) </v>
      </c>
      <c r="B23" s="6" t="str">
        <f t="shared" si="1"/>
        <v>I</v>
      </c>
      <c r="C23" s="4">
        <f t="shared" si="2"/>
        <v>57208.391100000001</v>
      </c>
      <c r="D23" s="2" t="str">
        <f t="shared" si="3"/>
        <v>vis</v>
      </c>
      <c r="E23" s="15">
        <f>VLOOKUP(C23,Active!C$21:E$973,3,FALSE)</f>
        <v>6858.9789191511391</v>
      </c>
      <c r="F23" s="6" t="s">
        <v>57</v>
      </c>
      <c r="G23" s="2" t="str">
        <f t="shared" si="4"/>
        <v>57208.3911</v>
      </c>
      <c r="H23" s="4">
        <f t="shared" si="5"/>
        <v>6859</v>
      </c>
      <c r="I23" s="16" t="s">
        <v>273</v>
      </c>
      <c r="J23" s="17" t="s">
        <v>274</v>
      </c>
      <c r="K23" s="16" t="s">
        <v>275</v>
      </c>
      <c r="L23" s="16" t="s">
        <v>276</v>
      </c>
      <c r="M23" s="17" t="s">
        <v>247</v>
      </c>
      <c r="N23" s="17" t="s">
        <v>248</v>
      </c>
      <c r="O23" s="18" t="s">
        <v>218</v>
      </c>
      <c r="P23" s="19" t="s">
        <v>277</v>
      </c>
    </row>
    <row r="24" spans="1:16" ht="12.75" customHeight="1" thickBot="1" x14ac:dyDescent="0.25">
      <c r="A24" s="4" t="str">
        <f t="shared" si="0"/>
        <v> SAC 12.47 </v>
      </c>
      <c r="B24" s="6" t="str">
        <f t="shared" si="1"/>
        <v>I</v>
      </c>
      <c r="C24" s="4">
        <f t="shared" si="2"/>
        <v>26559.45</v>
      </c>
      <c r="D24" s="2" t="str">
        <f t="shared" si="3"/>
        <v>vis</v>
      </c>
      <c r="E24" s="15">
        <f>VLOOKUP(C24,Active!C$21:E$973,3,FALSE)</f>
        <v>-841.00552960890741</v>
      </c>
      <c r="F24" s="6" t="s">
        <v>57</v>
      </c>
      <c r="G24" s="2" t="str">
        <f t="shared" si="4"/>
        <v>26559.45</v>
      </c>
      <c r="H24" s="4">
        <f t="shared" si="5"/>
        <v>-841</v>
      </c>
      <c r="I24" s="16" t="s">
        <v>60</v>
      </c>
      <c r="J24" s="17" t="s">
        <v>61</v>
      </c>
      <c r="K24" s="16">
        <v>-841</v>
      </c>
      <c r="L24" s="16" t="s">
        <v>62</v>
      </c>
      <c r="M24" s="17" t="s">
        <v>63</v>
      </c>
      <c r="N24" s="17"/>
      <c r="O24" s="18" t="s">
        <v>64</v>
      </c>
      <c r="P24" s="18" t="s">
        <v>65</v>
      </c>
    </row>
    <row r="25" spans="1:16" ht="12.75" customHeight="1" thickBot="1" x14ac:dyDescent="0.25">
      <c r="A25" s="4" t="str">
        <f t="shared" si="0"/>
        <v> AN 250.16 </v>
      </c>
      <c r="B25" s="6" t="str">
        <f t="shared" si="1"/>
        <v>I</v>
      </c>
      <c r="C25" s="4">
        <f t="shared" si="2"/>
        <v>26929.634999999998</v>
      </c>
      <c r="D25" s="2" t="str">
        <f t="shared" si="3"/>
        <v>vis</v>
      </c>
      <c r="E25" s="15">
        <f>VLOOKUP(C25,Active!C$21:E$973,3,FALSE)</f>
        <v>-748.00333635648803</v>
      </c>
      <c r="F25" s="6" t="s">
        <v>57</v>
      </c>
      <c r="G25" s="2" t="str">
        <f t="shared" si="4"/>
        <v>26929.635</v>
      </c>
      <c r="H25" s="4">
        <f t="shared" si="5"/>
        <v>-748</v>
      </c>
      <c r="I25" s="16" t="s">
        <v>66</v>
      </c>
      <c r="J25" s="17" t="s">
        <v>67</v>
      </c>
      <c r="K25" s="16">
        <v>-748</v>
      </c>
      <c r="L25" s="16" t="s">
        <v>68</v>
      </c>
      <c r="M25" s="17" t="s">
        <v>63</v>
      </c>
      <c r="N25" s="17"/>
      <c r="O25" s="18" t="s">
        <v>69</v>
      </c>
      <c r="P25" s="18" t="s">
        <v>70</v>
      </c>
    </row>
    <row r="26" spans="1:16" ht="12.75" customHeight="1" thickBot="1" x14ac:dyDescent="0.25">
      <c r="A26" s="4" t="str">
        <f t="shared" si="0"/>
        <v> AN 250.16 </v>
      </c>
      <c r="B26" s="6" t="str">
        <f t="shared" si="1"/>
        <v>I</v>
      </c>
      <c r="C26" s="4">
        <f t="shared" si="2"/>
        <v>26945.545999999998</v>
      </c>
      <c r="D26" s="2" t="str">
        <f t="shared" si="3"/>
        <v>vis</v>
      </c>
      <c r="E26" s="15">
        <f>VLOOKUP(C26,Active!C$21:E$973,3,FALSE)</f>
        <v>-744.00598936285166</v>
      </c>
      <c r="F26" s="6" t="s">
        <v>57</v>
      </c>
      <c r="G26" s="2" t="str">
        <f t="shared" si="4"/>
        <v>26945.546</v>
      </c>
      <c r="H26" s="4">
        <f t="shared" si="5"/>
        <v>-744</v>
      </c>
      <c r="I26" s="16" t="s">
        <v>71</v>
      </c>
      <c r="J26" s="17" t="s">
        <v>72</v>
      </c>
      <c r="K26" s="16">
        <v>-744</v>
      </c>
      <c r="L26" s="16" t="s">
        <v>73</v>
      </c>
      <c r="M26" s="17" t="s">
        <v>63</v>
      </c>
      <c r="N26" s="17"/>
      <c r="O26" s="18" t="s">
        <v>69</v>
      </c>
      <c r="P26" s="18" t="s">
        <v>70</v>
      </c>
    </row>
    <row r="27" spans="1:16" ht="12.75" customHeight="1" thickBot="1" x14ac:dyDescent="0.25">
      <c r="A27" s="4" t="str">
        <f t="shared" si="0"/>
        <v> AA 26.347 </v>
      </c>
      <c r="B27" s="6" t="str">
        <f t="shared" si="1"/>
        <v>I</v>
      </c>
      <c r="C27" s="4">
        <f t="shared" si="2"/>
        <v>26957.46</v>
      </c>
      <c r="D27" s="2" t="str">
        <f t="shared" si="3"/>
        <v>vis</v>
      </c>
      <c r="E27" s="15">
        <f>VLOOKUP(C27,Active!C$21:E$973,3,FALSE)</f>
        <v>-741.01281532714142</v>
      </c>
      <c r="F27" s="6" t="s">
        <v>57</v>
      </c>
      <c r="G27" s="2" t="str">
        <f t="shared" si="4"/>
        <v>26957.46</v>
      </c>
      <c r="H27" s="4">
        <f t="shared" si="5"/>
        <v>-741</v>
      </c>
      <c r="I27" s="16" t="s">
        <v>74</v>
      </c>
      <c r="J27" s="17" t="s">
        <v>75</v>
      </c>
      <c r="K27" s="16">
        <v>-741</v>
      </c>
      <c r="L27" s="16" t="s">
        <v>76</v>
      </c>
      <c r="M27" s="17" t="s">
        <v>63</v>
      </c>
      <c r="N27" s="17"/>
      <c r="O27" s="18" t="s">
        <v>64</v>
      </c>
      <c r="P27" s="18" t="s">
        <v>77</v>
      </c>
    </row>
    <row r="28" spans="1:16" ht="12.75" customHeight="1" thickBot="1" x14ac:dyDescent="0.25">
      <c r="A28" s="4" t="str">
        <f t="shared" si="0"/>
        <v> AA 26.347 </v>
      </c>
      <c r="B28" s="6" t="str">
        <f t="shared" si="1"/>
        <v>I</v>
      </c>
      <c r="C28" s="4">
        <f t="shared" si="2"/>
        <v>26957.485000000001</v>
      </c>
      <c r="D28" s="2" t="str">
        <f t="shared" si="3"/>
        <v>vis</v>
      </c>
      <c r="E28" s="15">
        <f>VLOOKUP(C28,Active!C$21:E$973,3,FALSE)</f>
        <v>-741.00653453556038</v>
      </c>
      <c r="F28" s="6" t="s">
        <v>57</v>
      </c>
      <c r="G28" s="2" t="str">
        <f t="shared" si="4"/>
        <v>26957.485</v>
      </c>
      <c r="H28" s="4">
        <f t="shared" si="5"/>
        <v>-741</v>
      </c>
      <c r="I28" s="16" t="s">
        <v>78</v>
      </c>
      <c r="J28" s="17" t="s">
        <v>79</v>
      </c>
      <c r="K28" s="16">
        <v>-741</v>
      </c>
      <c r="L28" s="16" t="s">
        <v>80</v>
      </c>
      <c r="M28" s="17" t="s">
        <v>63</v>
      </c>
      <c r="N28" s="17"/>
      <c r="O28" s="18" t="s">
        <v>81</v>
      </c>
      <c r="P28" s="18" t="s">
        <v>77</v>
      </c>
    </row>
    <row r="29" spans="1:16" ht="12.75" customHeight="1" thickBot="1" x14ac:dyDescent="0.25">
      <c r="A29" s="4" t="str">
        <f t="shared" si="0"/>
        <v> AN 250.16 </v>
      </c>
      <c r="B29" s="6" t="str">
        <f t="shared" si="1"/>
        <v>I</v>
      </c>
      <c r="C29" s="4">
        <f t="shared" si="2"/>
        <v>26973.402999999998</v>
      </c>
      <c r="D29" s="2" t="str">
        <f t="shared" si="3"/>
        <v>vis</v>
      </c>
      <c r="E29" s="15">
        <f>VLOOKUP(C29,Active!C$21:E$973,3,FALSE)</f>
        <v>-737.007428920282</v>
      </c>
      <c r="F29" s="6" t="s">
        <v>57</v>
      </c>
      <c r="G29" s="2" t="str">
        <f t="shared" si="4"/>
        <v>26973.403</v>
      </c>
      <c r="H29" s="4">
        <f t="shared" si="5"/>
        <v>-737</v>
      </c>
      <c r="I29" s="16" t="s">
        <v>82</v>
      </c>
      <c r="J29" s="17" t="s">
        <v>83</v>
      </c>
      <c r="K29" s="16">
        <v>-737</v>
      </c>
      <c r="L29" s="16" t="s">
        <v>84</v>
      </c>
      <c r="M29" s="17" t="s">
        <v>63</v>
      </c>
      <c r="N29" s="17"/>
      <c r="O29" s="18" t="s">
        <v>69</v>
      </c>
      <c r="P29" s="18" t="s">
        <v>70</v>
      </c>
    </row>
    <row r="30" spans="1:16" ht="12.75" customHeight="1" thickBot="1" x14ac:dyDescent="0.25">
      <c r="A30" s="4" t="str">
        <f t="shared" si="0"/>
        <v> AN 250.16 </v>
      </c>
      <c r="B30" s="6" t="str">
        <f t="shared" si="1"/>
        <v>I</v>
      </c>
      <c r="C30" s="4">
        <f t="shared" si="2"/>
        <v>26993.329000000002</v>
      </c>
      <c r="D30" s="2" t="str">
        <f t="shared" si="3"/>
        <v>vis</v>
      </c>
      <c r="E30" s="15">
        <f>VLOOKUP(C30,Active!C$21:E$973,3,FALSE)</f>
        <v>-732.00138679878057</v>
      </c>
      <c r="F30" s="6" t="s">
        <v>57</v>
      </c>
      <c r="G30" s="2" t="str">
        <f t="shared" si="4"/>
        <v>26993.329</v>
      </c>
      <c r="H30" s="4">
        <f t="shared" si="5"/>
        <v>-732</v>
      </c>
      <c r="I30" s="16" t="s">
        <v>85</v>
      </c>
      <c r="J30" s="17" t="s">
        <v>86</v>
      </c>
      <c r="K30" s="16">
        <v>-732</v>
      </c>
      <c r="L30" s="16" t="s">
        <v>87</v>
      </c>
      <c r="M30" s="17" t="s">
        <v>63</v>
      </c>
      <c r="N30" s="17"/>
      <c r="O30" s="18" t="s">
        <v>69</v>
      </c>
      <c r="P30" s="18" t="s">
        <v>70</v>
      </c>
    </row>
    <row r="31" spans="1:16" ht="12.75" customHeight="1" thickBot="1" x14ac:dyDescent="0.25">
      <c r="A31" s="4" t="str">
        <f t="shared" si="0"/>
        <v> AN 250.16 </v>
      </c>
      <c r="B31" s="6" t="str">
        <f t="shared" si="1"/>
        <v>I</v>
      </c>
      <c r="C31" s="4">
        <f t="shared" si="2"/>
        <v>27001.297999999999</v>
      </c>
      <c r="D31" s="2" t="str">
        <f t="shared" si="3"/>
        <v>vis</v>
      </c>
      <c r="E31" s="15">
        <f>VLOOKUP(C31,Active!C$21:E$973,3,FALSE)</f>
        <v>-729.99932167450947</v>
      </c>
      <c r="F31" s="6" t="s">
        <v>57</v>
      </c>
      <c r="G31" s="2" t="str">
        <f t="shared" si="4"/>
        <v>27001.298</v>
      </c>
      <c r="H31" s="4">
        <f t="shared" si="5"/>
        <v>-730</v>
      </c>
      <c r="I31" s="16" t="s">
        <v>88</v>
      </c>
      <c r="J31" s="17" t="s">
        <v>89</v>
      </c>
      <c r="K31" s="16">
        <v>-730</v>
      </c>
      <c r="L31" s="16" t="s">
        <v>90</v>
      </c>
      <c r="M31" s="17" t="s">
        <v>63</v>
      </c>
      <c r="N31" s="17"/>
      <c r="O31" s="18" t="s">
        <v>69</v>
      </c>
      <c r="P31" s="18" t="s">
        <v>70</v>
      </c>
    </row>
    <row r="32" spans="1:16" ht="12.75" customHeight="1" thickBot="1" x14ac:dyDescent="0.25">
      <c r="A32" s="4" t="str">
        <f t="shared" si="0"/>
        <v> AN 250.16 </v>
      </c>
      <c r="B32" s="6" t="str">
        <f t="shared" si="1"/>
        <v>I</v>
      </c>
      <c r="C32" s="4">
        <f t="shared" si="2"/>
        <v>27017.215</v>
      </c>
      <c r="D32" s="2" t="str">
        <f t="shared" si="3"/>
        <v>vis</v>
      </c>
      <c r="E32" s="15">
        <f>VLOOKUP(C32,Active!C$21:E$973,3,FALSE)</f>
        <v>-726.00046729089354</v>
      </c>
      <c r="F32" s="6" t="s">
        <v>57</v>
      </c>
      <c r="G32" s="2" t="str">
        <f t="shared" si="4"/>
        <v>27017.215</v>
      </c>
      <c r="H32" s="4">
        <f t="shared" si="5"/>
        <v>-726</v>
      </c>
      <c r="I32" s="16" t="s">
        <v>91</v>
      </c>
      <c r="J32" s="17" t="s">
        <v>92</v>
      </c>
      <c r="K32" s="16">
        <v>-726</v>
      </c>
      <c r="L32" s="16" t="s">
        <v>93</v>
      </c>
      <c r="M32" s="17" t="s">
        <v>63</v>
      </c>
      <c r="N32" s="17"/>
      <c r="O32" s="18" t="s">
        <v>69</v>
      </c>
      <c r="P32" s="18" t="s">
        <v>70</v>
      </c>
    </row>
    <row r="33" spans="1:16" ht="12.75" customHeight="1" thickBot="1" x14ac:dyDescent="0.25">
      <c r="A33" s="4" t="str">
        <f t="shared" si="0"/>
        <v> AN 263.116 </v>
      </c>
      <c r="B33" s="6" t="str">
        <f t="shared" si="1"/>
        <v>I</v>
      </c>
      <c r="C33" s="4">
        <f t="shared" si="2"/>
        <v>28366.517</v>
      </c>
      <c r="D33" s="2" t="str">
        <f t="shared" si="3"/>
        <v>vis</v>
      </c>
      <c r="E33" s="15">
        <f>VLOOKUP(C33,Active!C$21:E$973,3,FALSE)</f>
        <v>-387.01308163270426</v>
      </c>
      <c r="F33" s="6" t="s">
        <v>57</v>
      </c>
      <c r="G33" s="2" t="str">
        <f t="shared" si="4"/>
        <v>28366.517</v>
      </c>
      <c r="H33" s="4">
        <f t="shared" si="5"/>
        <v>-387</v>
      </c>
      <c r="I33" s="16" t="s">
        <v>94</v>
      </c>
      <c r="J33" s="17" t="s">
        <v>95</v>
      </c>
      <c r="K33" s="16">
        <v>-387</v>
      </c>
      <c r="L33" s="16" t="s">
        <v>96</v>
      </c>
      <c r="M33" s="17" t="s">
        <v>63</v>
      </c>
      <c r="N33" s="17"/>
      <c r="O33" s="18" t="s">
        <v>69</v>
      </c>
      <c r="P33" s="18" t="s">
        <v>97</v>
      </c>
    </row>
    <row r="34" spans="1:16" ht="12.75" customHeight="1" thickBot="1" x14ac:dyDescent="0.25">
      <c r="A34" s="4" t="str">
        <f t="shared" si="0"/>
        <v> AN 263.116 </v>
      </c>
      <c r="B34" s="6" t="str">
        <f t="shared" si="1"/>
        <v>I</v>
      </c>
      <c r="C34" s="4">
        <f t="shared" si="2"/>
        <v>28374.498</v>
      </c>
      <c r="D34" s="2" t="str">
        <f t="shared" si="3"/>
        <v>vis</v>
      </c>
      <c r="E34" s="15">
        <f>VLOOKUP(C34,Active!C$21:E$973,3,FALSE)</f>
        <v>-385.00800172847386</v>
      </c>
      <c r="F34" s="6" t="s">
        <v>57</v>
      </c>
      <c r="G34" s="2" t="str">
        <f t="shared" si="4"/>
        <v>28374.498</v>
      </c>
      <c r="H34" s="4">
        <f t="shared" si="5"/>
        <v>-385</v>
      </c>
      <c r="I34" s="16" t="s">
        <v>98</v>
      </c>
      <c r="J34" s="17" t="s">
        <v>99</v>
      </c>
      <c r="K34" s="16">
        <v>-385</v>
      </c>
      <c r="L34" s="16" t="s">
        <v>100</v>
      </c>
      <c r="M34" s="17" t="s">
        <v>63</v>
      </c>
      <c r="N34" s="17"/>
      <c r="O34" s="18" t="s">
        <v>69</v>
      </c>
      <c r="P34" s="18" t="s">
        <v>97</v>
      </c>
    </row>
    <row r="35" spans="1:16" ht="12.75" customHeight="1" thickBot="1" x14ac:dyDescent="0.25">
      <c r="A35" s="4" t="str">
        <f t="shared" si="0"/>
        <v> AN 263.116 </v>
      </c>
      <c r="B35" s="6" t="str">
        <f t="shared" si="1"/>
        <v>I</v>
      </c>
      <c r="C35" s="4">
        <f t="shared" si="2"/>
        <v>28390.401999999998</v>
      </c>
      <c r="D35" s="2" t="str">
        <f t="shared" si="3"/>
        <v>vis</v>
      </c>
      <c r="E35" s="15">
        <f>VLOOKUP(C35,Active!C$21:E$973,3,FALSE)</f>
        <v>-381.01241335648047</v>
      </c>
      <c r="F35" s="6" t="s">
        <v>57</v>
      </c>
      <c r="G35" s="2" t="str">
        <f t="shared" si="4"/>
        <v>28390.402</v>
      </c>
      <c r="H35" s="4">
        <f t="shared" si="5"/>
        <v>-381</v>
      </c>
      <c r="I35" s="16" t="s">
        <v>101</v>
      </c>
      <c r="J35" s="17" t="s">
        <v>102</v>
      </c>
      <c r="K35" s="16">
        <v>-381</v>
      </c>
      <c r="L35" s="16" t="s">
        <v>103</v>
      </c>
      <c r="M35" s="17" t="s">
        <v>63</v>
      </c>
      <c r="N35" s="17"/>
      <c r="O35" s="18" t="s">
        <v>69</v>
      </c>
      <c r="P35" s="18" t="s">
        <v>97</v>
      </c>
    </row>
    <row r="36" spans="1:16" ht="12.75" customHeight="1" thickBot="1" x14ac:dyDescent="0.25">
      <c r="A36" s="4" t="str">
        <f t="shared" si="0"/>
        <v> AN 263.116 </v>
      </c>
      <c r="B36" s="6" t="str">
        <f t="shared" si="1"/>
        <v>I</v>
      </c>
      <c r="C36" s="4">
        <f t="shared" si="2"/>
        <v>28398.358</v>
      </c>
      <c r="D36" s="2" t="str">
        <f t="shared" si="3"/>
        <v>vis</v>
      </c>
      <c r="E36" s="15">
        <f>VLOOKUP(C36,Active!C$21:E$973,3,FALSE)</f>
        <v>-379.01361424383026</v>
      </c>
      <c r="F36" s="6" t="s">
        <v>57</v>
      </c>
      <c r="G36" s="2" t="str">
        <f t="shared" si="4"/>
        <v>28398.358</v>
      </c>
      <c r="H36" s="4">
        <f t="shared" si="5"/>
        <v>-379</v>
      </c>
      <c r="I36" s="16" t="s">
        <v>104</v>
      </c>
      <c r="J36" s="17" t="s">
        <v>105</v>
      </c>
      <c r="K36" s="16">
        <v>-379</v>
      </c>
      <c r="L36" s="16" t="s">
        <v>106</v>
      </c>
      <c r="M36" s="17" t="s">
        <v>63</v>
      </c>
      <c r="N36" s="17"/>
      <c r="O36" s="18" t="s">
        <v>69</v>
      </c>
      <c r="P36" s="18" t="s">
        <v>97</v>
      </c>
    </row>
    <row r="37" spans="1:16" ht="12.75" customHeight="1" thickBot="1" x14ac:dyDescent="0.25">
      <c r="A37" s="4" t="str">
        <f t="shared" si="0"/>
        <v> AN 263.116 </v>
      </c>
      <c r="B37" s="6" t="str">
        <f t="shared" si="1"/>
        <v>I</v>
      </c>
      <c r="C37" s="4">
        <f t="shared" si="2"/>
        <v>28422.246999999999</v>
      </c>
      <c r="D37" s="2" t="str">
        <f t="shared" si="3"/>
        <v>vis</v>
      </c>
      <c r="E37" s="15">
        <f>VLOOKUP(C37,Active!C$21:E$973,3,FALSE)</f>
        <v>-373.01194104095333</v>
      </c>
      <c r="F37" s="6" t="s">
        <v>57</v>
      </c>
      <c r="G37" s="2" t="str">
        <f t="shared" si="4"/>
        <v>28422.247</v>
      </c>
      <c r="H37" s="4">
        <f t="shared" si="5"/>
        <v>-373</v>
      </c>
      <c r="I37" s="16" t="s">
        <v>107</v>
      </c>
      <c r="J37" s="17" t="s">
        <v>108</v>
      </c>
      <c r="K37" s="16">
        <v>-373</v>
      </c>
      <c r="L37" s="16" t="s">
        <v>109</v>
      </c>
      <c r="M37" s="17" t="s">
        <v>63</v>
      </c>
      <c r="N37" s="17"/>
      <c r="O37" s="18" t="s">
        <v>69</v>
      </c>
      <c r="P37" s="18" t="s">
        <v>97</v>
      </c>
    </row>
    <row r="38" spans="1:16" ht="12.75" customHeight="1" thickBot="1" x14ac:dyDescent="0.25">
      <c r="A38" s="4" t="str">
        <f t="shared" si="0"/>
        <v> AN 263.116 </v>
      </c>
      <c r="B38" s="6" t="str">
        <f t="shared" si="1"/>
        <v>I</v>
      </c>
      <c r="C38" s="4">
        <f t="shared" si="2"/>
        <v>28446.136999999999</v>
      </c>
      <c r="D38" s="2" t="str">
        <f t="shared" si="3"/>
        <v>vis</v>
      </c>
      <c r="E38" s="15">
        <f>VLOOKUP(C38,Active!C$21:E$973,3,FALSE)</f>
        <v>-367.01001660641316</v>
      </c>
      <c r="F38" s="6" t="s">
        <v>57</v>
      </c>
      <c r="G38" s="2" t="str">
        <f t="shared" si="4"/>
        <v>28446.137</v>
      </c>
      <c r="H38" s="4">
        <f t="shared" si="5"/>
        <v>-367</v>
      </c>
      <c r="I38" s="16" t="s">
        <v>110</v>
      </c>
      <c r="J38" s="17" t="s">
        <v>111</v>
      </c>
      <c r="K38" s="16">
        <v>-367</v>
      </c>
      <c r="L38" s="16" t="s">
        <v>112</v>
      </c>
      <c r="M38" s="17" t="s">
        <v>63</v>
      </c>
      <c r="N38" s="17"/>
      <c r="O38" s="18" t="s">
        <v>69</v>
      </c>
      <c r="P38" s="18" t="s">
        <v>97</v>
      </c>
    </row>
    <row r="39" spans="1:16" ht="12.75" customHeight="1" thickBot="1" x14ac:dyDescent="0.25">
      <c r="A39" s="4" t="str">
        <f t="shared" si="0"/>
        <v> BTOK 49.385 </v>
      </c>
      <c r="B39" s="6" t="str">
        <f t="shared" si="1"/>
        <v>I</v>
      </c>
      <c r="C39" s="4">
        <f t="shared" si="2"/>
        <v>33509.178</v>
      </c>
      <c r="D39" s="2" t="str">
        <f t="shared" si="3"/>
        <v>vis</v>
      </c>
      <c r="E39" s="15">
        <f>VLOOKUP(C39,Active!C$21:E$973,3,FALSE)</f>
        <v>904.98619482010565</v>
      </c>
      <c r="F39" s="6" t="s">
        <v>57</v>
      </c>
      <c r="G39" s="2" t="str">
        <f t="shared" si="4"/>
        <v>33509.178</v>
      </c>
      <c r="H39" s="4">
        <f t="shared" si="5"/>
        <v>905</v>
      </c>
      <c r="I39" s="16" t="s">
        <v>118</v>
      </c>
      <c r="J39" s="17" t="s">
        <v>119</v>
      </c>
      <c r="K39" s="16">
        <v>905</v>
      </c>
      <c r="L39" s="16" t="s">
        <v>120</v>
      </c>
      <c r="M39" s="17" t="s">
        <v>59</v>
      </c>
      <c r="N39" s="17"/>
      <c r="O39" s="18" t="s">
        <v>121</v>
      </c>
      <c r="P39" s="18" t="s">
        <v>122</v>
      </c>
    </row>
    <row r="40" spans="1:16" ht="12.75" customHeight="1" thickBot="1" x14ac:dyDescent="0.25">
      <c r="A40" s="4" t="str">
        <f t="shared" si="0"/>
        <v> PZ 9.224 </v>
      </c>
      <c r="B40" s="6" t="str">
        <f t="shared" si="1"/>
        <v>I</v>
      </c>
      <c r="C40" s="4">
        <f t="shared" si="2"/>
        <v>33541.010999999999</v>
      </c>
      <c r="D40" s="2" t="str">
        <f t="shared" si="3"/>
        <v>vis</v>
      </c>
      <c r="E40" s="15">
        <f>VLOOKUP(C40,Active!C$21:E$973,3,FALSE)</f>
        <v>912.98365235567348</v>
      </c>
      <c r="F40" s="6" t="s">
        <v>57</v>
      </c>
      <c r="G40" s="2" t="str">
        <f t="shared" si="4"/>
        <v>33541.011</v>
      </c>
      <c r="H40" s="4">
        <f t="shared" si="5"/>
        <v>913</v>
      </c>
      <c r="I40" s="16" t="s">
        <v>123</v>
      </c>
      <c r="J40" s="17" t="s">
        <v>124</v>
      </c>
      <c r="K40" s="16">
        <v>913</v>
      </c>
      <c r="L40" s="16" t="s">
        <v>125</v>
      </c>
      <c r="M40" s="17" t="s">
        <v>63</v>
      </c>
      <c r="N40" s="17"/>
      <c r="O40" s="18" t="s">
        <v>126</v>
      </c>
      <c r="P40" s="18" t="s">
        <v>127</v>
      </c>
    </row>
    <row r="41" spans="1:16" ht="12.75" customHeight="1" thickBot="1" x14ac:dyDescent="0.25">
      <c r="A41" s="4" t="str">
        <f t="shared" si="0"/>
        <v> BTAD 43.39 </v>
      </c>
      <c r="B41" s="6" t="str">
        <f t="shared" si="1"/>
        <v>I</v>
      </c>
      <c r="C41" s="4">
        <f t="shared" si="2"/>
        <v>34778.93</v>
      </c>
      <c r="D41" s="2" t="str">
        <f t="shared" si="3"/>
        <v>vis</v>
      </c>
      <c r="E41" s="15">
        <f>VLOOKUP(C41,Active!C$21:E$973,3,FALSE)</f>
        <v>1223.9881016684296</v>
      </c>
      <c r="F41" s="6" t="s">
        <v>57</v>
      </c>
      <c r="G41" s="2" t="str">
        <f t="shared" si="4"/>
        <v>34778.93</v>
      </c>
      <c r="H41" s="4">
        <f t="shared" si="5"/>
        <v>1224</v>
      </c>
      <c r="I41" s="16" t="s">
        <v>128</v>
      </c>
      <c r="J41" s="17" t="s">
        <v>129</v>
      </c>
      <c r="K41" s="16">
        <v>1224</v>
      </c>
      <c r="L41" s="16" t="s">
        <v>76</v>
      </c>
      <c r="M41" s="17" t="s">
        <v>130</v>
      </c>
      <c r="N41" s="17"/>
      <c r="O41" s="18" t="s">
        <v>131</v>
      </c>
      <c r="P41" s="18" t="s">
        <v>132</v>
      </c>
    </row>
    <row r="42" spans="1:16" ht="12.75" customHeight="1" thickBot="1" x14ac:dyDescent="0.25">
      <c r="A42" s="4" t="str">
        <f t="shared" si="0"/>
        <v> BTAD 43.39 </v>
      </c>
      <c r="B42" s="6" t="str">
        <f t="shared" si="1"/>
        <v>I</v>
      </c>
      <c r="C42" s="4">
        <f t="shared" si="2"/>
        <v>34989.89</v>
      </c>
      <c r="D42" s="2" t="str">
        <f t="shared" si="3"/>
        <v>vis</v>
      </c>
      <c r="E42" s="15">
        <f>VLOOKUP(C42,Active!C$21:E$973,3,FALSE)</f>
        <v>1276.9879333432152</v>
      </c>
      <c r="F42" s="6" t="s">
        <v>57</v>
      </c>
      <c r="G42" s="2" t="str">
        <f t="shared" si="4"/>
        <v>34989.89</v>
      </c>
      <c r="H42" s="4">
        <f t="shared" si="5"/>
        <v>1277</v>
      </c>
      <c r="I42" s="16" t="s">
        <v>133</v>
      </c>
      <c r="J42" s="17" t="s">
        <v>134</v>
      </c>
      <c r="K42" s="16">
        <v>1277</v>
      </c>
      <c r="L42" s="16" t="s">
        <v>76</v>
      </c>
      <c r="M42" s="17" t="s">
        <v>130</v>
      </c>
      <c r="N42" s="17"/>
      <c r="O42" s="18" t="s">
        <v>131</v>
      </c>
      <c r="P42" s="18" t="s">
        <v>132</v>
      </c>
    </row>
    <row r="43" spans="1:16" ht="12.75" customHeight="1" thickBot="1" x14ac:dyDescent="0.25">
      <c r="A43" s="4" t="str">
        <f t="shared" ref="A43:A67" si="6">P43</f>
        <v> AJ 64.264 </v>
      </c>
      <c r="B43" s="6" t="str">
        <f t="shared" ref="B43:B67" si="7">IF(H43=INT(H43),"I","II")</f>
        <v>I</v>
      </c>
      <c r="C43" s="4">
        <f t="shared" ref="C43:C67" si="8">1*G43</f>
        <v>35057.514000000003</v>
      </c>
      <c r="D43" s="2" t="str">
        <f t="shared" ref="D43:D67" si="9">VLOOKUP(F43,I$1:J$5,2,FALSE)</f>
        <v>vis</v>
      </c>
      <c r="E43" s="15">
        <f>VLOOKUP(C43,Active!C$21:E$973,3,FALSE)</f>
        <v>1293.9772233374126</v>
      </c>
      <c r="F43" s="6" t="s">
        <v>57</v>
      </c>
      <c r="G43" s="2" t="str">
        <f t="shared" ref="G43:G67" si="10">MID(I43,3,LEN(I43)-3)</f>
        <v>35057.514</v>
      </c>
      <c r="H43" s="4">
        <f t="shared" ref="H43:H67" si="11">1*K43</f>
        <v>1294</v>
      </c>
      <c r="I43" s="16" t="s">
        <v>135</v>
      </c>
      <c r="J43" s="17" t="s">
        <v>136</v>
      </c>
      <c r="K43" s="16">
        <v>1294</v>
      </c>
      <c r="L43" s="16" t="s">
        <v>137</v>
      </c>
      <c r="M43" s="17" t="s">
        <v>59</v>
      </c>
      <c r="N43" s="17"/>
      <c r="O43" s="18" t="s">
        <v>138</v>
      </c>
      <c r="P43" s="18" t="s">
        <v>139</v>
      </c>
    </row>
    <row r="44" spans="1:16" ht="12.75" customHeight="1" thickBot="1" x14ac:dyDescent="0.25">
      <c r="A44" s="4" t="str">
        <f t="shared" si="6"/>
        <v> PZ 12.159 </v>
      </c>
      <c r="B44" s="6" t="str">
        <f t="shared" si="7"/>
        <v>I</v>
      </c>
      <c r="C44" s="4">
        <f t="shared" si="8"/>
        <v>35300.383999999998</v>
      </c>
      <c r="D44" s="2" t="str">
        <f t="shared" si="9"/>
        <v>vis</v>
      </c>
      <c r="E44" s="15">
        <f>VLOOKUP(C44,Active!C$21:E$973,3,FALSE)</f>
        <v>1354.9938573858337</v>
      </c>
      <c r="F44" s="6" t="s">
        <v>57</v>
      </c>
      <c r="G44" s="2" t="str">
        <f t="shared" si="10"/>
        <v>35300.384</v>
      </c>
      <c r="H44" s="4">
        <f t="shared" si="11"/>
        <v>1355</v>
      </c>
      <c r="I44" s="16" t="s">
        <v>140</v>
      </c>
      <c r="J44" s="17" t="s">
        <v>141</v>
      </c>
      <c r="K44" s="16">
        <v>1355</v>
      </c>
      <c r="L44" s="16" t="s">
        <v>73</v>
      </c>
      <c r="M44" s="17" t="s">
        <v>59</v>
      </c>
      <c r="N44" s="17"/>
      <c r="O44" s="18" t="s">
        <v>126</v>
      </c>
      <c r="P44" s="18" t="s">
        <v>142</v>
      </c>
    </row>
    <row r="45" spans="1:16" ht="12.75" customHeight="1" thickBot="1" x14ac:dyDescent="0.25">
      <c r="A45" s="4" t="str">
        <f t="shared" si="6"/>
        <v> AJ 64.264 </v>
      </c>
      <c r="B45" s="6" t="str">
        <f t="shared" si="7"/>
        <v>I</v>
      </c>
      <c r="C45" s="4">
        <f t="shared" si="8"/>
        <v>35399.822</v>
      </c>
      <c r="D45" s="2" t="str">
        <f t="shared" si="9"/>
        <v>vis</v>
      </c>
      <c r="E45" s="15">
        <f>VLOOKUP(C45,Active!C$21:E$973,3,FALSE)</f>
        <v>1379.9758315139975</v>
      </c>
      <c r="F45" s="6" t="s">
        <v>57</v>
      </c>
      <c r="G45" s="2" t="str">
        <f t="shared" si="10"/>
        <v>35399.822</v>
      </c>
      <c r="H45" s="4">
        <f t="shared" si="11"/>
        <v>1380</v>
      </c>
      <c r="I45" s="16" t="s">
        <v>143</v>
      </c>
      <c r="J45" s="17" t="s">
        <v>144</v>
      </c>
      <c r="K45" s="16">
        <v>1380</v>
      </c>
      <c r="L45" s="16" t="s">
        <v>145</v>
      </c>
      <c r="M45" s="17" t="s">
        <v>59</v>
      </c>
      <c r="N45" s="17"/>
      <c r="O45" s="18" t="s">
        <v>138</v>
      </c>
      <c r="P45" s="18" t="s">
        <v>139</v>
      </c>
    </row>
    <row r="46" spans="1:16" ht="12.75" customHeight="1" thickBot="1" x14ac:dyDescent="0.25">
      <c r="A46" s="4" t="str">
        <f t="shared" si="6"/>
        <v> AJ 64.264 </v>
      </c>
      <c r="B46" s="6" t="str">
        <f t="shared" si="7"/>
        <v>I</v>
      </c>
      <c r="C46" s="4">
        <f t="shared" si="8"/>
        <v>35431.667000000001</v>
      </c>
      <c r="D46" s="2" t="str">
        <f t="shared" si="9"/>
        <v>vis</v>
      </c>
      <c r="E46" s="15">
        <f>VLOOKUP(C46,Active!C$21:E$973,3,FALSE)</f>
        <v>1387.9763038295248</v>
      </c>
      <c r="F46" s="6" t="s">
        <v>57</v>
      </c>
      <c r="G46" s="2" t="str">
        <f t="shared" si="10"/>
        <v>35431.667</v>
      </c>
      <c r="H46" s="4">
        <f t="shared" si="11"/>
        <v>1388</v>
      </c>
      <c r="I46" s="16" t="s">
        <v>146</v>
      </c>
      <c r="J46" s="17" t="s">
        <v>147</v>
      </c>
      <c r="K46" s="16">
        <v>1388</v>
      </c>
      <c r="L46" s="16" t="s">
        <v>148</v>
      </c>
      <c r="M46" s="17" t="s">
        <v>59</v>
      </c>
      <c r="N46" s="17"/>
      <c r="O46" s="18" t="s">
        <v>138</v>
      </c>
      <c r="P46" s="18" t="s">
        <v>139</v>
      </c>
    </row>
    <row r="47" spans="1:16" ht="12.75" customHeight="1" thickBot="1" x14ac:dyDescent="0.25">
      <c r="A47" s="4" t="str">
        <f t="shared" si="6"/>
        <v> AJ 64.264 </v>
      </c>
      <c r="B47" s="6" t="str">
        <f t="shared" si="7"/>
        <v>I</v>
      </c>
      <c r="C47" s="4">
        <f t="shared" si="8"/>
        <v>35650.593999999997</v>
      </c>
      <c r="D47" s="2" t="str">
        <f t="shared" si="9"/>
        <v>vis</v>
      </c>
      <c r="E47" s="15">
        <f>VLOOKUP(C47,Active!C$21:E$973,3,FALSE)</f>
        <v>1442.9776981652547</v>
      </c>
      <c r="F47" s="6" t="s">
        <v>57</v>
      </c>
      <c r="G47" s="2" t="str">
        <f t="shared" si="10"/>
        <v>35650.594</v>
      </c>
      <c r="H47" s="4">
        <f t="shared" si="11"/>
        <v>1443</v>
      </c>
      <c r="I47" s="16" t="s">
        <v>149</v>
      </c>
      <c r="J47" s="17" t="s">
        <v>150</v>
      </c>
      <c r="K47" s="16">
        <v>1443</v>
      </c>
      <c r="L47" s="16" t="s">
        <v>151</v>
      </c>
      <c r="M47" s="17" t="s">
        <v>59</v>
      </c>
      <c r="N47" s="17"/>
      <c r="O47" s="18" t="s">
        <v>138</v>
      </c>
      <c r="P47" s="18" t="s">
        <v>139</v>
      </c>
    </row>
    <row r="48" spans="1:16" ht="12.75" customHeight="1" thickBot="1" x14ac:dyDescent="0.25">
      <c r="A48" s="4" t="str">
        <f t="shared" si="6"/>
        <v> AJ 64.264 </v>
      </c>
      <c r="B48" s="6" t="str">
        <f t="shared" si="7"/>
        <v>I</v>
      </c>
      <c r="C48" s="4">
        <f t="shared" si="8"/>
        <v>35654.557000000001</v>
      </c>
      <c r="D48" s="2" t="str">
        <f t="shared" si="9"/>
        <v>vis</v>
      </c>
      <c r="E48" s="15">
        <f>VLOOKUP(C48,Active!C$21:E$973,3,FALSE)</f>
        <v>1443.9733292466319</v>
      </c>
      <c r="F48" s="6" t="s">
        <v>57</v>
      </c>
      <c r="G48" s="2" t="str">
        <f t="shared" si="10"/>
        <v>35654.557</v>
      </c>
      <c r="H48" s="4">
        <f t="shared" si="11"/>
        <v>1444</v>
      </c>
      <c r="I48" s="16" t="s">
        <v>152</v>
      </c>
      <c r="J48" s="17" t="s">
        <v>153</v>
      </c>
      <c r="K48" s="16">
        <v>1444</v>
      </c>
      <c r="L48" s="16" t="s">
        <v>154</v>
      </c>
      <c r="M48" s="17" t="s">
        <v>59</v>
      </c>
      <c r="N48" s="17"/>
      <c r="O48" s="18" t="s">
        <v>138</v>
      </c>
      <c r="P48" s="18" t="s">
        <v>139</v>
      </c>
    </row>
    <row r="49" spans="1:16" ht="12.75" customHeight="1" thickBot="1" x14ac:dyDescent="0.25">
      <c r="A49" s="4" t="str">
        <f t="shared" si="6"/>
        <v> AJ 64.264 </v>
      </c>
      <c r="B49" s="6" t="str">
        <f t="shared" si="7"/>
        <v>I</v>
      </c>
      <c r="C49" s="4">
        <f t="shared" si="8"/>
        <v>36020.781999999999</v>
      </c>
      <c r="D49" s="2" t="str">
        <f t="shared" si="9"/>
        <v>vis</v>
      </c>
      <c r="E49" s="15">
        <f>VLOOKUP(C49,Active!C$21:E$973,3,FALSE)</f>
        <v>1535.9806451126649</v>
      </c>
      <c r="F49" s="6" t="s">
        <v>57</v>
      </c>
      <c r="G49" s="2" t="str">
        <f t="shared" si="10"/>
        <v>36020.782</v>
      </c>
      <c r="H49" s="4">
        <f t="shared" si="11"/>
        <v>1536</v>
      </c>
      <c r="I49" s="16" t="s">
        <v>155</v>
      </c>
      <c r="J49" s="17" t="s">
        <v>156</v>
      </c>
      <c r="K49" s="16">
        <v>1536</v>
      </c>
      <c r="L49" s="16" t="s">
        <v>157</v>
      </c>
      <c r="M49" s="17" t="s">
        <v>59</v>
      </c>
      <c r="N49" s="17"/>
      <c r="O49" s="18" t="s">
        <v>138</v>
      </c>
      <c r="P49" s="18" t="s">
        <v>139</v>
      </c>
    </row>
    <row r="50" spans="1:16" ht="12.75" customHeight="1" thickBot="1" x14ac:dyDescent="0.25">
      <c r="A50" s="4" t="str">
        <f t="shared" si="6"/>
        <v> AJ 64.264 </v>
      </c>
      <c r="B50" s="6" t="str">
        <f t="shared" si="7"/>
        <v>I</v>
      </c>
      <c r="C50" s="4">
        <f t="shared" si="8"/>
        <v>36410.843999999997</v>
      </c>
      <c r="D50" s="2" t="str">
        <f t="shared" si="9"/>
        <v>vis</v>
      </c>
      <c r="E50" s="15">
        <f>VLOOKUP(C50,Active!C$21:E$973,3,FALSE)</f>
        <v>1633.9765701350868</v>
      </c>
      <c r="F50" s="6" t="s">
        <v>57</v>
      </c>
      <c r="G50" s="2" t="str">
        <f t="shared" si="10"/>
        <v>36410.844</v>
      </c>
      <c r="H50" s="4">
        <f t="shared" si="11"/>
        <v>1634</v>
      </c>
      <c r="I50" s="16" t="s">
        <v>158</v>
      </c>
      <c r="J50" s="17" t="s">
        <v>159</v>
      </c>
      <c r="K50" s="16">
        <v>1634</v>
      </c>
      <c r="L50" s="16" t="s">
        <v>160</v>
      </c>
      <c r="M50" s="17" t="s">
        <v>59</v>
      </c>
      <c r="N50" s="17"/>
      <c r="O50" s="18" t="s">
        <v>138</v>
      </c>
      <c r="P50" s="18" t="s">
        <v>139</v>
      </c>
    </row>
    <row r="51" spans="1:16" ht="12.75" customHeight="1" thickBot="1" x14ac:dyDescent="0.25">
      <c r="A51" s="4" t="str">
        <f t="shared" si="6"/>
        <v> MVS 3.121 </v>
      </c>
      <c r="B51" s="6" t="str">
        <f t="shared" si="7"/>
        <v>I</v>
      </c>
      <c r="C51" s="4">
        <f t="shared" si="8"/>
        <v>37107.51</v>
      </c>
      <c r="D51" s="2" t="str">
        <f t="shared" si="9"/>
        <v>vis</v>
      </c>
      <c r="E51" s="15">
        <f>VLOOKUP(C51,Active!C$21:E$973,3,FALSE)</f>
        <v>1809.0011280301685</v>
      </c>
      <c r="F51" s="6" t="s">
        <v>57</v>
      </c>
      <c r="G51" s="2" t="str">
        <f t="shared" si="10"/>
        <v>37107.510</v>
      </c>
      <c r="H51" s="4">
        <f t="shared" si="11"/>
        <v>1809</v>
      </c>
      <c r="I51" s="16" t="s">
        <v>161</v>
      </c>
      <c r="J51" s="17" t="s">
        <v>162</v>
      </c>
      <c r="K51" s="16">
        <v>1809</v>
      </c>
      <c r="L51" s="16" t="s">
        <v>163</v>
      </c>
      <c r="M51" s="17" t="s">
        <v>130</v>
      </c>
      <c r="N51" s="17"/>
      <c r="O51" s="18" t="s">
        <v>164</v>
      </c>
      <c r="P51" s="18" t="s">
        <v>165</v>
      </c>
    </row>
    <row r="52" spans="1:16" ht="12.75" customHeight="1" thickBot="1" x14ac:dyDescent="0.25">
      <c r="A52" s="4" t="str">
        <f t="shared" si="6"/>
        <v> MVS 3.121 </v>
      </c>
      <c r="B52" s="6" t="str">
        <f t="shared" si="7"/>
        <v>I</v>
      </c>
      <c r="C52" s="4">
        <f t="shared" si="8"/>
        <v>37111.504000000001</v>
      </c>
      <c r="D52" s="2" t="str">
        <f t="shared" si="9"/>
        <v>vis</v>
      </c>
      <c r="E52" s="15">
        <f>VLOOKUP(C52,Active!C$21:E$973,3,FALSE)</f>
        <v>1810.0045472931049</v>
      </c>
      <c r="F52" s="6" t="s">
        <v>57</v>
      </c>
      <c r="G52" s="2" t="str">
        <f t="shared" si="10"/>
        <v>37111.504</v>
      </c>
      <c r="H52" s="4">
        <f t="shared" si="11"/>
        <v>1810</v>
      </c>
      <c r="I52" s="16" t="s">
        <v>166</v>
      </c>
      <c r="J52" s="17" t="s">
        <v>167</v>
      </c>
      <c r="K52" s="16">
        <v>1810</v>
      </c>
      <c r="L52" s="16" t="s">
        <v>168</v>
      </c>
      <c r="M52" s="17" t="s">
        <v>130</v>
      </c>
      <c r="N52" s="17"/>
      <c r="O52" s="18" t="s">
        <v>164</v>
      </c>
      <c r="P52" s="18" t="s">
        <v>165</v>
      </c>
    </row>
    <row r="53" spans="1:16" ht="12.75" customHeight="1" thickBot="1" x14ac:dyDescent="0.25">
      <c r="A53" s="4" t="str">
        <f t="shared" si="6"/>
        <v> MVS 3.121 </v>
      </c>
      <c r="B53" s="6" t="str">
        <f t="shared" si="7"/>
        <v>I</v>
      </c>
      <c r="C53" s="4">
        <f t="shared" si="8"/>
        <v>37513.411</v>
      </c>
      <c r="D53" s="2" t="str">
        <f t="shared" si="9"/>
        <v>vis</v>
      </c>
      <c r="E53" s="15">
        <f>VLOOKUP(C53,Active!C$21:E$973,3,FALSE)</f>
        <v>1910.9763113664744</v>
      </c>
      <c r="F53" s="6" t="s">
        <v>57</v>
      </c>
      <c r="G53" s="2" t="str">
        <f t="shared" si="10"/>
        <v>37513.411</v>
      </c>
      <c r="H53" s="4">
        <f t="shared" si="11"/>
        <v>1911</v>
      </c>
      <c r="I53" s="16" t="s">
        <v>169</v>
      </c>
      <c r="J53" s="17" t="s">
        <v>170</v>
      </c>
      <c r="K53" s="16">
        <v>1911</v>
      </c>
      <c r="L53" s="16" t="s">
        <v>148</v>
      </c>
      <c r="M53" s="17" t="s">
        <v>130</v>
      </c>
      <c r="N53" s="17"/>
      <c r="O53" s="18" t="s">
        <v>164</v>
      </c>
      <c r="P53" s="18" t="s">
        <v>165</v>
      </c>
    </row>
    <row r="54" spans="1:16" ht="12.75" customHeight="1" thickBot="1" x14ac:dyDescent="0.25">
      <c r="A54" s="4" t="str">
        <f t="shared" si="6"/>
        <v> PZ 15.517 </v>
      </c>
      <c r="B54" s="6" t="str">
        <f t="shared" si="7"/>
        <v>I</v>
      </c>
      <c r="C54" s="4">
        <f t="shared" si="8"/>
        <v>37521.368999999999</v>
      </c>
      <c r="D54" s="2" t="str">
        <f t="shared" si="9"/>
        <v>vis</v>
      </c>
      <c r="E54" s="15">
        <f>VLOOKUP(C54,Active!C$21:E$973,3,FALSE)</f>
        <v>1912.9756129424502</v>
      </c>
      <c r="F54" s="6" t="s">
        <v>57</v>
      </c>
      <c r="G54" s="2" t="str">
        <f t="shared" si="10"/>
        <v>37521.369</v>
      </c>
      <c r="H54" s="4">
        <f t="shared" si="11"/>
        <v>1913</v>
      </c>
      <c r="I54" s="16" t="s">
        <v>171</v>
      </c>
      <c r="J54" s="17" t="s">
        <v>172</v>
      </c>
      <c r="K54" s="16">
        <v>1913</v>
      </c>
      <c r="L54" s="16" t="s">
        <v>173</v>
      </c>
      <c r="M54" s="17" t="s">
        <v>59</v>
      </c>
      <c r="N54" s="17"/>
      <c r="O54" s="18" t="s">
        <v>174</v>
      </c>
      <c r="P54" s="18" t="s">
        <v>175</v>
      </c>
    </row>
    <row r="55" spans="1:16" ht="12.75" customHeight="1" thickBot="1" x14ac:dyDescent="0.25">
      <c r="A55" s="4" t="str">
        <f t="shared" si="6"/>
        <v> MVS 3.121 </v>
      </c>
      <c r="B55" s="6" t="str">
        <f t="shared" si="7"/>
        <v>I</v>
      </c>
      <c r="C55" s="4">
        <f t="shared" si="8"/>
        <v>37525.423000000003</v>
      </c>
      <c r="D55" s="2" t="str">
        <f t="shared" si="9"/>
        <v>vis</v>
      </c>
      <c r="E55" s="15">
        <f>VLOOKUP(C55,Active!C$21:E$973,3,FALSE)</f>
        <v>1913.9941061051813</v>
      </c>
      <c r="F55" s="6" t="s">
        <v>57</v>
      </c>
      <c r="G55" s="2" t="str">
        <f t="shared" si="10"/>
        <v>37525.423</v>
      </c>
      <c r="H55" s="4">
        <f t="shared" si="11"/>
        <v>1914</v>
      </c>
      <c r="I55" s="16" t="s">
        <v>176</v>
      </c>
      <c r="J55" s="17" t="s">
        <v>177</v>
      </c>
      <c r="K55" s="16">
        <v>1914</v>
      </c>
      <c r="L55" s="16" t="s">
        <v>178</v>
      </c>
      <c r="M55" s="17" t="s">
        <v>130</v>
      </c>
      <c r="N55" s="17"/>
      <c r="O55" s="18" t="s">
        <v>164</v>
      </c>
      <c r="P55" s="18" t="s">
        <v>165</v>
      </c>
    </row>
    <row r="56" spans="1:16" ht="12.75" customHeight="1" thickBot="1" x14ac:dyDescent="0.25">
      <c r="A56" s="4" t="str">
        <f t="shared" si="6"/>
        <v> MVS 3.121 </v>
      </c>
      <c r="B56" s="6" t="str">
        <f t="shared" si="7"/>
        <v>I</v>
      </c>
      <c r="C56" s="4">
        <f t="shared" si="8"/>
        <v>37903.411999999997</v>
      </c>
      <c r="D56" s="2" t="str">
        <f t="shared" si="9"/>
        <v>vis</v>
      </c>
      <c r="E56" s="15">
        <f>VLOOKUP(C56,Active!C$21:E$973,3,FALSE)</f>
        <v>2008.9569112574388</v>
      </c>
      <c r="F56" s="6" t="s">
        <v>57</v>
      </c>
      <c r="G56" s="2" t="str">
        <f t="shared" si="10"/>
        <v>37903.412</v>
      </c>
      <c r="H56" s="4">
        <f t="shared" si="11"/>
        <v>2009</v>
      </c>
      <c r="I56" s="16" t="s">
        <v>179</v>
      </c>
      <c r="J56" s="17" t="s">
        <v>180</v>
      </c>
      <c r="K56" s="16">
        <v>2009</v>
      </c>
      <c r="L56" s="16" t="s">
        <v>181</v>
      </c>
      <c r="M56" s="17" t="s">
        <v>130</v>
      </c>
      <c r="N56" s="17"/>
      <c r="O56" s="18" t="s">
        <v>164</v>
      </c>
      <c r="P56" s="18" t="s">
        <v>165</v>
      </c>
    </row>
    <row r="57" spans="1:16" ht="12.75" customHeight="1" thickBot="1" x14ac:dyDescent="0.25">
      <c r="A57" s="4" t="str">
        <f t="shared" si="6"/>
        <v> MVS 3.121 </v>
      </c>
      <c r="B57" s="6" t="str">
        <f t="shared" si="7"/>
        <v>I</v>
      </c>
      <c r="C57" s="4">
        <f t="shared" si="8"/>
        <v>37907.421999999999</v>
      </c>
      <c r="D57" s="2" t="str">
        <f t="shared" si="9"/>
        <v>vis</v>
      </c>
      <c r="E57" s="15">
        <f>VLOOKUP(C57,Active!C$21:E$973,3,FALSE)</f>
        <v>2009.9643502269876</v>
      </c>
      <c r="F57" s="6" t="s">
        <v>57</v>
      </c>
      <c r="G57" s="2" t="str">
        <f t="shared" si="10"/>
        <v>37907.422</v>
      </c>
      <c r="H57" s="4">
        <f t="shared" si="11"/>
        <v>2010</v>
      </c>
      <c r="I57" s="16" t="s">
        <v>182</v>
      </c>
      <c r="J57" s="17" t="s">
        <v>183</v>
      </c>
      <c r="K57" s="16">
        <v>2010</v>
      </c>
      <c r="L57" s="16" t="s">
        <v>184</v>
      </c>
      <c r="M57" s="17" t="s">
        <v>130</v>
      </c>
      <c r="N57" s="17"/>
      <c r="O57" s="18" t="s">
        <v>164</v>
      </c>
      <c r="P57" s="18" t="s">
        <v>165</v>
      </c>
    </row>
    <row r="58" spans="1:16" ht="12.75" customHeight="1" thickBot="1" x14ac:dyDescent="0.25">
      <c r="A58" s="4" t="str">
        <f t="shared" si="6"/>
        <v> MVS 3.121 </v>
      </c>
      <c r="B58" s="6" t="str">
        <f t="shared" si="7"/>
        <v>I</v>
      </c>
      <c r="C58" s="4">
        <f t="shared" si="8"/>
        <v>37911.449000000001</v>
      </c>
      <c r="D58" s="2" t="str">
        <f t="shared" si="9"/>
        <v>vis</v>
      </c>
      <c r="E58" s="15">
        <f>VLOOKUP(C58,Active!C$21:E$973,3,FALSE)</f>
        <v>2010.9760601348112</v>
      </c>
      <c r="F58" s="6" t="s">
        <v>57</v>
      </c>
      <c r="G58" s="2" t="str">
        <f t="shared" si="10"/>
        <v>37911.449</v>
      </c>
      <c r="H58" s="4">
        <f t="shared" si="11"/>
        <v>2011</v>
      </c>
      <c r="I58" s="16" t="s">
        <v>185</v>
      </c>
      <c r="J58" s="17" t="s">
        <v>186</v>
      </c>
      <c r="K58" s="16">
        <v>2011</v>
      </c>
      <c r="L58" s="16" t="s">
        <v>187</v>
      </c>
      <c r="M58" s="17" t="s">
        <v>130</v>
      </c>
      <c r="N58" s="17"/>
      <c r="O58" s="18" t="s">
        <v>164</v>
      </c>
      <c r="P58" s="18" t="s">
        <v>165</v>
      </c>
    </row>
    <row r="59" spans="1:16" ht="12.75" customHeight="1" thickBot="1" x14ac:dyDescent="0.25">
      <c r="A59" s="4" t="str">
        <f t="shared" si="6"/>
        <v> MVS 3.122 </v>
      </c>
      <c r="B59" s="6" t="str">
        <f t="shared" si="7"/>
        <v>I</v>
      </c>
      <c r="C59" s="4">
        <f t="shared" si="8"/>
        <v>37935.294000000002</v>
      </c>
      <c r="D59" s="2" t="str">
        <f t="shared" si="9"/>
        <v>vis</v>
      </c>
      <c r="E59" s="15">
        <f>VLOOKUP(C59,Active!C$21:E$973,3,FALSE)</f>
        <v>2016.9666791445065</v>
      </c>
      <c r="F59" s="6" t="s">
        <v>57</v>
      </c>
      <c r="G59" s="2" t="str">
        <f t="shared" si="10"/>
        <v>37935.294</v>
      </c>
      <c r="H59" s="4">
        <f t="shared" si="11"/>
        <v>2017</v>
      </c>
      <c r="I59" s="16" t="s">
        <v>188</v>
      </c>
      <c r="J59" s="17" t="s">
        <v>189</v>
      </c>
      <c r="K59" s="16">
        <v>2017</v>
      </c>
      <c r="L59" s="16" t="s">
        <v>190</v>
      </c>
      <c r="M59" s="17" t="s">
        <v>130</v>
      </c>
      <c r="N59" s="17"/>
      <c r="O59" s="18" t="s">
        <v>164</v>
      </c>
      <c r="P59" s="18" t="s">
        <v>191</v>
      </c>
    </row>
    <row r="60" spans="1:16" ht="12.75" customHeight="1" thickBot="1" x14ac:dyDescent="0.25">
      <c r="A60" s="4" t="str">
        <f t="shared" si="6"/>
        <v> HABZ 15 </v>
      </c>
      <c r="B60" s="6" t="str">
        <f t="shared" si="7"/>
        <v>I</v>
      </c>
      <c r="C60" s="4">
        <f t="shared" si="8"/>
        <v>37939.356</v>
      </c>
      <c r="D60" s="2" t="str">
        <f t="shared" si="9"/>
        <v>vis</v>
      </c>
      <c r="E60" s="15">
        <f>VLOOKUP(C60,Active!C$21:E$973,3,FALSE)</f>
        <v>2017.9871821605423</v>
      </c>
      <c r="F60" s="6" t="s">
        <v>57</v>
      </c>
      <c r="G60" s="2" t="str">
        <f t="shared" si="10"/>
        <v>37939.356</v>
      </c>
      <c r="H60" s="4">
        <f t="shared" si="11"/>
        <v>2018</v>
      </c>
      <c r="I60" s="16" t="s">
        <v>192</v>
      </c>
      <c r="J60" s="17" t="s">
        <v>193</v>
      </c>
      <c r="K60" s="16">
        <v>2018</v>
      </c>
      <c r="L60" s="16" t="s">
        <v>194</v>
      </c>
      <c r="M60" s="17" t="s">
        <v>130</v>
      </c>
      <c r="N60" s="17"/>
      <c r="O60" s="18" t="s">
        <v>195</v>
      </c>
      <c r="P60" s="18" t="s">
        <v>196</v>
      </c>
    </row>
    <row r="61" spans="1:16" ht="12.75" customHeight="1" thickBot="1" x14ac:dyDescent="0.25">
      <c r="A61" s="4" t="str">
        <f t="shared" si="6"/>
        <v> HABZ 15 </v>
      </c>
      <c r="B61" s="6" t="str">
        <f t="shared" si="7"/>
        <v>I</v>
      </c>
      <c r="C61" s="4">
        <f t="shared" si="8"/>
        <v>37959.277000000002</v>
      </c>
      <c r="D61" s="2" t="str">
        <f t="shared" si="9"/>
        <v>vis</v>
      </c>
      <c r="E61" s="15">
        <f>VLOOKUP(C61,Active!C$21:E$973,3,FALSE)</f>
        <v>2022.9919681237272</v>
      </c>
      <c r="F61" s="6" t="s">
        <v>57</v>
      </c>
      <c r="G61" s="2" t="str">
        <f t="shared" si="10"/>
        <v>37959.277</v>
      </c>
      <c r="H61" s="4">
        <f t="shared" si="11"/>
        <v>2023</v>
      </c>
      <c r="I61" s="16" t="s">
        <v>197</v>
      </c>
      <c r="J61" s="17" t="s">
        <v>198</v>
      </c>
      <c r="K61" s="16">
        <v>2023</v>
      </c>
      <c r="L61" s="16" t="s">
        <v>100</v>
      </c>
      <c r="M61" s="17" t="s">
        <v>130</v>
      </c>
      <c r="N61" s="17"/>
      <c r="O61" s="18" t="s">
        <v>195</v>
      </c>
      <c r="P61" s="18" t="s">
        <v>196</v>
      </c>
    </row>
    <row r="62" spans="1:16" ht="12.75" customHeight="1" thickBot="1" x14ac:dyDescent="0.25">
      <c r="A62" s="4" t="str">
        <f t="shared" si="6"/>
        <v> MVS 3.122 </v>
      </c>
      <c r="B62" s="6" t="str">
        <f t="shared" si="7"/>
        <v>I</v>
      </c>
      <c r="C62" s="4">
        <f t="shared" si="8"/>
        <v>38504.593999999997</v>
      </c>
      <c r="D62" s="2" t="str">
        <f t="shared" si="9"/>
        <v>vis</v>
      </c>
      <c r="E62" s="15">
        <f>VLOOKUP(C62,Active!C$21:E$973,3,FALSE)</f>
        <v>2159.9928650207639</v>
      </c>
      <c r="F62" s="6" t="s">
        <v>57</v>
      </c>
      <c r="G62" s="2" t="str">
        <f t="shared" si="10"/>
        <v>38504.594</v>
      </c>
      <c r="H62" s="4">
        <f t="shared" si="11"/>
        <v>2160</v>
      </c>
      <c r="I62" s="16" t="s">
        <v>199</v>
      </c>
      <c r="J62" s="17" t="s">
        <v>200</v>
      </c>
      <c r="K62" s="16">
        <v>2160</v>
      </c>
      <c r="L62" s="16" t="s">
        <v>201</v>
      </c>
      <c r="M62" s="17" t="s">
        <v>130</v>
      </c>
      <c r="N62" s="17"/>
      <c r="O62" s="18" t="s">
        <v>164</v>
      </c>
      <c r="P62" s="18" t="s">
        <v>191</v>
      </c>
    </row>
    <row r="63" spans="1:16" ht="12.75" customHeight="1" thickBot="1" x14ac:dyDescent="0.25">
      <c r="A63" s="4" t="str">
        <f t="shared" si="6"/>
        <v> MVS 3.122 </v>
      </c>
      <c r="B63" s="6" t="str">
        <f t="shared" si="7"/>
        <v>I</v>
      </c>
      <c r="C63" s="4">
        <f t="shared" si="8"/>
        <v>38528.535000000003</v>
      </c>
      <c r="D63" s="2" t="str">
        <f t="shared" si="9"/>
        <v>vis</v>
      </c>
      <c r="E63" s="15">
        <f>VLOOKUP(C63,Active!C$21:E$973,3,FALSE)</f>
        <v>2166.0076022701305</v>
      </c>
      <c r="F63" s="6" t="s">
        <v>57</v>
      </c>
      <c r="G63" s="2" t="str">
        <f t="shared" si="10"/>
        <v>38528.535</v>
      </c>
      <c r="H63" s="4">
        <f t="shared" si="11"/>
        <v>2166</v>
      </c>
      <c r="I63" s="16" t="s">
        <v>202</v>
      </c>
      <c r="J63" s="17" t="s">
        <v>203</v>
      </c>
      <c r="K63" s="16">
        <v>2166</v>
      </c>
      <c r="L63" s="16" t="s">
        <v>204</v>
      </c>
      <c r="M63" s="17" t="s">
        <v>130</v>
      </c>
      <c r="N63" s="17"/>
      <c r="O63" s="18" t="s">
        <v>164</v>
      </c>
      <c r="P63" s="18" t="s">
        <v>191</v>
      </c>
    </row>
    <row r="64" spans="1:16" ht="12.75" customHeight="1" thickBot="1" x14ac:dyDescent="0.25">
      <c r="A64" s="4" t="str">
        <f t="shared" si="6"/>
        <v> MVS 3.122 </v>
      </c>
      <c r="B64" s="6" t="str">
        <f t="shared" si="7"/>
        <v>I</v>
      </c>
      <c r="C64" s="4">
        <f t="shared" si="8"/>
        <v>38556.493999999999</v>
      </c>
      <c r="D64" s="2" t="str">
        <f t="shared" si="9"/>
        <v>vis</v>
      </c>
      <c r="E64" s="15">
        <f>VLOOKUP(C64,Active!C$21:E$973,3,FALSE)</f>
        <v>2173.0317883423481</v>
      </c>
      <c r="F64" s="6" t="s">
        <v>57</v>
      </c>
      <c r="G64" s="2" t="str">
        <f t="shared" si="10"/>
        <v>38556.494</v>
      </c>
      <c r="H64" s="4">
        <f t="shared" si="11"/>
        <v>2173</v>
      </c>
      <c r="I64" s="16" t="s">
        <v>205</v>
      </c>
      <c r="J64" s="17" t="s">
        <v>206</v>
      </c>
      <c r="K64" s="16">
        <v>2173</v>
      </c>
      <c r="L64" s="16" t="s">
        <v>207</v>
      </c>
      <c r="M64" s="17" t="s">
        <v>130</v>
      </c>
      <c r="N64" s="17"/>
      <c r="O64" s="18" t="s">
        <v>164</v>
      </c>
      <c r="P64" s="18" t="s">
        <v>191</v>
      </c>
    </row>
    <row r="65" spans="1:16" ht="12.75" customHeight="1" thickBot="1" x14ac:dyDescent="0.25">
      <c r="A65" s="4" t="str">
        <f t="shared" si="6"/>
        <v>BAVM 179 </v>
      </c>
      <c r="B65" s="6" t="str">
        <f t="shared" si="7"/>
        <v>I</v>
      </c>
      <c r="C65" s="4">
        <f t="shared" si="8"/>
        <v>53566.453999999998</v>
      </c>
      <c r="D65" s="2" t="str">
        <f t="shared" si="9"/>
        <v>vis</v>
      </c>
      <c r="E65" s="15">
        <f>VLOOKUP(C65,Active!C$21:E$973,3,FALSE)</f>
        <v>5944.0090041428102</v>
      </c>
      <c r="F65" s="6" t="s">
        <v>57</v>
      </c>
      <c r="G65" s="2" t="str">
        <f t="shared" si="10"/>
        <v>53566.454</v>
      </c>
      <c r="H65" s="4">
        <f t="shared" si="11"/>
        <v>5944</v>
      </c>
      <c r="I65" s="16" t="s">
        <v>250</v>
      </c>
      <c r="J65" s="17" t="s">
        <v>251</v>
      </c>
      <c r="K65" s="16" t="s">
        <v>252</v>
      </c>
      <c r="L65" s="16" t="s">
        <v>253</v>
      </c>
      <c r="M65" s="17" t="s">
        <v>63</v>
      </c>
      <c r="N65" s="17"/>
      <c r="O65" s="18" t="s">
        <v>254</v>
      </c>
      <c r="P65" s="19" t="s">
        <v>255</v>
      </c>
    </row>
    <row r="66" spans="1:16" ht="12.75" customHeight="1" thickBot="1" x14ac:dyDescent="0.25">
      <c r="A66" s="4" t="str">
        <f t="shared" si="6"/>
        <v>BAVM 193 </v>
      </c>
      <c r="B66" s="6" t="str">
        <f t="shared" si="7"/>
        <v>I</v>
      </c>
      <c r="C66" s="4">
        <f t="shared" si="8"/>
        <v>54374.359499999999</v>
      </c>
      <c r="D66" s="2" t="str">
        <f t="shared" si="9"/>
        <v>vis</v>
      </c>
      <c r="E66" s="15">
        <f>VLOOKUP(C66,Active!C$21:E$973,3,FALSE)</f>
        <v>6146.9804466396508</v>
      </c>
      <c r="F66" s="6" t="s">
        <v>57</v>
      </c>
      <c r="G66" s="2" t="str">
        <f t="shared" si="10"/>
        <v>54374.3595</v>
      </c>
      <c r="H66" s="4">
        <f t="shared" si="11"/>
        <v>6147</v>
      </c>
      <c r="I66" s="16" t="s">
        <v>256</v>
      </c>
      <c r="J66" s="17" t="s">
        <v>257</v>
      </c>
      <c r="K66" s="16" t="s">
        <v>258</v>
      </c>
      <c r="L66" s="16" t="s">
        <v>259</v>
      </c>
      <c r="M66" s="17" t="s">
        <v>247</v>
      </c>
      <c r="N66" s="17" t="s">
        <v>248</v>
      </c>
      <c r="O66" s="18" t="s">
        <v>218</v>
      </c>
      <c r="P66" s="19" t="s">
        <v>260</v>
      </c>
    </row>
    <row r="67" spans="1:16" ht="12.75" customHeight="1" thickBot="1" x14ac:dyDescent="0.25">
      <c r="A67" s="4" t="str">
        <f t="shared" si="6"/>
        <v>VSB 51 </v>
      </c>
      <c r="B67" s="6" t="str">
        <f t="shared" si="7"/>
        <v>I</v>
      </c>
      <c r="C67" s="4">
        <f t="shared" si="8"/>
        <v>55441.107100000001</v>
      </c>
      <c r="D67" s="2" t="str">
        <f t="shared" si="9"/>
        <v>vis</v>
      </c>
      <c r="E67" s="15">
        <f>VLOOKUP(C67,Active!C$21:E$973,3,FALSE)</f>
        <v>6414.9812204331738</v>
      </c>
      <c r="F67" s="6" t="s">
        <v>57</v>
      </c>
      <c r="G67" s="2" t="str">
        <f t="shared" si="10"/>
        <v>55441.1071</v>
      </c>
      <c r="H67" s="4">
        <f t="shared" si="11"/>
        <v>6415</v>
      </c>
      <c r="I67" s="16" t="s">
        <v>261</v>
      </c>
      <c r="J67" s="17" t="s">
        <v>262</v>
      </c>
      <c r="K67" s="16" t="s">
        <v>263</v>
      </c>
      <c r="L67" s="16" t="s">
        <v>264</v>
      </c>
      <c r="M67" s="17" t="s">
        <v>247</v>
      </c>
      <c r="N67" s="17" t="s">
        <v>57</v>
      </c>
      <c r="O67" s="18" t="s">
        <v>265</v>
      </c>
      <c r="P67" s="19" t="s">
        <v>266</v>
      </c>
    </row>
    <row r="68" spans="1:16" x14ac:dyDescent="0.2">
      <c r="B68" s="6"/>
      <c r="E68" s="15"/>
      <c r="F68" s="6"/>
    </row>
    <row r="69" spans="1:16" x14ac:dyDescent="0.2">
      <c r="B69" s="6"/>
      <c r="E69" s="15"/>
      <c r="F69" s="6"/>
    </row>
    <row r="70" spans="1:16" x14ac:dyDescent="0.2">
      <c r="B70" s="6"/>
      <c r="E70" s="15"/>
      <c r="F70" s="6"/>
    </row>
    <row r="71" spans="1:16" x14ac:dyDescent="0.2">
      <c r="B71" s="6"/>
      <c r="E71" s="15"/>
      <c r="F71" s="6"/>
    </row>
    <row r="72" spans="1:16" x14ac:dyDescent="0.2">
      <c r="B72" s="6"/>
      <c r="E72" s="15"/>
      <c r="F72" s="6"/>
    </row>
    <row r="73" spans="1:16" x14ac:dyDescent="0.2">
      <c r="B73" s="6"/>
      <c r="E73" s="15"/>
      <c r="F73" s="6"/>
    </row>
    <row r="74" spans="1:16" x14ac:dyDescent="0.2">
      <c r="B74" s="6"/>
      <c r="E74" s="15"/>
      <c r="F74" s="6"/>
    </row>
    <row r="75" spans="1:16" x14ac:dyDescent="0.2">
      <c r="B75" s="6"/>
      <c r="E75" s="15"/>
      <c r="F75" s="6"/>
    </row>
    <row r="76" spans="1:16" x14ac:dyDescent="0.2">
      <c r="B76" s="6"/>
      <c r="E76" s="15"/>
      <c r="F76" s="6"/>
    </row>
    <row r="77" spans="1:16" x14ac:dyDescent="0.2">
      <c r="B77" s="6"/>
      <c r="E77" s="15"/>
      <c r="F77" s="6"/>
    </row>
    <row r="78" spans="1:16" x14ac:dyDescent="0.2">
      <c r="B78" s="6"/>
      <c r="E78" s="15"/>
      <c r="F78" s="6"/>
    </row>
    <row r="79" spans="1:16" x14ac:dyDescent="0.2">
      <c r="B79" s="6"/>
      <c r="E79" s="15"/>
      <c r="F79" s="6"/>
    </row>
    <row r="80" spans="1:16" x14ac:dyDescent="0.2">
      <c r="B80" s="6"/>
      <c r="E80" s="15"/>
      <c r="F80" s="6"/>
    </row>
    <row r="81" spans="2:6" x14ac:dyDescent="0.2">
      <c r="B81" s="6"/>
      <c r="E81" s="15"/>
      <c r="F81" s="6"/>
    </row>
    <row r="82" spans="2:6" x14ac:dyDescent="0.2">
      <c r="B82" s="6"/>
      <c r="E82" s="15"/>
      <c r="F82" s="6"/>
    </row>
    <row r="83" spans="2:6" x14ac:dyDescent="0.2">
      <c r="B83" s="6"/>
      <c r="E83" s="15"/>
      <c r="F83" s="6"/>
    </row>
    <row r="84" spans="2:6" x14ac:dyDescent="0.2">
      <c r="B84" s="6"/>
      <c r="E84" s="15"/>
      <c r="F84" s="6"/>
    </row>
    <row r="85" spans="2:6" x14ac:dyDescent="0.2">
      <c r="B85" s="6"/>
      <c r="E85" s="15"/>
      <c r="F85" s="6"/>
    </row>
    <row r="86" spans="2:6" x14ac:dyDescent="0.2">
      <c r="B86" s="6"/>
      <c r="E86" s="15"/>
      <c r="F86" s="6"/>
    </row>
    <row r="87" spans="2:6" x14ac:dyDescent="0.2">
      <c r="B87" s="6"/>
      <c r="E87" s="15"/>
      <c r="F87" s="6"/>
    </row>
    <row r="88" spans="2:6" x14ac:dyDescent="0.2">
      <c r="B88" s="6"/>
      <c r="E88" s="15"/>
      <c r="F88" s="6"/>
    </row>
    <row r="89" spans="2:6" x14ac:dyDescent="0.2">
      <c r="B89" s="6"/>
      <c r="E89" s="15"/>
      <c r="F89" s="6"/>
    </row>
    <row r="90" spans="2:6" x14ac:dyDescent="0.2">
      <c r="B90" s="6"/>
      <c r="E90" s="15"/>
      <c r="F90" s="6"/>
    </row>
    <row r="91" spans="2:6" x14ac:dyDescent="0.2">
      <c r="B91" s="6"/>
      <c r="E91" s="15"/>
      <c r="F91" s="6"/>
    </row>
    <row r="92" spans="2:6" x14ac:dyDescent="0.2">
      <c r="B92" s="6"/>
      <c r="E92" s="15"/>
      <c r="F92" s="6"/>
    </row>
    <row r="93" spans="2:6" x14ac:dyDescent="0.2">
      <c r="B93" s="6"/>
      <c r="E93" s="15"/>
      <c r="F93" s="6"/>
    </row>
    <row r="94" spans="2:6" x14ac:dyDescent="0.2">
      <c r="B94" s="6"/>
      <c r="E94" s="15"/>
      <c r="F94" s="6"/>
    </row>
    <row r="95" spans="2:6" x14ac:dyDescent="0.2">
      <c r="B95" s="6"/>
      <c r="E95" s="15"/>
      <c r="F95" s="6"/>
    </row>
    <row r="96" spans="2:6" x14ac:dyDescent="0.2">
      <c r="B96" s="6"/>
      <c r="E96" s="15"/>
      <c r="F96" s="6"/>
    </row>
    <row r="97" spans="2:6" x14ac:dyDescent="0.2">
      <c r="B97" s="6"/>
      <c r="E97" s="15"/>
      <c r="F97" s="6"/>
    </row>
    <row r="98" spans="2:6" x14ac:dyDescent="0.2">
      <c r="B98" s="6"/>
      <c r="E98" s="15"/>
      <c r="F98" s="6"/>
    </row>
    <row r="99" spans="2:6" x14ac:dyDescent="0.2">
      <c r="B99" s="6"/>
      <c r="E99" s="15"/>
      <c r="F99" s="6"/>
    </row>
    <row r="100" spans="2:6" x14ac:dyDescent="0.2">
      <c r="B100" s="6"/>
      <c r="E100" s="15"/>
      <c r="F100" s="6"/>
    </row>
    <row r="101" spans="2:6" x14ac:dyDescent="0.2">
      <c r="B101" s="6"/>
      <c r="E101" s="15"/>
      <c r="F101" s="6"/>
    </row>
    <row r="102" spans="2:6" x14ac:dyDescent="0.2">
      <c r="B102" s="6"/>
      <c r="E102" s="15"/>
      <c r="F102" s="6"/>
    </row>
    <row r="103" spans="2:6" x14ac:dyDescent="0.2">
      <c r="B103" s="6"/>
      <c r="E103" s="15"/>
      <c r="F103" s="6"/>
    </row>
    <row r="104" spans="2:6" x14ac:dyDescent="0.2">
      <c r="B104" s="6"/>
      <c r="E104" s="15"/>
      <c r="F104" s="6"/>
    </row>
    <row r="105" spans="2:6" x14ac:dyDescent="0.2">
      <c r="B105" s="6"/>
      <c r="E105" s="15"/>
      <c r="F105" s="6"/>
    </row>
    <row r="106" spans="2:6" x14ac:dyDescent="0.2">
      <c r="B106" s="6"/>
      <c r="E106" s="15"/>
      <c r="F106" s="6"/>
    </row>
    <row r="107" spans="2:6" x14ac:dyDescent="0.2">
      <c r="B107" s="6"/>
      <c r="E107" s="15"/>
      <c r="F107" s="6"/>
    </row>
    <row r="108" spans="2:6" x14ac:dyDescent="0.2">
      <c r="B108" s="6"/>
      <c r="E108" s="15"/>
      <c r="F108" s="6"/>
    </row>
    <row r="109" spans="2:6" x14ac:dyDescent="0.2">
      <c r="B109" s="6"/>
      <c r="E109" s="15"/>
      <c r="F109" s="6"/>
    </row>
    <row r="110" spans="2:6" x14ac:dyDescent="0.2">
      <c r="B110" s="6"/>
      <c r="E110" s="15"/>
      <c r="F110" s="6"/>
    </row>
    <row r="111" spans="2:6" x14ac:dyDescent="0.2">
      <c r="B111" s="6"/>
      <c r="E111" s="15"/>
      <c r="F111" s="6"/>
    </row>
    <row r="112" spans="2:6" x14ac:dyDescent="0.2">
      <c r="B112" s="6"/>
      <c r="E112" s="15"/>
      <c r="F112" s="6"/>
    </row>
    <row r="113" spans="2:6" x14ac:dyDescent="0.2">
      <c r="B113" s="6"/>
      <c r="E113" s="15"/>
      <c r="F113" s="6"/>
    </row>
    <row r="114" spans="2:6" x14ac:dyDescent="0.2">
      <c r="B114" s="6"/>
      <c r="E114" s="15"/>
      <c r="F114" s="6"/>
    </row>
    <row r="115" spans="2:6" x14ac:dyDescent="0.2">
      <c r="B115" s="6"/>
      <c r="E115" s="15"/>
      <c r="F115" s="6"/>
    </row>
    <row r="116" spans="2:6" x14ac:dyDescent="0.2">
      <c r="B116" s="6"/>
      <c r="E116" s="15"/>
      <c r="F116" s="6"/>
    </row>
    <row r="117" spans="2:6" x14ac:dyDescent="0.2">
      <c r="B117" s="6"/>
      <c r="E117" s="15"/>
      <c r="F117" s="6"/>
    </row>
    <row r="118" spans="2:6" x14ac:dyDescent="0.2">
      <c r="B118" s="6"/>
      <c r="E118" s="15"/>
      <c r="F118" s="6"/>
    </row>
    <row r="119" spans="2:6" x14ac:dyDescent="0.2">
      <c r="B119" s="6"/>
      <c r="E119" s="15"/>
      <c r="F119" s="6"/>
    </row>
    <row r="120" spans="2:6" x14ac:dyDescent="0.2">
      <c r="B120" s="6"/>
      <c r="E120" s="15"/>
      <c r="F120" s="6"/>
    </row>
    <row r="121" spans="2:6" x14ac:dyDescent="0.2">
      <c r="B121" s="6"/>
      <c r="E121" s="15"/>
      <c r="F121" s="6"/>
    </row>
    <row r="122" spans="2:6" x14ac:dyDescent="0.2">
      <c r="B122" s="6"/>
      <c r="E122" s="15"/>
      <c r="F122" s="6"/>
    </row>
    <row r="123" spans="2:6" x14ac:dyDescent="0.2">
      <c r="B123" s="6"/>
      <c r="E123" s="15"/>
      <c r="F123" s="6"/>
    </row>
    <row r="124" spans="2:6" x14ac:dyDescent="0.2">
      <c r="B124" s="6"/>
      <c r="E124" s="15"/>
      <c r="F124" s="6"/>
    </row>
    <row r="125" spans="2:6" x14ac:dyDescent="0.2">
      <c r="B125" s="6"/>
      <c r="E125" s="15"/>
      <c r="F125" s="6"/>
    </row>
    <row r="126" spans="2:6" x14ac:dyDescent="0.2">
      <c r="B126" s="6"/>
      <c r="E126" s="15"/>
      <c r="F126" s="6"/>
    </row>
    <row r="127" spans="2:6" x14ac:dyDescent="0.2">
      <c r="B127" s="6"/>
      <c r="E127" s="15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  <row r="871" spans="2:6" x14ac:dyDescent="0.2">
      <c r="B871" s="6"/>
      <c r="F871" s="6"/>
    </row>
    <row r="872" spans="2:6" x14ac:dyDescent="0.2">
      <c r="B872" s="6"/>
      <c r="F872" s="6"/>
    </row>
    <row r="873" spans="2:6" x14ac:dyDescent="0.2">
      <c r="B873" s="6"/>
      <c r="F873" s="6"/>
    </row>
    <row r="874" spans="2:6" x14ac:dyDescent="0.2">
      <c r="B874" s="6"/>
      <c r="F874" s="6"/>
    </row>
    <row r="875" spans="2:6" x14ac:dyDescent="0.2">
      <c r="B875" s="6"/>
      <c r="F875" s="6"/>
    </row>
    <row r="876" spans="2:6" x14ac:dyDescent="0.2">
      <c r="B876" s="6"/>
      <c r="F876" s="6"/>
    </row>
    <row r="877" spans="2:6" x14ac:dyDescent="0.2">
      <c r="B877" s="6"/>
      <c r="F877" s="6"/>
    </row>
    <row r="878" spans="2:6" x14ac:dyDescent="0.2">
      <c r="B878" s="6"/>
      <c r="F878" s="6"/>
    </row>
    <row r="879" spans="2:6" x14ac:dyDescent="0.2">
      <c r="B879" s="6"/>
      <c r="F879" s="6"/>
    </row>
    <row r="880" spans="2:6" x14ac:dyDescent="0.2">
      <c r="B880" s="6"/>
      <c r="F880" s="6"/>
    </row>
    <row r="881" spans="2:6" x14ac:dyDescent="0.2">
      <c r="B881" s="6"/>
      <c r="F881" s="6"/>
    </row>
    <row r="882" spans="2:6" x14ac:dyDescent="0.2">
      <c r="B882" s="6"/>
      <c r="F882" s="6"/>
    </row>
    <row r="883" spans="2:6" x14ac:dyDescent="0.2">
      <c r="B883" s="6"/>
      <c r="F883" s="6"/>
    </row>
    <row r="884" spans="2:6" x14ac:dyDescent="0.2">
      <c r="B884" s="6"/>
      <c r="F884" s="6"/>
    </row>
    <row r="885" spans="2:6" x14ac:dyDescent="0.2">
      <c r="B885" s="6"/>
      <c r="F885" s="6"/>
    </row>
    <row r="886" spans="2:6" x14ac:dyDescent="0.2">
      <c r="B886" s="6"/>
      <c r="F886" s="6"/>
    </row>
    <row r="887" spans="2:6" x14ac:dyDescent="0.2">
      <c r="B887" s="6"/>
      <c r="F887" s="6"/>
    </row>
    <row r="888" spans="2:6" x14ac:dyDescent="0.2">
      <c r="B888" s="6"/>
      <c r="F888" s="6"/>
    </row>
    <row r="889" spans="2:6" x14ac:dyDescent="0.2">
      <c r="B889" s="6"/>
      <c r="F889" s="6"/>
    </row>
    <row r="890" spans="2:6" x14ac:dyDescent="0.2">
      <c r="B890" s="6"/>
      <c r="F890" s="6"/>
    </row>
    <row r="891" spans="2:6" x14ac:dyDescent="0.2">
      <c r="B891" s="6"/>
      <c r="F891" s="6"/>
    </row>
    <row r="892" spans="2:6" x14ac:dyDescent="0.2">
      <c r="B892" s="6"/>
      <c r="F892" s="6"/>
    </row>
    <row r="893" spans="2:6" x14ac:dyDescent="0.2">
      <c r="B893" s="6"/>
      <c r="F893" s="6"/>
    </row>
    <row r="894" spans="2:6" x14ac:dyDescent="0.2">
      <c r="B894" s="6"/>
      <c r="F894" s="6"/>
    </row>
    <row r="895" spans="2:6" x14ac:dyDescent="0.2">
      <c r="B895" s="6"/>
      <c r="F895" s="6"/>
    </row>
    <row r="896" spans="2:6" x14ac:dyDescent="0.2">
      <c r="B896" s="6"/>
      <c r="F896" s="6"/>
    </row>
    <row r="897" spans="2:6" x14ac:dyDescent="0.2">
      <c r="B897" s="6"/>
      <c r="F897" s="6"/>
    </row>
    <row r="898" spans="2:6" x14ac:dyDescent="0.2">
      <c r="B898" s="6"/>
      <c r="F898" s="6"/>
    </row>
    <row r="899" spans="2:6" x14ac:dyDescent="0.2">
      <c r="B899" s="6"/>
      <c r="F899" s="6"/>
    </row>
    <row r="900" spans="2:6" x14ac:dyDescent="0.2">
      <c r="B900" s="6"/>
      <c r="F900" s="6"/>
    </row>
    <row r="901" spans="2:6" x14ac:dyDescent="0.2">
      <c r="B901" s="6"/>
      <c r="F901" s="6"/>
    </row>
    <row r="902" spans="2:6" x14ac:dyDescent="0.2">
      <c r="B902" s="6"/>
      <c r="F902" s="6"/>
    </row>
    <row r="903" spans="2:6" x14ac:dyDescent="0.2">
      <c r="B903" s="6"/>
      <c r="F903" s="6"/>
    </row>
    <row r="904" spans="2:6" x14ac:dyDescent="0.2">
      <c r="B904" s="6"/>
      <c r="F904" s="6"/>
    </row>
    <row r="905" spans="2:6" x14ac:dyDescent="0.2">
      <c r="B905" s="6"/>
      <c r="F905" s="6"/>
    </row>
    <row r="906" spans="2:6" x14ac:dyDescent="0.2">
      <c r="B906" s="6"/>
      <c r="F906" s="6"/>
    </row>
    <row r="907" spans="2:6" x14ac:dyDescent="0.2">
      <c r="B907" s="6"/>
      <c r="F907" s="6"/>
    </row>
    <row r="908" spans="2:6" x14ac:dyDescent="0.2">
      <c r="B908" s="6"/>
      <c r="F908" s="6"/>
    </row>
    <row r="909" spans="2:6" x14ac:dyDescent="0.2">
      <c r="B909" s="6"/>
      <c r="F909" s="6"/>
    </row>
    <row r="910" spans="2:6" x14ac:dyDescent="0.2">
      <c r="B910" s="6"/>
      <c r="F910" s="6"/>
    </row>
    <row r="911" spans="2:6" x14ac:dyDescent="0.2">
      <c r="B911" s="6"/>
      <c r="F911" s="6"/>
    </row>
    <row r="912" spans="2:6" x14ac:dyDescent="0.2">
      <c r="B912" s="6"/>
      <c r="F912" s="6"/>
    </row>
    <row r="913" spans="2:6" x14ac:dyDescent="0.2">
      <c r="B913" s="6"/>
      <c r="F913" s="6"/>
    </row>
    <row r="914" spans="2:6" x14ac:dyDescent="0.2">
      <c r="B914" s="6"/>
      <c r="F914" s="6"/>
    </row>
    <row r="915" spans="2:6" x14ac:dyDescent="0.2">
      <c r="B915" s="6"/>
      <c r="F915" s="6"/>
    </row>
  </sheetData>
  <phoneticPr fontId="7" type="noConversion"/>
  <hyperlinks>
    <hyperlink ref="P13" r:id="rId1" display="http://www.bav-astro.de/sfs/BAVM_link.php?BAVMnr=62" xr:uid="{00000000-0004-0000-0100-000000000000}"/>
    <hyperlink ref="P14" r:id="rId2" display="http://www.bav-astro.de/sfs/BAVM_link.php?BAVMnr=62" xr:uid="{00000000-0004-0000-0100-000001000000}"/>
    <hyperlink ref="P15" r:id="rId3" display="http://www.bav-astro.de/sfs/BAVM_link.php?BAVMnr=62" xr:uid="{00000000-0004-0000-0100-000002000000}"/>
    <hyperlink ref="P16" r:id="rId4" display="http://www.bav-astro.de/sfs/BAVM_link.php?BAVMnr=62" xr:uid="{00000000-0004-0000-0100-000003000000}"/>
    <hyperlink ref="P17" r:id="rId5" display="http://www.bav-astro.de/sfs/BAVM_link.php?BAVMnr=62" xr:uid="{00000000-0004-0000-0100-000004000000}"/>
    <hyperlink ref="P18" r:id="rId6" display="http://www.bav-astro.de/sfs/BAVM_link.php?BAVMnr=62" xr:uid="{00000000-0004-0000-0100-000005000000}"/>
    <hyperlink ref="P19" r:id="rId7" display="http://www.bav-astro.de/sfs/BAVM_link.php?BAVMnr=111" xr:uid="{00000000-0004-0000-0100-000006000000}"/>
    <hyperlink ref="P20" r:id="rId8" display="http://www.konkoly.hu/cgi-bin/IBVS?5357" xr:uid="{00000000-0004-0000-0100-000007000000}"/>
    <hyperlink ref="P21" r:id="rId9" display="http://www.bav-astro.de/sfs/BAVM_link.php?BAVMnr=178" xr:uid="{00000000-0004-0000-0100-000008000000}"/>
    <hyperlink ref="P65" r:id="rId10" display="http://www.bav-astro.de/sfs/BAVM_link.php?BAVMnr=179" xr:uid="{00000000-0004-0000-0100-000009000000}"/>
    <hyperlink ref="P66" r:id="rId11" display="http://www.bav-astro.de/sfs/BAVM_link.php?BAVMnr=193" xr:uid="{00000000-0004-0000-0100-00000A000000}"/>
    <hyperlink ref="P67" r:id="rId12" display="http://vsolj.cetus-net.org/vsoljno51.pdf" xr:uid="{00000000-0004-0000-0100-00000B000000}"/>
    <hyperlink ref="P22" r:id="rId13" display="http://www.bav-astro.de/sfs/BAVM_link.php?BAVMnr=220" xr:uid="{00000000-0004-0000-0100-00000C000000}"/>
    <hyperlink ref="P23" r:id="rId14" display="http://www.bav-astro.de/sfs/BAVM_link.php?BAVMnr=241" xr:uid="{00000000-0004-0000-0100-00000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2024-07-20T03:58:22Z</dcterms:modified>
</cp:coreProperties>
</file>