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A42D05B-9A54-4B62-B632-920BC26313A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F16" i="1" l="1"/>
  <c r="Q57" i="1"/>
  <c r="Q58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6" i="1"/>
  <c r="Q21" i="1"/>
  <c r="G45" i="2"/>
  <c r="C45" i="2"/>
  <c r="G12" i="2"/>
  <c r="C12" i="2"/>
  <c r="G11" i="2"/>
  <c r="C11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H45" i="2"/>
  <c r="B45" i="2"/>
  <c r="D45" i="2"/>
  <c r="A45" i="2"/>
  <c r="H12" i="2"/>
  <c r="B12" i="2"/>
  <c r="D12" i="2"/>
  <c r="A12" i="2"/>
  <c r="H11" i="2"/>
  <c r="B11" i="2"/>
  <c r="D11" i="2"/>
  <c r="A11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E55" i="1"/>
  <c r="F55" i="1" s="1"/>
  <c r="G55" i="1" s="1"/>
  <c r="J55" i="1" s="1"/>
  <c r="C9" i="1"/>
  <c r="D9" i="1"/>
  <c r="Q54" i="1"/>
  <c r="Q55" i="1"/>
  <c r="D4" i="1"/>
  <c r="C8" i="1"/>
  <c r="E52" i="1"/>
  <c r="E44" i="2" s="1"/>
  <c r="C4" i="1"/>
  <c r="B2" i="1"/>
  <c r="C7" i="1"/>
  <c r="E57" i="1"/>
  <c r="F57" i="1" s="1"/>
  <c r="G57" i="1" s="1"/>
  <c r="K57" i="1" s="1"/>
  <c r="E36" i="1"/>
  <c r="E28" i="2" s="1"/>
  <c r="F36" i="1"/>
  <c r="G36" i="1" s="1"/>
  <c r="I36" i="1" s="1"/>
  <c r="E28" i="1"/>
  <c r="F28" i="1" s="1"/>
  <c r="G28" i="1" s="1"/>
  <c r="I28" i="1" s="1"/>
  <c r="E44" i="1"/>
  <c r="F44" i="1" s="1"/>
  <c r="G44" i="1" s="1"/>
  <c r="I44" i="1" s="1"/>
  <c r="E49" i="1"/>
  <c r="F49" i="1"/>
  <c r="E41" i="1"/>
  <c r="E33" i="2" s="1"/>
  <c r="F41" i="1"/>
  <c r="G41" i="1" s="1"/>
  <c r="I41" i="1" s="1"/>
  <c r="E33" i="1"/>
  <c r="F33" i="1" s="1"/>
  <c r="G33" i="1" s="1"/>
  <c r="I33" i="1" s="1"/>
  <c r="E25" i="1"/>
  <c r="F25" i="1" s="1"/>
  <c r="G25" i="1" s="1"/>
  <c r="I25" i="1" s="1"/>
  <c r="C53" i="1"/>
  <c r="E53" i="1" s="1"/>
  <c r="F53" i="1" s="1"/>
  <c r="E37" i="2"/>
  <c r="E46" i="1"/>
  <c r="F46" i="1" s="1"/>
  <c r="G46" i="1" s="1"/>
  <c r="I46" i="1" s="1"/>
  <c r="E38" i="1"/>
  <c r="F38" i="1"/>
  <c r="G38" i="1"/>
  <c r="I38" i="1"/>
  <c r="E30" i="1"/>
  <c r="F30" i="1" s="1"/>
  <c r="G30" i="1" s="1"/>
  <c r="I30" i="1" s="1"/>
  <c r="E51" i="1"/>
  <c r="F51" i="1"/>
  <c r="G51" i="1" s="1"/>
  <c r="I51" i="1" s="1"/>
  <c r="E43" i="1"/>
  <c r="F43" i="1" s="1"/>
  <c r="G43" i="1" s="1"/>
  <c r="I43" i="1" s="1"/>
  <c r="E35" i="1"/>
  <c r="E27" i="2" s="1"/>
  <c r="F35" i="1"/>
  <c r="G35" i="1" s="1"/>
  <c r="I35" i="1" s="1"/>
  <c r="E27" i="1"/>
  <c r="F27" i="1" s="1"/>
  <c r="G27" i="1" s="1"/>
  <c r="I27" i="1" s="1"/>
  <c r="E22" i="1"/>
  <c r="E14" i="2" s="1"/>
  <c r="F22" i="1"/>
  <c r="G22" i="1" s="1"/>
  <c r="I22" i="1" s="1"/>
  <c r="E58" i="1"/>
  <c r="F58" i="1" s="1"/>
  <c r="G58" i="1" s="1"/>
  <c r="K58" i="1" s="1"/>
  <c r="E54" i="1"/>
  <c r="F54" i="1"/>
  <c r="G54" i="1"/>
  <c r="J54" i="1"/>
  <c r="E48" i="1"/>
  <c r="F48" i="1" s="1"/>
  <c r="G48" i="1" s="1"/>
  <c r="I48" i="1" s="1"/>
  <c r="E40" i="1"/>
  <c r="F40" i="1"/>
  <c r="G40" i="1"/>
  <c r="I40" i="1"/>
  <c r="E32" i="1"/>
  <c r="F32" i="1" s="1"/>
  <c r="G32" i="1" s="1"/>
  <c r="I32" i="1" s="1"/>
  <c r="E24" i="1"/>
  <c r="F24" i="1" s="1"/>
  <c r="G24" i="1" s="1"/>
  <c r="I24" i="1" s="1"/>
  <c r="E56" i="1"/>
  <c r="F56" i="1"/>
  <c r="G56" i="1" s="1"/>
  <c r="K56" i="1" s="1"/>
  <c r="E45" i="1"/>
  <c r="F45" i="1" s="1"/>
  <c r="G45" i="1" s="1"/>
  <c r="I45" i="1" s="1"/>
  <c r="E37" i="1"/>
  <c r="F37" i="1"/>
  <c r="G37" i="1" s="1"/>
  <c r="I37" i="1" s="1"/>
  <c r="E29" i="1"/>
  <c r="F29" i="1" s="1"/>
  <c r="G29" i="1" s="1"/>
  <c r="I29" i="1" s="1"/>
  <c r="E50" i="1"/>
  <c r="F50" i="1"/>
  <c r="G50" i="1"/>
  <c r="I50" i="1"/>
  <c r="E42" i="1"/>
  <c r="F42" i="1" s="1"/>
  <c r="G42" i="1" s="1"/>
  <c r="I42" i="1" s="1"/>
  <c r="E34" i="1"/>
  <c r="F34" i="1" s="1"/>
  <c r="G34" i="1" s="1"/>
  <c r="I34" i="1" s="1"/>
  <c r="E26" i="1"/>
  <c r="E18" i="2" s="1"/>
  <c r="F26" i="1"/>
  <c r="G26" i="1" s="1"/>
  <c r="I26" i="1" s="1"/>
  <c r="E21" i="1"/>
  <c r="E13" i="2" s="1"/>
  <c r="G49" i="1"/>
  <c r="I49" i="1"/>
  <c r="E47" i="1"/>
  <c r="F47" i="1" s="1"/>
  <c r="G47" i="1" s="1"/>
  <c r="I47" i="1" s="1"/>
  <c r="E39" i="1"/>
  <c r="F39" i="1"/>
  <c r="G39" i="1" s="1"/>
  <c r="I39" i="1" s="1"/>
  <c r="E31" i="1"/>
  <c r="F31" i="1"/>
  <c r="G31" i="1"/>
  <c r="I31" i="1"/>
  <c r="E23" i="1"/>
  <c r="E15" i="2" s="1"/>
  <c r="E32" i="2"/>
  <c r="E11" i="2"/>
  <c r="E43" i="2"/>
  <c r="E23" i="2"/>
  <c r="E30" i="2"/>
  <c r="Q53" i="1"/>
  <c r="C17" i="1"/>
  <c r="E35" i="2"/>
  <c r="E19" i="2"/>
  <c r="E26" i="2"/>
  <c r="E34" i="2"/>
  <c r="E42" i="2"/>
  <c r="E20" i="2"/>
  <c r="E24" i="2"/>
  <c r="E40" i="2"/>
  <c r="E29" i="2"/>
  <c r="E31" i="2"/>
  <c r="E25" i="2"/>
  <c r="E21" i="2"/>
  <c r="E16" i="2"/>
  <c r="E36" i="2"/>
  <c r="E41" i="2"/>
  <c r="E17" i="2"/>
  <c r="E38" i="2"/>
  <c r="F52" i="1" l="1"/>
  <c r="G52" i="1" s="1"/>
  <c r="I52" i="1" s="1"/>
  <c r="E12" i="2"/>
  <c r="E39" i="2"/>
  <c r="G53" i="1"/>
  <c r="I53" i="1" s="1"/>
  <c r="E45" i="2"/>
  <c r="E22" i="2"/>
  <c r="F23" i="1"/>
  <c r="G23" i="1" s="1"/>
  <c r="I23" i="1" s="1"/>
  <c r="F21" i="1"/>
  <c r="G21" i="1" s="1"/>
  <c r="F17" i="1"/>
  <c r="C11" i="1"/>
  <c r="C12" i="1"/>
  <c r="C16" i="1" l="1"/>
  <c r="D18" i="1" s="1"/>
  <c r="O51" i="1"/>
  <c r="O47" i="1"/>
  <c r="O30" i="1"/>
  <c r="O34" i="1"/>
  <c r="O27" i="1"/>
  <c r="O33" i="1"/>
  <c r="O55" i="1"/>
  <c r="O37" i="1"/>
  <c r="O43" i="1"/>
  <c r="O57" i="1"/>
  <c r="O50" i="1"/>
  <c r="O32" i="1"/>
  <c r="O28" i="1"/>
  <c r="O25" i="1"/>
  <c r="O26" i="1"/>
  <c r="O41" i="1"/>
  <c r="O45" i="1"/>
  <c r="O23" i="1"/>
  <c r="O48" i="1"/>
  <c r="O56" i="1"/>
  <c r="O31" i="1"/>
  <c r="O58" i="1"/>
  <c r="O38" i="1"/>
  <c r="O40" i="1"/>
  <c r="O44" i="1"/>
  <c r="O53" i="1"/>
  <c r="O42" i="1"/>
  <c r="O21" i="1"/>
  <c r="O46" i="1"/>
  <c r="O24" i="1"/>
  <c r="O22" i="1"/>
  <c r="O36" i="1"/>
  <c r="O52" i="1"/>
  <c r="O35" i="1"/>
  <c r="O29" i="1"/>
  <c r="O39" i="1"/>
  <c r="C15" i="1"/>
  <c r="C18" i="1" s="1"/>
  <c r="O54" i="1"/>
  <c r="O49" i="1"/>
  <c r="I21" i="1"/>
  <c r="F18" i="1" l="1"/>
  <c r="F19" i="1" s="1"/>
</calcChain>
</file>

<file path=xl/sharedStrings.xml><?xml version="1.0" encoding="utf-8"?>
<sst xmlns="http://schemas.openxmlformats.org/spreadsheetml/2006/main" count="380" uniqueCount="175">
  <si>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</si>
  <si>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</si>
  <si>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</si>
  <si>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</si>
  <si>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</si>
  <si>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</si>
  <si>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</si>
  <si>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</si>
  <si>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</si>
  <si>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</si>
  <si>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</si>
  <si>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</si>
  <si>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</si>
  <si>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</si>
  <si>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</si>
  <si>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</si>
  <si>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</si>
  <si>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</si>
  <si>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</si>
  <si>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</si>
  <si>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</si>
  <si>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</si>
  <si>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</si>
  <si>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</si>
  <si>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</si>
  <si>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</si>
  <si>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</si>
  <si>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</si>
  <si>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</si>
  <si>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</si>
  <si>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</si>
  <si>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</si>
  <si>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</si>
  <si>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</t>
  </si>
  <si>
    <t>Kreiner</t>
  </si>
  <si>
    <t>Kreiner Eph.</t>
  </si>
  <si>
    <t xml:space="preserve">EO Vul / GSC 2163-0791 </t>
  </si>
  <si>
    <t>E</t>
  </si>
  <si>
    <t>IBVS 5731</t>
  </si>
  <si>
    <t>Minima from the Lichtenknecker Database of the BAV</t>
  </si>
  <si>
    <t>C</t>
  </si>
  <si>
    <t>CCD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</si>
  <si>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</si>
  <si>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</si>
  <si>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</si>
  <si>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</si>
  <si>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</si>
  <si>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</si>
  <si>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</si>
  <si>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2426214.373 </t>
  </si>
  <si>
    <t> 25.08.1930 20:57 </t>
  </si>
  <si>
    <t> 0.647 </t>
  </si>
  <si>
    <t>P </t>
  </si>
  <si>
    <t> E.Ahnert-Rohlfs </t>
  </si>
  <si>
    <t> VSS 2.144 </t>
  </si>
  <si>
    <t>2427394.288 </t>
  </si>
  <si>
    <t> 17.11.1933 18:54 </t>
  </si>
  <si>
    <t> 0.742 </t>
  </si>
  <si>
    <t>2427683.372 </t>
  </si>
  <si>
    <t> 02.09.1934 20:55 </t>
  </si>
  <si>
    <t> 0.690 </t>
  </si>
  <si>
    <t>2428717.449 </t>
  </si>
  <si>
    <t> 02.07.1937 22:46 </t>
  </si>
  <si>
    <t> 0.740 </t>
  </si>
  <si>
    <t>2429071.471 </t>
  </si>
  <si>
    <t> 21.06.1938 23:18 </t>
  </si>
  <si>
    <t> 0.693 </t>
  </si>
  <si>
    <t>2429109.429 </t>
  </si>
  <si>
    <t> 29.07.1938 22:17 </t>
  </si>
  <si>
    <t> 0.672 </t>
  </si>
  <si>
    <t>2429576.246 </t>
  </si>
  <si>
    <t> 08.11.1939 17:54 </t>
  </si>
  <si>
    <t> 0.706 </t>
  </si>
  <si>
    <t>2430170.470 </t>
  </si>
  <si>
    <t> 24.06.1941 23:16 </t>
  </si>
  <si>
    <t> 0.732 </t>
  </si>
  <si>
    <t>2430251.379 </t>
  </si>
  <si>
    <t> 13.09.1941 21:05 </t>
  </si>
  <si>
    <t> 0.781 </t>
  </si>
  <si>
    <t>2430376.248 </t>
  </si>
  <si>
    <t> 16.01.1942 17:57 </t>
  </si>
  <si>
    <t> 0.684 </t>
  </si>
  <si>
    <t>2430589.492 </t>
  </si>
  <si>
    <t> 17.08.1942 23:48 </t>
  </si>
  <si>
    <t> 0.752 </t>
  </si>
  <si>
    <t>2430589.500 </t>
  </si>
  <si>
    <t> 18.08.1942 00:00 </t>
  </si>
  <si>
    <t> 0.760 </t>
  </si>
  <si>
    <t>2430632.315 </t>
  </si>
  <si>
    <t> 29.09.1942 19:33 </t>
  </si>
  <si>
    <t> 0.695 </t>
  </si>
  <si>
    <t>2431029.289 </t>
  </si>
  <si>
    <t> 31.10.1943 18:56 </t>
  </si>
  <si>
    <t> 0.720 </t>
  </si>
  <si>
    <t>2431329.448 </t>
  </si>
  <si>
    <t> 26.08.1944 22:45 </t>
  </si>
  <si>
    <t> 0.717 </t>
  </si>
  <si>
    <t>2431650.475 </t>
  </si>
  <si>
    <t> 13.07.1945 23:24 </t>
  </si>
  <si>
    <t> 0.754 </t>
  </si>
  <si>
    <t>2431710.396 </t>
  </si>
  <si>
    <t> 11.09.1945 21:30 </t>
  </si>
  <si>
    <t> 0.643 </t>
  </si>
  <si>
    <t>2432064.489 </t>
  </si>
  <si>
    <t> 31.08.1946 23:44 </t>
  </si>
  <si>
    <t> 0.667 </t>
  </si>
  <si>
    <t>2432112.303 </t>
  </si>
  <si>
    <t> 18.10.1946 19:16 </t>
  </si>
  <si>
    <t> 0.701 </t>
  </si>
  <si>
    <t>2433152.481 </t>
  </si>
  <si>
    <t> 23.08.1949 23:32 </t>
  </si>
  <si>
    <t> 0.725 </t>
  </si>
  <si>
    <t>2433538.359 </t>
  </si>
  <si>
    <t> 13.09.1950 20:36 </t>
  </si>
  <si>
    <t> 0.681 </t>
  </si>
  <si>
    <t>2433887.404 </t>
  </si>
  <si>
    <t> 28.08.1951 21:41 </t>
  </si>
  <si>
    <t> 0.558 </t>
  </si>
  <si>
    <t>2433887.457 </t>
  </si>
  <si>
    <t> 28.08.1951 22:58 </t>
  </si>
  <si>
    <t> 0.611 </t>
  </si>
  <si>
    <t>2434251.431 </t>
  </si>
  <si>
    <t> 26.08.1952 22:20 </t>
  </si>
  <si>
    <t> 0.715 </t>
  </si>
  <si>
    <t>V </t>
  </si>
  <si>
    <t>2447654.500 </t>
  </si>
  <si>
    <t> 08.05.1989 00:00 </t>
  </si>
  <si>
    <t> 0.019 </t>
  </si>
  <si>
    <t> J.Borovicka </t>
  </si>
  <si>
    <t> BRNO 31.64 </t>
  </si>
  <si>
    <t>2447779.478 </t>
  </si>
  <si>
    <t> 09.09.1989 23:28 </t>
  </si>
  <si>
    <t> 0.032 </t>
  </si>
  <si>
    <t> BRNO 30 </t>
  </si>
  <si>
    <t>2447817.438 </t>
  </si>
  <si>
    <t> 17.10.1989 22:30 </t>
  </si>
  <si>
    <t> 0.012 </t>
  </si>
  <si>
    <t>2447822.324 </t>
  </si>
  <si>
    <t> 22.10.1989 19:46 </t>
  </si>
  <si>
    <t> -0.002 </t>
  </si>
  <si>
    <t>2448013.449 </t>
  </si>
  <si>
    <t> 01.05.1990 22:46 </t>
  </si>
  <si>
    <t> -0.001 </t>
  </si>
  <si>
    <t>2448187.421 </t>
  </si>
  <si>
    <t> 22.10.1990 22:06 </t>
  </si>
  <si>
    <t> -0.000 </t>
  </si>
  <si>
    <t> BRNO 31 </t>
  </si>
  <si>
    <t>2448557.400 </t>
  </si>
  <si>
    <t> 27.10.1991 21:36 </t>
  </si>
  <si>
    <t> -0.017 </t>
  </si>
  <si>
    <t>2448562.284 </t>
  </si>
  <si>
    <t> 01.11.1991 18:48 </t>
  </si>
  <si>
    <t> -0.034 </t>
  </si>
  <si>
    <t>2453639.3161 </t>
  </si>
  <si>
    <t> 25.09.2005 19:35 </t>
  </si>
  <si>
    <t> -0.0272 </t>
  </si>
  <si>
    <t>C </t>
  </si>
  <si>
    <t>-I</t>
  </si>
  <si>
    <t> Agerer </t>
  </si>
  <si>
    <t>BAVM 178 </t>
  </si>
  <si>
    <t>2453655.2886 </t>
  </si>
  <si>
    <t> 11.10.2005 18:55 </t>
  </si>
  <si>
    <t>942</t>
  </si>
  <si>
    <t> 0.0184 </t>
  </si>
  <si>
    <t> Frank </t>
  </si>
  <si>
    <t>2455838.4991 </t>
  </si>
  <si>
    <t> 03.10.2011 23:58 </t>
  </si>
  <si>
    <t>2724</t>
  </si>
  <si>
    <t> 0.0098 </t>
  </si>
  <si>
    <t> F.Agerer </t>
  </si>
  <si>
    <t>BAVM 225 </t>
  </si>
  <si>
    <t>II</t>
  </si>
  <si>
    <t>IBVS 6196</t>
  </si>
  <si>
    <t>Add cycle</t>
  </si>
  <si>
    <t>Old Cycle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</si>
</sst>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19" fillId="0" borderId="0"/>
    <xf numFmtId="0" fontId="19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57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6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7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7" fillId="24" borderId="17" xfId="38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5" fillId="0" borderId="0" xfId="42" applyFont="1" applyAlignment="1">
      <alignment wrapText="1"/>
    </xf>
    <xf numFmtId="0" fontId="15" fillId="0" borderId="0" xfId="42" applyFont="1" applyAlignment="1">
      <alignment horizontal="center" wrapText="1"/>
    </xf>
    <xf numFmtId="0" fontId="15" fillId="0" borderId="0" xfId="42" applyFont="1" applyAlignment="1">
      <alignment horizontal="left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EO Vul - O-C Diagr.</a:t>
            </a:r>
          </a:p>
        </c:rich>
      </c:tx>
      <c:layout>
        <c:manualLayout>
          <c:xMode val="edge"/>
          <c:yMode val="edge"/>
          <c:x val="0.39777468706536856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56467315716272"/>
          <c:y val="0.14035127795846455"/>
          <c:w val="0.8275382475660639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33">
                    <c:v>6.9999999999999999E-4</c:v>
                  </c:pt>
                  <c:pt idx="34">
                    <c:v>1.8E-3</c:v>
                  </c:pt>
                  <c:pt idx="36">
                    <c:v>5.9999999999999995E-4</c:v>
                  </c:pt>
                  <c:pt idx="37">
                    <c:v>6.9999999999999999E-4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33">
                    <c:v>6.9999999999999999E-4</c:v>
                  </c:pt>
                  <c:pt idx="34">
                    <c:v>1.8E-3</c:v>
                  </c:pt>
                  <c:pt idx="36">
                    <c:v>5.9999999999999995E-4</c:v>
                  </c:pt>
                  <c:pt idx="3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-21456</c:v>
                </c:pt>
                <c:pt idx="1">
                  <c:v>-20493</c:v>
                </c:pt>
                <c:pt idx="2">
                  <c:v>-20257</c:v>
                </c:pt>
                <c:pt idx="3">
                  <c:v>-19413</c:v>
                </c:pt>
                <c:pt idx="4">
                  <c:v>-19124</c:v>
                </c:pt>
                <c:pt idx="5">
                  <c:v>-19093</c:v>
                </c:pt>
                <c:pt idx="6">
                  <c:v>-18712</c:v>
                </c:pt>
                <c:pt idx="7">
                  <c:v>-18227</c:v>
                </c:pt>
                <c:pt idx="8">
                  <c:v>-18161</c:v>
                </c:pt>
                <c:pt idx="9">
                  <c:v>-18059</c:v>
                </c:pt>
                <c:pt idx="10">
                  <c:v>-17885</c:v>
                </c:pt>
                <c:pt idx="11">
                  <c:v>-17885</c:v>
                </c:pt>
                <c:pt idx="12">
                  <c:v>-17850</c:v>
                </c:pt>
                <c:pt idx="13">
                  <c:v>-17526</c:v>
                </c:pt>
                <c:pt idx="14">
                  <c:v>-17281</c:v>
                </c:pt>
                <c:pt idx="15">
                  <c:v>-17019</c:v>
                </c:pt>
                <c:pt idx="16">
                  <c:v>-16970</c:v>
                </c:pt>
                <c:pt idx="17">
                  <c:v>-16681</c:v>
                </c:pt>
                <c:pt idx="18">
                  <c:v>-16642</c:v>
                </c:pt>
                <c:pt idx="19">
                  <c:v>-15793</c:v>
                </c:pt>
                <c:pt idx="20">
                  <c:v>-15478</c:v>
                </c:pt>
                <c:pt idx="21">
                  <c:v>-15193</c:v>
                </c:pt>
                <c:pt idx="22">
                  <c:v>-15193</c:v>
                </c:pt>
                <c:pt idx="23">
                  <c:v>-14896</c:v>
                </c:pt>
                <c:pt idx="24">
                  <c:v>-3956</c:v>
                </c:pt>
                <c:pt idx="25">
                  <c:v>-3854</c:v>
                </c:pt>
                <c:pt idx="26">
                  <c:v>-3823</c:v>
                </c:pt>
                <c:pt idx="27">
                  <c:v>-3819</c:v>
                </c:pt>
                <c:pt idx="28">
                  <c:v>-3663</c:v>
                </c:pt>
                <c:pt idx="29">
                  <c:v>-3521</c:v>
                </c:pt>
                <c:pt idx="30">
                  <c:v>-3219</c:v>
                </c:pt>
                <c:pt idx="31">
                  <c:v>-3215</c:v>
                </c:pt>
                <c:pt idx="32">
                  <c:v>-16642</c:v>
                </c:pt>
                <c:pt idx="33">
                  <c:v>929</c:v>
                </c:pt>
                <c:pt idx="34">
                  <c:v>942</c:v>
                </c:pt>
                <c:pt idx="35">
                  <c:v>2724</c:v>
                </c:pt>
                <c:pt idx="36">
                  <c:v>3861</c:v>
                </c:pt>
                <c:pt idx="37">
                  <c:v>3905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4C-40ED-8E09-860EF408A1A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33">
                    <c:v>6.9999999999999999E-4</c:v>
                  </c:pt>
                  <c:pt idx="34">
                    <c:v>1.8E-3</c:v>
                  </c:pt>
                  <c:pt idx="36">
                    <c:v>5.9999999999999995E-4</c:v>
                  </c:pt>
                  <c:pt idx="37">
                    <c:v>6.9999999999999999E-4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33">
                    <c:v>6.9999999999999999E-4</c:v>
                  </c:pt>
                  <c:pt idx="34">
                    <c:v>1.8E-3</c:v>
                  </c:pt>
                  <c:pt idx="36">
                    <c:v>5.9999999999999995E-4</c:v>
                  </c:pt>
                  <c:pt idx="3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-21456</c:v>
                </c:pt>
                <c:pt idx="1">
                  <c:v>-20493</c:v>
                </c:pt>
                <c:pt idx="2">
                  <c:v>-20257</c:v>
                </c:pt>
                <c:pt idx="3">
                  <c:v>-19413</c:v>
                </c:pt>
                <c:pt idx="4">
                  <c:v>-19124</c:v>
                </c:pt>
                <c:pt idx="5">
                  <c:v>-19093</c:v>
                </c:pt>
                <c:pt idx="6">
                  <c:v>-18712</c:v>
                </c:pt>
                <c:pt idx="7">
                  <c:v>-18227</c:v>
                </c:pt>
                <c:pt idx="8">
                  <c:v>-18161</c:v>
                </c:pt>
                <c:pt idx="9">
                  <c:v>-18059</c:v>
                </c:pt>
                <c:pt idx="10">
                  <c:v>-17885</c:v>
                </c:pt>
                <c:pt idx="11">
                  <c:v>-17885</c:v>
                </c:pt>
                <c:pt idx="12">
                  <c:v>-17850</c:v>
                </c:pt>
                <c:pt idx="13">
                  <c:v>-17526</c:v>
                </c:pt>
                <c:pt idx="14">
                  <c:v>-17281</c:v>
                </c:pt>
                <c:pt idx="15">
                  <c:v>-17019</c:v>
                </c:pt>
                <c:pt idx="16">
                  <c:v>-16970</c:v>
                </c:pt>
                <c:pt idx="17">
                  <c:v>-16681</c:v>
                </c:pt>
                <c:pt idx="18">
                  <c:v>-16642</c:v>
                </c:pt>
                <c:pt idx="19">
                  <c:v>-15793</c:v>
                </c:pt>
                <c:pt idx="20">
                  <c:v>-15478</c:v>
                </c:pt>
                <c:pt idx="21">
                  <c:v>-15193</c:v>
                </c:pt>
                <c:pt idx="22">
                  <c:v>-15193</c:v>
                </c:pt>
                <c:pt idx="23">
                  <c:v>-14896</c:v>
                </c:pt>
                <c:pt idx="24">
                  <c:v>-3956</c:v>
                </c:pt>
                <c:pt idx="25">
                  <c:v>-3854</c:v>
                </c:pt>
                <c:pt idx="26">
                  <c:v>-3823</c:v>
                </c:pt>
                <c:pt idx="27">
                  <c:v>-3819</c:v>
                </c:pt>
                <c:pt idx="28">
                  <c:v>-3663</c:v>
                </c:pt>
                <c:pt idx="29">
                  <c:v>-3521</c:v>
                </c:pt>
                <c:pt idx="30">
                  <c:v>-3219</c:v>
                </c:pt>
                <c:pt idx="31">
                  <c:v>-3215</c:v>
                </c:pt>
                <c:pt idx="32">
                  <c:v>-16642</c:v>
                </c:pt>
                <c:pt idx="33">
                  <c:v>929</c:v>
                </c:pt>
                <c:pt idx="34">
                  <c:v>942</c:v>
                </c:pt>
                <c:pt idx="35">
                  <c:v>2724</c:v>
                </c:pt>
                <c:pt idx="36">
                  <c:v>3861</c:v>
                </c:pt>
                <c:pt idx="37">
                  <c:v>3905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0">
                  <c:v>-8.1879999997909181E-2</c:v>
                </c:pt>
                <c:pt idx="1">
                  <c:v>1.8485000000509899E-2</c:v>
                </c:pt>
                <c:pt idx="2">
                  <c:v>-3.1735000000480795E-2</c:v>
                </c:pt>
                <c:pt idx="3">
                  <c:v>2.2885000002133893E-2</c:v>
                </c:pt>
                <c:pt idx="4">
                  <c:v>-2.201999999670079E-2</c:v>
                </c:pt>
                <c:pt idx="5">
                  <c:v>-4.3514999997569248E-2</c:v>
                </c:pt>
                <c:pt idx="6">
                  <c:v>-6.76000000021304E-3</c:v>
                </c:pt>
                <c:pt idx="7">
                  <c:v>2.1915000001172302E-2</c:v>
                </c:pt>
                <c:pt idx="8">
                  <c:v>7.1345000000292202E-2</c:v>
                </c:pt>
                <c:pt idx="9">
                  <c:v>-2.4444999999104766E-2</c:v>
                </c:pt>
                <c:pt idx="10">
                  <c:v>4.43249999989348E-2</c:v>
                </c:pt>
                <c:pt idx="11">
                  <c:v>5.2325000000564614E-2</c:v>
                </c:pt>
                <c:pt idx="12">
                  <c:v>-1.2750000001688022E-2</c:v>
                </c:pt>
                <c:pt idx="13">
                  <c:v>1.4270000003307359E-2</c:v>
                </c:pt>
                <c:pt idx="14">
                  <c:v>1.2744999999995343E-2</c:v>
                </c:pt>
                <c:pt idx="15">
                  <c:v>5.175500000041211E-2</c:v>
                </c:pt>
                <c:pt idx="16">
                  <c:v>-5.9349999999540159E-2</c:v>
                </c:pt>
                <c:pt idx="17">
                  <c:v>-3.3254999998462154E-2</c:v>
                </c:pt>
                <c:pt idx="18">
                  <c:v>9.0000001364387572E-5</c:v>
                </c:pt>
                <c:pt idx="19">
                  <c:v>2.9985000001033768E-2</c:v>
                </c:pt>
                <c:pt idx="20">
                  <c:v>-1.269000000320375E-2</c:v>
                </c:pt>
                <c:pt idx="21">
                  <c:v>-0.13401499999599764</c:v>
                </c:pt>
                <c:pt idx="22">
                  <c:v>-8.1014999996114057E-2</c:v>
                </c:pt>
                <c:pt idx="23">
                  <c:v>2.4919999996200204E-2</c:v>
                </c:pt>
                <c:pt idx="24">
                  <c:v>7.6200000039534643E-3</c:v>
                </c:pt>
                <c:pt idx="25">
                  <c:v>2.0830000008572824E-2</c:v>
                </c:pt>
                <c:pt idx="26">
                  <c:v>1.335000000835862E-3</c:v>
                </c:pt>
                <c:pt idx="27">
                  <c:v>-1.3244999994640239E-2</c:v>
                </c:pt>
                <c:pt idx="28">
                  <c:v>-1.0864999996556435E-2</c:v>
                </c:pt>
                <c:pt idx="29">
                  <c:v>-9.4549999921582639E-3</c:v>
                </c:pt>
                <c:pt idx="30">
                  <c:v>-2.4244999993243255E-2</c:v>
                </c:pt>
                <c:pt idx="31">
                  <c:v>-4.0824999996402767E-2</c:v>
                </c:pt>
                <c:pt idx="32">
                  <c:v>9.0000001364387572E-5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14C-40ED-8E09-860EF408A1A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33">
                    <c:v>6.9999999999999999E-4</c:v>
                  </c:pt>
                  <c:pt idx="34">
                    <c:v>1.8E-3</c:v>
                  </c:pt>
                  <c:pt idx="36">
                    <c:v>5.9999999999999995E-4</c:v>
                  </c:pt>
                  <c:pt idx="37">
                    <c:v>6.9999999999999999E-4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33">
                    <c:v>6.9999999999999999E-4</c:v>
                  </c:pt>
                  <c:pt idx="34">
                    <c:v>1.8E-3</c:v>
                  </c:pt>
                  <c:pt idx="36">
                    <c:v>5.9999999999999995E-4</c:v>
                  </c:pt>
                  <c:pt idx="3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-21456</c:v>
                </c:pt>
                <c:pt idx="1">
                  <c:v>-20493</c:v>
                </c:pt>
                <c:pt idx="2">
                  <c:v>-20257</c:v>
                </c:pt>
                <c:pt idx="3">
                  <c:v>-19413</c:v>
                </c:pt>
                <c:pt idx="4">
                  <c:v>-19124</c:v>
                </c:pt>
                <c:pt idx="5">
                  <c:v>-19093</c:v>
                </c:pt>
                <c:pt idx="6">
                  <c:v>-18712</c:v>
                </c:pt>
                <c:pt idx="7">
                  <c:v>-18227</c:v>
                </c:pt>
                <c:pt idx="8">
                  <c:v>-18161</c:v>
                </c:pt>
                <c:pt idx="9">
                  <c:v>-18059</c:v>
                </c:pt>
                <c:pt idx="10">
                  <c:v>-17885</c:v>
                </c:pt>
                <c:pt idx="11">
                  <c:v>-17885</c:v>
                </c:pt>
                <c:pt idx="12">
                  <c:v>-17850</c:v>
                </c:pt>
                <c:pt idx="13">
                  <c:v>-17526</c:v>
                </c:pt>
                <c:pt idx="14">
                  <c:v>-17281</c:v>
                </c:pt>
                <c:pt idx="15">
                  <c:v>-17019</c:v>
                </c:pt>
                <c:pt idx="16">
                  <c:v>-16970</c:v>
                </c:pt>
                <c:pt idx="17">
                  <c:v>-16681</c:v>
                </c:pt>
                <c:pt idx="18">
                  <c:v>-16642</c:v>
                </c:pt>
                <c:pt idx="19">
                  <c:v>-15793</c:v>
                </c:pt>
                <c:pt idx="20">
                  <c:v>-15478</c:v>
                </c:pt>
                <c:pt idx="21">
                  <c:v>-15193</c:v>
                </c:pt>
                <c:pt idx="22">
                  <c:v>-15193</c:v>
                </c:pt>
                <c:pt idx="23">
                  <c:v>-14896</c:v>
                </c:pt>
                <c:pt idx="24">
                  <c:v>-3956</c:v>
                </c:pt>
                <c:pt idx="25">
                  <c:v>-3854</c:v>
                </c:pt>
                <c:pt idx="26">
                  <c:v>-3823</c:v>
                </c:pt>
                <c:pt idx="27">
                  <c:v>-3819</c:v>
                </c:pt>
                <c:pt idx="28">
                  <c:v>-3663</c:v>
                </c:pt>
                <c:pt idx="29">
                  <c:v>-3521</c:v>
                </c:pt>
                <c:pt idx="30">
                  <c:v>-3219</c:v>
                </c:pt>
                <c:pt idx="31">
                  <c:v>-3215</c:v>
                </c:pt>
                <c:pt idx="32">
                  <c:v>-16642</c:v>
                </c:pt>
                <c:pt idx="33">
                  <c:v>929</c:v>
                </c:pt>
                <c:pt idx="34">
                  <c:v>942</c:v>
                </c:pt>
                <c:pt idx="35">
                  <c:v>2724</c:v>
                </c:pt>
                <c:pt idx="36">
                  <c:v>3861</c:v>
                </c:pt>
                <c:pt idx="37">
                  <c:v>3905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33">
                  <c:v>-9.6049999992828816E-3</c:v>
                </c:pt>
                <c:pt idx="34">
                  <c:v>3.6010000003443565E-2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14C-40ED-8E09-860EF408A1A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33">
                    <c:v>6.9999999999999999E-4</c:v>
                  </c:pt>
                  <c:pt idx="34">
                    <c:v>1.8E-3</c:v>
                  </c:pt>
                  <c:pt idx="36">
                    <c:v>5.9999999999999995E-4</c:v>
                  </c:pt>
                  <c:pt idx="37">
                    <c:v>6.9999999999999999E-4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33">
                    <c:v>6.9999999999999999E-4</c:v>
                  </c:pt>
                  <c:pt idx="34">
                    <c:v>1.8E-3</c:v>
                  </c:pt>
                  <c:pt idx="36">
                    <c:v>5.9999999999999995E-4</c:v>
                  </c:pt>
                  <c:pt idx="3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-21456</c:v>
                </c:pt>
                <c:pt idx="1">
                  <c:v>-20493</c:v>
                </c:pt>
                <c:pt idx="2">
                  <c:v>-20257</c:v>
                </c:pt>
                <c:pt idx="3">
                  <c:v>-19413</c:v>
                </c:pt>
                <c:pt idx="4">
                  <c:v>-19124</c:v>
                </c:pt>
                <c:pt idx="5">
                  <c:v>-19093</c:v>
                </c:pt>
                <c:pt idx="6">
                  <c:v>-18712</c:v>
                </c:pt>
                <c:pt idx="7">
                  <c:v>-18227</c:v>
                </c:pt>
                <c:pt idx="8">
                  <c:v>-18161</c:v>
                </c:pt>
                <c:pt idx="9">
                  <c:v>-18059</c:v>
                </c:pt>
                <c:pt idx="10">
                  <c:v>-17885</c:v>
                </c:pt>
                <c:pt idx="11">
                  <c:v>-17885</c:v>
                </c:pt>
                <c:pt idx="12">
                  <c:v>-17850</c:v>
                </c:pt>
                <c:pt idx="13">
                  <c:v>-17526</c:v>
                </c:pt>
                <c:pt idx="14">
                  <c:v>-17281</c:v>
                </c:pt>
                <c:pt idx="15">
                  <c:v>-17019</c:v>
                </c:pt>
                <c:pt idx="16">
                  <c:v>-16970</c:v>
                </c:pt>
                <c:pt idx="17">
                  <c:v>-16681</c:v>
                </c:pt>
                <c:pt idx="18">
                  <c:v>-16642</c:v>
                </c:pt>
                <c:pt idx="19">
                  <c:v>-15793</c:v>
                </c:pt>
                <c:pt idx="20">
                  <c:v>-15478</c:v>
                </c:pt>
                <c:pt idx="21">
                  <c:v>-15193</c:v>
                </c:pt>
                <c:pt idx="22">
                  <c:v>-15193</c:v>
                </c:pt>
                <c:pt idx="23">
                  <c:v>-14896</c:v>
                </c:pt>
                <c:pt idx="24">
                  <c:v>-3956</c:v>
                </c:pt>
                <c:pt idx="25">
                  <c:v>-3854</c:v>
                </c:pt>
                <c:pt idx="26">
                  <c:v>-3823</c:v>
                </c:pt>
                <c:pt idx="27">
                  <c:v>-3819</c:v>
                </c:pt>
                <c:pt idx="28">
                  <c:v>-3663</c:v>
                </c:pt>
                <c:pt idx="29">
                  <c:v>-3521</c:v>
                </c:pt>
                <c:pt idx="30">
                  <c:v>-3219</c:v>
                </c:pt>
                <c:pt idx="31">
                  <c:v>-3215</c:v>
                </c:pt>
                <c:pt idx="32">
                  <c:v>-16642</c:v>
                </c:pt>
                <c:pt idx="33">
                  <c:v>929</c:v>
                </c:pt>
                <c:pt idx="34">
                  <c:v>942</c:v>
                </c:pt>
                <c:pt idx="35">
                  <c:v>2724</c:v>
                </c:pt>
                <c:pt idx="36">
                  <c:v>3861</c:v>
                </c:pt>
                <c:pt idx="37">
                  <c:v>3905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35">
                  <c:v>3.8120000004710164E-2</c:v>
                </c:pt>
                <c:pt idx="36">
                  <c:v>8.549999984097667E-4</c:v>
                </c:pt>
                <c:pt idx="37">
                  <c:v>3.3750000002328306E-3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14C-40ED-8E09-860EF408A1A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33">
                    <c:v>6.9999999999999999E-4</c:v>
                  </c:pt>
                  <c:pt idx="34">
                    <c:v>1.8E-3</c:v>
                  </c:pt>
                  <c:pt idx="36">
                    <c:v>5.9999999999999995E-4</c:v>
                  </c:pt>
                  <c:pt idx="37">
                    <c:v>6.9999999999999999E-4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33">
                    <c:v>6.9999999999999999E-4</c:v>
                  </c:pt>
                  <c:pt idx="34">
                    <c:v>1.8E-3</c:v>
                  </c:pt>
                  <c:pt idx="36">
                    <c:v>5.9999999999999995E-4</c:v>
                  </c:pt>
                  <c:pt idx="3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-21456</c:v>
                </c:pt>
                <c:pt idx="1">
                  <c:v>-20493</c:v>
                </c:pt>
                <c:pt idx="2">
                  <c:v>-20257</c:v>
                </c:pt>
                <c:pt idx="3">
                  <c:v>-19413</c:v>
                </c:pt>
                <c:pt idx="4">
                  <c:v>-19124</c:v>
                </c:pt>
                <c:pt idx="5">
                  <c:v>-19093</c:v>
                </c:pt>
                <c:pt idx="6">
                  <c:v>-18712</c:v>
                </c:pt>
                <c:pt idx="7">
                  <c:v>-18227</c:v>
                </c:pt>
                <c:pt idx="8">
                  <c:v>-18161</c:v>
                </c:pt>
                <c:pt idx="9">
                  <c:v>-18059</c:v>
                </c:pt>
                <c:pt idx="10">
                  <c:v>-17885</c:v>
                </c:pt>
                <c:pt idx="11">
                  <c:v>-17885</c:v>
                </c:pt>
                <c:pt idx="12">
                  <c:v>-17850</c:v>
                </c:pt>
                <c:pt idx="13">
                  <c:v>-17526</c:v>
                </c:pt>
                <c:pt idx="14">
                  <c:v>-17281</c:v>
                </c:pt>
                <c:pt idx="15">
                  <c:v>-17019</c:v>
                </c:pt>
                <c:pt idx="16">
                  <c:v>-16970</c:v>
                </c:pt>
                <c:pt idx="17">
                  <c:v>-16681</c:v>
                </c:pt>
                <c:pt idx="18">
                  <c:v>-16642</c:v>
                </c:pt>
                <c:pt idx="19">
                  <c:v>-15793</c:v>
                </c:pt>
                <c:pt idx="20">
                  <c:v>-15478</c:v>
                </c:pt>
                <c:pt idx="21">
                  <c:v>-15193</c:v>
                </c:pt>
                <c:pt idx="22">
                  <c:v>-15193</c:v>
                </c:pt>
                <c:pt idx="23">
                  <c:v>-14896</c:v>
                </c:pt>
                <c:pt idx="24">
                  <c:v>-3956</c:v>
                </c:pt>
                <c:pt idx="25">
                  <c:v>-3854</c:v>
                </c:pt>
                <c:pt idx="26">
                  <c:v>-3823</c:v>
                </c:pt>
                <c:pt idx="27">
                  <c:v>-3819</c:v>
                </c:pt>
                <c:pt idx="28">
                  <c:v>-3663</c:v>
                </c:pt>
                <c:pt idx="29">
                  <c:v>-3521</c:v>
                </c:pt>
                <c:pt idx="30">
                  <c:v>-3219</c:v>
                </c:pt>
                <c:pt idx="31">
                  <c:v>-3215</c:v>
                </c:pt>
                <c:pt idx="32">
                  <c:v>-16642</c:v>
                </c:pt>
                <c:pt idx="33">
                  <c:v>929</c:v>
                </c:pt>
                <c:pt idx="34">
                  <c:v>942</c:v>
                </c:pt>
                <c:pt idx="35">
                  <c:v>2724</c:v>
                </c:pt>
                <c:pt idx="36">
                  <c:v>3861</c:v>
                </c:pt>
                <c:pt idx="37">
                  <c:v>3905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14C-40ED-8E09-860EF408A1A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33">
                    <c:v>6.9999999999999999E-4</c:v>
                  </c:pt>
                  <c:pt idx="34">
                    <c:v>1.8E-3</c:v>
                  </c:pt>
                  <c:pt idx="36">
                    <c:v>5.9999999999999995E-4</c:v>
                  </c:pt>
                  <c:pt idx="37">
                    <c:v>6.9999999999999999E-4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33">
                    <c:v>6.9999999999999999E-4</c:v>
                  </c:pt>
                  <c:pt idx="34">
                    <c:v>1.8E-3</c:v>
                  </c:pt>
                  <c:pt idx="36">
                    <c:v>5.9999999999999995E-4</c:v>
                  </c:pt>
                  <c:pt idx="3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-21456</c:v>
                </c:pt>
                <c:pt idx="1">
                  <c:v>-20493</c:v>
                </c:pt>
                <c:pt idx="2">
                  <c:v>-20257</c:v>
                </c:pt>
                <c:pt idx="3">
                  <c:v>-19413</c:v>
                </c:pt>
                <c:pt idx="4">
                  <c:v>-19124</c:v>
                </c:pt>
                <c:pt idx="5">
                  <c:v>-19093</c:v>
                </c:pt>
                <c:pt idx="6">
                  <c:v>-18712</c:v>
                </c:pt>
                <c:pt idx="7">
                  <c:v>-18227</c:v>
                </c:pt>
                <c:pt idx="8">
                  <c:v>-18161</c:v>
                </c:pt>
                <c:pt idx="9">
                  <c:v>-18059</c:v>
                </c:pt>
                <c:pt idx="10">
                  <c:v>-17885</c:v>
                </c:pt>
                <c:pt idx="11">
                  <c:v>-17885</c:v>
                </c:pt>
                <c:pt idx="12">
                  <c:v>-17850</c:v>
                </c:pt>
                <c:pt idx="13">
                  <c:v>-17526</c:v>
                </c:pt>
                <c:pt idx="14">
                  <c:v>-17281</c:v>
                </c:pt>
                <c:pt idx="15">
                  <c:v>-17019</c:v>
                </c:pt>
                <c:pt idx="16">
                  <c:v>-16970</c:v>
                </c:pt>
                <c:pt idx="17">
                  <c:v>-16681</c:v>
                </c:pt>
                <c:pt idx="18">
                  <c:v>-16642</c:v>
                </c:pt>
                <c:pt idx="19">
                  <c:v>-15793</c:v>
                </c:pt>
                <c:pt idx="20">
                  <c:v>-15478</c:v>
                </c:pt>
                <c:pt idx="21">
                  <c:v>-15193</c:v>
                </c:pt>
                <c:pt idx="22">
                  <c:v>-15193</c:v>
                </c:pt>
                <c:pt idx="23">
                  <c:v>-14896</c:v>
                </c:pt>
                <c:pt idx="24">
                  <c:v>-3956</c:v>
                </c:pt>
                <c:pt idx="25">
                  <c:v>-3854</c:v>
                </c:pt>
                <c:pt idx="26">
                  <c:v>-3823</c:v>
                </c:pt>
                <c:pt idx="27">
                  <c:v>-3819</c:v>
                </c:pt>
                <c:pt idx="28">
                  <c:v>-3663</c:v>
                </c:pt>
                <c:pt idx="29">
                  <c:v>-3521</c:v>
                </c:pt>
                <c:pt idx="30">
                  <c:v>-3219</c:v>
                </c:pt>
                <c:pt idx="31">
                  <c:v>-3215</c:v>
                </c:pt>
                <c:pt idx="32">
                  <c:v>-16642</c:v>
                </c:pt>
                <c:pt idx="33">
                  <c:v>929</c:v>
                </c:pt>
                <c:pt idx="34">
                  <c:v>942</c:v>
                </c:pt>
                <c:pt idx="35">
                  <c:v>2724</c:v>
                </c:pt>
                <c:pt idx="36">
                  <c:v>3861</c:v>
                </c:pt>
                <c:pt idx="37">
                  <c:v>3905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14C-40ED-8E09-860EF408A1A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33">
                    <c:v>6.9999999999999999E-4</c:v>
                  </c:pt>
                  <c:pt idx="34">
                    <c:v>1.8E-3</c:v>
                  </c:pt>
                  <c:pt idx="36">
                    <c:v>5.9999999999999995E-4</c:v>
                  </c:pt>
                  <c:pt idx="37">
                    <c:v>6.9999999999999999E-4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33">
                    <c:v>6.9999999999999999E-4</c:v>
                  </c:pt>
                  <c:pt idx="34">
                    <c:v>1.8E-3</c:v>
                  </c:pt>
                  <c:pt idx="36">
                    <c:v>5.9999999999999995E-4</c:v>
                  </c:pt>
                  <c:pt idx="3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-21456</c:v>
                </c:pt>
                <c:pt idx="1">
                  <c:v>-20493</c:v>
                </c:pt>
                <c:pt idx="2">
                  <c:v>-20257</c:v>
                </c:pt>
                <c:pt idx="3">
                  <c:v>-19413</c:v>
                </c:pt>
                <c:pt idx="4">
                  <c:v>-19124</c:v>
                </c:pt>
                <c:pt idx="5">
                  <c:v>-19093</c:v>
                </c:pt>
                <c:pt idx="6">
                  <c:v>-18712</c:v>
                </c:pt>
                <c:pt idx="7">
                  <c:v>-18227</c:v>
                </c:pt>
                <c:pt idx="8">
                  <c:v>-18161</c:v>
                </c:pt>
                <c:pt idx="9">
                  <c:v>-18059</c:v>
                </c:pt>
                <c:pt idx="10">
                  <c:v>-17885</c:v>
                </c:pt>
                <c:pt idx="11">
                  <c:v>-17885</c:v>
                </c:pt>
                <c:pt idx="12">
                  <c:v>-17850</c:v>
                </c:pt>
                <c:pt idx="13">
                  <c:v>-17526</c:v>
                </c:pt>
                <c:pt idx="14">
                  <c:v>-17281</c:v>
                </c:pt>
                <c:pt idx="15">
                  <c:v>-17019</c:v>
                </c:pt>
                <c:pt idx="16">
                  <c:v>-16970</c:v>
                </c:pt>
                <c:pt idx="17">
                  <c:v>-16681</c:v>
                </c:pt>
                <c:pt idx="18">
                  <c:v>-16642</c:v>
                </c:pt>
                <c:pt idx="19">
                  <c:v>-15793</c:v>
                </c:pt>
                <c:pt idx="20">
                  <c:v>-15478</c:v>
                </c:pt>
                <c:pt idx="21">
                  <c:v>-15193</c:v>
                </c:pt>
                <c:pt idx="22">
                  <c:v>-15193</c:v>
                </c:pt>
                <c:pt idx="23">
                  <c:v>-14896</c:v>
                </c:pt>
                <c:pt idx="24">
                  <c:v>-3956</c:v>
                </c:pt>
                <c:pt idx="25">
                  <c:v>-3854</c:v>
                </c:pt>
                <c:pt idx="26">
                  <c:v>-3823</c:v>
                </c:pt>
                <c:pt idx="27">
                  <c:v>-3819</c:v>
                </c:pt>
                <c:pt idx="28">
                  <c:v>-3663</c:v>
                </c:pt>
                <c:pt idx="29">
                  <c:v>-3521</c:v>
                </c:pt>
                <c:pt idx="30">
                  <c:v>-3219</c:v>
                </c:pt>
                <c:pt idx="31">
                  <c:v>-3215</c:v>
                </c:pt>
                <c:pt idx="32">
                  <c:v>-16642</c:v>
                </c:pt>
                <c:pt idx="33">
                  <c:v>929</c:v>
                </c:pt>
                <c:pt idx="34">
                  <c:v>942</c:v>
                </c:pt>
                <c:pt idx="35">
                  <c:v>2724</c:v>
                </c:pt>
                <c:pt idx="36">
                  <c:v>3861</c:v>
                </c:pt>
                <c:pt idx="37">
                  <c:v>3905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14C-40ED-8E09-860EF408A1A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-21456</c:v>
                </c:pt>
                <c:pt idx="1">
                  <c:v>-20493</c:v>
                </c:pt>
                <c:pt idx="2">
                  <c:v>-20257</c:v>
                </c:pt>
                <c:pt idx="3">
                  <c:v>-19413</c:v>
                </c:pt>
                <c:pt idx="4">
                  <c:v>-19124</c:v>
                </c:pt>
                <c:pt idx="5">
                  <c:v>-19093</c:v>
                </c:pt>
                <c:pt idx="6">
                  <c:v>-18712</c:v>
                </c:pt>
                <c:pt idx="7">
                  <c:v>-18227</c:v>
                </c:pt>
                <c:pt idx="8">
                  <c:v>-18161</c:v>
                </c:pt>
                <c:pt idx="9">
                  <c:v>-18059</c:v>
                </c:pt>
                <c:pt idx="10">
                  <c:v>-17885</c:v>
                </c:pt>
                <c:pt idx="11">
                  <c:v>-17885</c:v>
                </c:pt>
                <c:pt idx="12">
                  <c:v>-17850</c:v>
                </c:pt>
                <c:pt idx="13">
                  <c:v>-17526</c:v>
                </c:pt>
                <c:pt idx="14">
                  <c:v>-17281</c:v>
                </c:pt>
                <c:pt idx="15">
                  <c:v>-17019</c:v>
                </c:pt>
                <c:pt idx="16">
                  <c:v>-16970</c:v>
                </c:pt>
                <c:pt idx="17">
                  <c:v>-16681</c:v>
                </c:pt>
                <c:pt idx="18">
                  <c:v>-16642</c:v>
                </c:pt>
                <c:pt idx="19">
                  <c:v>-15793</c:v>
                </c:pt>
                <c:pt idx="20">
                  <c:v>-15478</c:v>
                </c:pt>
                <c:pt idx="21">
                  <c:v>-15193</c:v>
                </c:pt>
                <c:pt idx="22">
                  <c:v>-15193</c:v>
                </c:pt>
                <c:pt idx="23">
                  <c:v>-14896</c:v>
                </c:pt>
                <c:pt idx="24">
                  <c:v>-3956</c:v>
                </c:pt>
                <c:pt idx="25">
                  <c:v>-3854</c:v>
                </c:pt>
                <c:pt idx="26">
                  <c:v>-3823</c:v>
                </c:pt>
                <c:pt idx="27">
                  <c:v>-3819</c:v>
                </c:pt>
                <c:pt idx="28">
                  <c:v>-3663</c:v>
                </c:pt>
                <c:pt idx="29">
                  <c:v>-3521</c:v>
                </c:pt>
                <c:pt idx="30">
                  <c:v>-3219</c:v>
                </c:pt>
                <c:pt idx="31">
                  <c:v>-3215</c:v>
                </c:pt>
                <c:pt idx="32">
                  <c:v>-16642</c:v>
                </c:pt>
                <c:pt idx="33">
                  <c:v>929</c:v>
                </c:pt>
                <c:pt idx="34">
                  <c:v>942</c:v>
                </c:pt>
                <c:pt idx="35">
                  <c:v>2724</c:v>
                </c:pt>
                <c:pt idx="36">
                  <c:v>3861</c:v>
                </c:pt>
                <c:pt idx="37">
                  <c:v>3905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-9.3503168074349843E-3</c:v>
                </c:pt>
                <c:pt idx="1">
                  <c:v>-8.8726585514790277E-3</c:v>
                </c:pt>
                <c:pt idx="2">
                  <c:v>-8.7556000380775711E-3</c:v>
                </c:pt>
                <c:pt idx="3">
                  <c:v>-8.3369670494723505E-3</c:v>
                </c:pt>
                <c:pt idx="4">
                  <c:v>-8.1936199716205645E-3</c:v>
                </c:pt>
                <c:pt idx="5">
                  <c:v>-8.1782436414703716E-3</c:v>
                </c:pt>
                <c:pt idx="6">
                  <c:v>-7.9892635838180147E-3</c:v>
                </c:pt>
                <c:pt idx="7">
                  <c:v>-7.7486984185650169E-3</c:v>
                </c:pt>
                <c:pt idx="8">
                  <c:v>-7.7159617156646087E-3</c:v>
                </c:pt>
                <c:pt idx="9">
                  <c:v>-7.6653686293639773E-3</c:v>
                </c:pt>
                <c:pt idx="10">
                  <c:v>-7.5790627762629013E-3</c:v>
                </c:pt>
                <c:pt idx="11">
                  <c:v>-7.5790627762629013E-3</c:v>
                </c:pt>
                <c:pt idx="12">
                  <c:v>-7.5617024035126859E-3</c:v>
                </c:pt>
                <c:pt idx="13">
                  <c:v>-7.4009949529106811E-3</c:v>
                </c:pt>
                <c:pt idx="14">
                  <c:v>-7.2794723436591666E-3</c:v>
                </c:pt>
                <c:pt idx="15">
                  <c:v>-7.1495175533575475E-3</c:v>
                </c:pt>
                <c:pt idx="16">
                  <c:v>-7.1252130315072439E-3</c:v>
                </c:pt>
                <c:pt idx="17">
                  <c:v>-6.9818659536554561E-3</c:v>
                </c:pt>
                <c:pt idx="18">
                  <c:v>-6.9625215383052148E-3</c:v>
                </c:pt>
                <c:pt idx="19">
                  <c:v>-6.5414084964499656E-3</c:v>
                </c:pt>
                <c:pt idx="20">
                  <c:v>-6.385165141698017E-3</c:v>
                </c:pt>
                <c:pt idx="21">
                  <c:v>-6.2438021064462551E-3</c:v>
                </c:pt>
                <c:pt idx="22">
                  <c:v>-6.2438021064462551E-3</c:v>
                </c:pt>
                <c:pt idx="23">
                  <c:v>-6.0964869433944181E-3</c:v>
                </c:pt>
                <c:pt idx="24">
                  <c:v>-6.7013043232676695E-4</c:v>
                </c:pt>
                <c:pt idx="25">
                  <c:v>-6.1953734602613621E-4</c:v>
                </c:pt>
                <c:pt idx="26">
                  <c:v>-6.0416101587594463E-4</c:v>
                </c:pt>
                <c:pt idx="27">
                  <c:v>-6.0217697327591977E-4</c:v>
                </c:pt>
                <c:pt idx="28">
                  <c:v>-5.2479931187495517E-4</c:v>
                </c:pt>
                <c:pt idx="29">
                  <c:v>-4.5436579957407706E-4</c:v>
                </c:pt>
                <c:pt idx="30">
                  <c:v>-3.045705832722095E-4</c:v>
                </c:pt>
                <c:pt idx="31">
                  <c:v>-3.0258654067218485E-4</c:v>
                </c:pt>
                <c:pt idx="32">
                  <c:v>-6.9625215383052148E-3</c:v>
                </c:pt>
                <c:pt idx="33">
                  <c:v>1.7528815929534411E-3</c:v>
                </c:pt>
                <c:pt idx="34">
                  <c:v>1.7593297314035215E-3</c:v>
                </c:pt>
                <c:pt idx="35">
                  <c:v>2.6432207097145414E-3</c:v>
                </c:pt>
                <c:pt idx="36">
                  <c:v>3.2071848187715723E-3</c:v>
                </c:pt>
                <c:pt idx="37">
                  <c:v>3.2290092873718443E-3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14C-40ED-8E09-860EF408A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3520384"/>
        <c:axId val="1"/>
      </c:scatterChart>
      <c:valAx>
        <c:axId val="833520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9485396383866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3520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7260083449235051"/>
          <c:y val="0.92397937099967764"/>
          <c:w val="0.5813630041724617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9525</xdr:rowOff>
    </xdr:from>
    <xdr:to>
      <xdr:col>17</xdr:col>
      <xdr:colOff>619125</xdr:colOff>
      <xdr:row>19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DA6FE38-1975-2395-1D84-F5CFFA7317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25" TargetMode="External"/><Relationship Id="rId2" Type="http://schemas.openxmlformats.org/officeDocument/2006/relationships/hyperlink" Target="http://www.bav-astro.de/sfs/BAVM_link.php?BAVMnr=178" TargetMode="External"/><Relationship Id="rId1" Type="http://schemas.openxmlformats.org/officeDocument/2006/relationships/hyperlink" Target="http://www.bav-astro.de/sfs/BAVM_link.php?BAVMnr=1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23"/>
  <sheetViews>
    <sheetView tabSelected="1" workbookViewId="0">
      <pane xSplit="14" ySplit="22" topLeftCell="O38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9" max="16384" width="10.28515625" style="24"/>
  </cols>
  <sheetData>
    <row r="1" spans="1:8" s="24" customFormat="1" ht="20.25" x14ac:dyDescent="0.2">
      <c r="A1" s="56" t="s">
        <v>36</v>
      </c>
      <c r="F1" s="25">
        <v>52501.165999999997</v>
      </c>
      <c r="G1" s="25">
        <v>1.2251449999999999</v>
      </c>
      <c r="H1" s="25" t="s">
        <v>37</v>
      </c>
    </row>
    <row r="2" spans="1:8" s="24" customFormat="1" ht="12.95" customHeight="1" x14ac:dyDescent="0.2">
      <c r="A2" s="24" t="s">
        <v>22</v>
      </c>
      <c r="B2" s="24" t="str">
        <f>H1</f>
        <v>E</v>
      </c>
      <c r="C2" s="25"/>
      <c r="D2" s="25"/>
    </row>
    <row r="3" spans="1:8" s="24" customFormat="1" ht="12.95" customHeight="1" thickBot="1" x14ac:dyDescent="0.25"/>
    <row r="4" spans="1:8" s="24" customFormat="1" ht="12.95" customHeight="1" thickTop="1" thickBot="1" x14ac:dyDescent="0.25">
      <c r="A4" s="26" t="s">
        <v>35</v>
      </c>
      <c r="C4" s="27">
        <f>F1</f>
        <v>52501.165999999997</v>
      </c>
      <c r="D4" s="28">
        <f>G1</f>
        <v>1.2251449999999999</v>
      </c>
    </row>
    <row r="5" spans="1:8" s="24" customFormat="1" ht="12.95" customHeight="1" thickTop="1" x14ac:dyDescent="0.2">
      <c r="A5" s="29" t="s">
        <v>27</v>
      </c>
      <c r="C5" s="30">
        <v>-9.5</v>
      </c>
      <c r="D5" s="24" t="s">
        <v>28</v>
      </c>
    </row>
    <row r="6" spans="1:8" s="24" customFormat="1" ht="12.95" customHeight="1" x14ac:dyDescent="0.2">
      <c r="A6" s="26" t="s">
        <v>0</v>
      </c>
    </row>
    <row r="7" spans="1:8" s="24" customFormat="1" ht="12.95" customHeight="1" x14ac:dyDescent="0.2">
      <c r="A7" s="24" t="s">
        <v>1</v>
      </c>
      <c r="C7" s="24">
        <f>C4</f>
        <v>52501.165999999997</v>
      </c>
    </row>
    <row r="8" spans="1:8" s="24" customFormat="1" ht="12.95" customHeight="1" x14ac:dyDescent="0.2">
      <c r="A8" s="24" t="s">
        <v>2</v>
      </c>
      <c r="C8" s="24">
        <f>D4</f>
        <v>1.2251449999999999</v>
      </c>
      <c r="D8" s="30"/>
    </row>
    <row r="9" spans="1:8" s="24" customFormat="1" ht="12.95" customHeight="1" x14ac:dyDescent="0.2">
      <c r="A9" s="31" t="s">
        <v>32</v>
      </c>
      <c r="B9" s="32">
        <v>21</v>
      </c>
      <c r="C9" s="33" t="str">
        <f>"F"&amp;B9</f>
        <v>F21</v>
      </c>
      <c r="D9" s="34" t="str">
        <f>"G"&amp;B9</f>
        <v>G21</v>
      </c>
    </row>
    <row r="10" spans="1:8" s="24" customFormat="1" ht="12.95" customHeight="1" thickBot="1" x14ac:dyDescent="0.25">
      <c r="C10" s="35" t="s">
        <v>18</v>
      </c>
      <c r="D10" s="35" t="s">
        <v>19</v>
      </c>
    </row>
    <row r="11" spans="1:8" s="24" customFormat="1" ht="12.95" customHeight="1" x14ac:dyDescent="0.2">
      <c r="A11" s="24" t="s">
        <v>14</v>
      </c>
      <c r="C11" s="34">
        <f ca="1">INTERCEPT(INDIRECT($D$9):G975,INDIRECT($C$9):F975)</f>
        <v>1.2920876990976963E-3</v>
      </c>
      <c r="D11" s="25"/>
    </row>
    <row r="12" spans="1:8" s="24" customFormat="1" ht="12.95" customHeight="1" x14ac:dyDescent="0.2">
      <c r="A12" s="24" t="s">
        <v>15</v>
      </c>
      <c r="C12" s="34">
        <f ca="1">SLOPE(INDIRECT($D$9):G975,INDIRECT($C$9):F975)</f>
        <v>4.9601065000618385E-7</v>
      </c>
      <c r="D12" s="25"/>
    </row>
    <row r="13" spans="1:8" s="24" customFormat="1" ht="12.95" customHeight="1" x14ac:dyDescent="0.2">
      <c r="A13" s="24" t="s">
        <v>17</v>
      </c>
      <c r="C13" s="25" t="s">
        <v>12</v>
      </c>
    </row>
    <row r="14" spans="1:8" s="24" customFormat="1" ht="12.95" customHeight="1" x14ac:dyDescent="0.2"/>
    <row r="15" spans="1:8" s="24" customFormat="1" ht="12.95" customHeight="1" x14ac:dyDescent="0.2">
      <c r="A15" s="36" t="s">
        <v>16</v>
      </c>
      <c r="C15" s="37">
        <f ca="1">(C7+C11)+(C8+C12)*INT(MAX(F21:F3516))</f>
        <v>57285.360454009286</v>
      </c>
      <c r="E15" s="38" t="s">
        <v>173</v>
      </c>
      <c r="F15" s="39">
        <v>1</v>
      </c>
    </row>
    <row r="16" spans="1:8" s="24" customFormat="1" ht="12.95" customHeight="1" x14ac:dyDescent="0.2">
      <c r="A16" s="26" t="s">
        <v>3</v>
      </c>
      <c r="C16" s="40">
        <f ca="1">+C8+C12</f>
        <v>1.22514549601065</v>
      </c>
      <c r="E16" s="38" t="s">
        <v>29</v>
      </c>
      <c r="F16" s="40">
        <f ca="1">NOW()+15018.5+$C$5/24</f>
        <v>60379.62426493055</v>
      </c>
    </row>
    <row r="17" spans="1:18" ht="12.95" customHeight="1" thickBot="1" x14ac:dyDescent="0.25">
      <c r="A17" s="38" t="s">
        <v>26</v>
      </c>
      <c r="B17" s="24"/>
      <c r="C17" s="24">
        <f>COUNT(C21:C2174)</f>
        <v>38</v>
      </c>
      <c r="D17" s="24"/>
      <c r="E17" s="38" t="s">
        <v>174</v>
      </c>
      <c r="F17" s="41">
        <f ca="1">ROUND(2*(F16-$C$7)/$C$8,0)/2+F15</f>
        <v>6431.5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</row>
    <row r="18" spans="1:18" ht="12.95" customHeight="1" thickTop="1" thickBot="1" x14ac:dyDescent="0.25">
      <c r="A18" s="26" t="s">
        <v>4</v>
      </c>
      <c r="B18" s="24"/>
      <c r="C18" s="42">
        <f ca="1">+C15</f>
        <v>57285.360454009286</v>
      </c>
      <c r="D18" s="43">
        <f ca="1">+C16</f>
        <v>1.22514549601065</v>
      </c>
      <c r="E18" s="38" t="s">
        <v>30</v>
      </c>
      <c r="F18" s="34">
        <f ca="1">ROUND(2*(F16-$C$15)/$C$16,0)/2+F15</f>
        <v>2526.5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</row>
    <row r="19" spans="1:18" ht="12.95" customHeight="1" thickTop="1" x14ac:dyDescent="0.2">
      <c r="A19" s="24"/>
      <c r="B19" s="24"/>
      <c r="C19" s="24"/>
      <c r="D19" s="24"/>
      <c r="E19" s="38" t="s">
        <v>31</v>
      </c>
      <c r="F19" s="44">
        <f ca="1">+$C$15+$C$16*F18-15018.5-$C$5/24</f>
        <v>45362.586383013528</v>
      </c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</row>
    <row r="20" spans="1:18" ht="12.95" customHeight="1" thickBot="1" x14ac:dyDescent="0.25">
      <c r="A20" s="35" t="s">
        <v>5</v>
      </c>
      <c r="B20" s="35" t="s">
        <v>6</v>
      </c>
      <c r="C20" s="35" t="s">
        <v>7</v>
      </c>
      <c r="D20" s="35" t="s">
        <v>11</v>
      </c>
      <c r="E20" s="35" t="s">
        <v>8</v>
      </c>
      <c r="F20" s="35" t="s">
        <v>9</v>
      </c>
      <c r="G20" s="35" t="s">
        <v>10</v>
      </c>
      <c r="H20" s="45" t="s">
        <v>45</v>
      </c>
      <c r="I20" s="45" t="s">
        <v>48</v>
      </c>
      <c r="J20" s="45" t="s">
        <v>42</v>
      </c>
      <c r="K20" s="45" t="s">
        <v>41</v>
      </c>
      <c r="L20" s="45" t="s">
        <v>23</v>
      </c>
      <c r="M20" s="45" t="s">
        <v>24</v>
      </c>
      <c r="N20" s="45" t="s">
        <v>25</v>
      </c>
      <c r="O20" s="45" t="s">
        <v>21</v>
      </c>
      <c r="P20" s="46" t="s">
        <v>20</v>
      </c>
      <c r="Q20" s="35" t="s">
        <v>13</v>
      </c>
      <c r="R20" s="24"/>
    </row>
    <row r="21" spans="1:18" ht="12.95" customHeight="1" x14ac:dyDescent="0.2">
      <c r="A21" s="52" t="s">
        <v>54</v>
      </c>
      <c r="B21" s="53" t="s">
        <v>171</v>
      </c>
      <c r="C21" s="54">
        <v>26214.373</v>
      </c>
      <c r="D21" s="55"/>
      <c r="E21" s="24">
        <f>+(C21-C$7)/C$8</f>
        <v>-21456.066832905493</v>
      </c>
      <c r="F21" s="24">
        <f>ROUND(2*E21,0)/2</f>
        <v>-21456</v>
      </c>
      <c r="G21" s="24">
        <f>+C21-(C$7+F21*C$8)</f>
        <v>-8.1879999997909181E-2</v>
      </c>
      <c r="H21" s="24"/>
      <c r="I21" s="24">
        <f>+G21</f>
        <v>-8.1879999997909181E-2</v>
      </c>
      <c r="J21" s="24"/>
      <c r="K21" s="24"/>
      <c r="L21" s="24"/>
      <c r="M21" s="24"/>
      <c r="N21" s="24"/>
      <c r="O21" s="24">
        <f ca="1">+C$11+C$12*$F21</f>
        <v>-9.3503168074349843E-3</v>
      </c>
      <c r="P21" s="24"/>
      <c r="Q21" s="50">
        <f>+C21-15018.5</f>
        <v>11195.873</v>
      </c>
      <c r="R21" s="24"/>
    </row>
    <row r="22" spans="1:18" ht="12.95" customHeight="1" x14ac:dyDescent="0.2">
      <c r="A22" s="52" t="s">
        <v>54</v>
      </c>
      <c r="B22" s="53" t="s">
        <v>171</v>
      </c>
      <c r="C22" s="54">
        <v>27394.288</v>
      </c>
      <c r="D22" s="55"/>
      <c r="E22" s="24">
        <f>+(C22-C$7)/C$8</f>
        <v>-20492.984911990006</v>
      </c>
      <c r="F22" s="24">
        <f>ROUND(2*E22,0)/2</f>
        <v>-20493</v>
      </c>
      <c r="G22" s="24">
        <f>+C22-(C$7+F22*C$8)</f>
        <v>1.8485000000509899E-2</v>
      </c>
      <c r="H22" s="24"/>
      <c r="I22" s="24">
        <f>+G22</f>
        <v>1.8485000000509899E-2</v>
      </c>
      <c r="J22" s="24"/>
      <c r="K22" s="24"/>
      <c r="L22" s="24"/>
      <c r="M22" s="24"/>
      <c r="N22" s="24"/>
      <c r="O22" s="24">
        <f ca="1">+C$11+C$12*$F22</f>
        <v>-8.8726585514790277E-3</v>
      </c>
      <c r="P22" s="24"/>
      <c r="Q22" s="50">
        <f>+C22-15018.5</f>
        <v>12375.788</v>
      </c>
      <c r="R22" s="24"/>
    </row>
    <row r="23" spans="1:18" ht="12.95" customHeight="1" x14ac:dyDescent="0.2">
      <c r="A23" s="52" t="s">
        <v>54</v>
      </c>
      <c r="B23" s="53" t="s">
        <v>171</v>
      </c>
      <c r="C23" s="54">
        <v>27683.371999999999</v>
      </c>
      <c r="D23" s="55"/>
      <c r="E23" s="24">
        <f>+(C23-C$7)/C$8</f>
        <v>-20257.025903056372</v>
      </c>
      <c r="F23" s="24">
        <f>ROUND(2*E23,0)/2</f>
        <v>-20257</v>
      </c>
      <c r="G23" s="24">
        <f>+C23-(C$7+F23*C$8)</f>
        <v>-3.1735000000480795E-2</v>
      </c>
      <c r="H23" s="24"/>
      <c r="I23" s="24">
        <f>+G23</f>
        <v>-3.1735000000480795E-2</v>
      </c>
      <c r="J23" s="24"/>
      <c r="K23" s="24"/>
      <c r="L23" s="24"/>
      <c r="M23" s="24"/>
      <c r="N23" s="24"/>
      <c r="O23" s="24">
        <f ca="1">+C$11+C$12*$F23</f>
        <v>-8.7556000380775711E-3</v>
      </c>
      <c r="P23" s="24"/>
      <c r="Q23" s="50">
        <f>+C23-15018.5</f>
        <v>12664.871999999999</v>
      </c>
      <c r="R23" s="24"/>
    </row>
    <row r="24" spans="1:18" ht="12.95" customHeight="1" x14ac:dyDescent="0.2">
      <c r="A24" s="52" t="s">
        <v>54</v>
      </c>
      <c r="B24" s="53" t="s">
        <v>171</v>
      </c>
      <c r="C24" s="54">
        <v>28717.449000000001</v>
      </c>
      <c r="D24" s="55"/>
      <c r="E24" s="24">
        <f>+(C24-C$7)/C$8</f>
        <v>-19412.981320578379</v>
      </c>
      <c r="F24" s="24">
        <f>ROUND(2*E24,0)/2</f>
        <v>-19413</v>
      </c>
      <c r="G24" s="24">
        <f>+C24-(C$7+F24*C$8)</f>
        <v>2.2885000002133893E-2</v>
      </c>
      <c r="H24" s="24"/>
      <c r="I24" s="24">
        <f>+G24</f>
        <v>2.2885000002133893E-2</v>
      </c>
      <c r="J24" s="24"/>
      <c r="K24" s="24"/>
      <c r="L24" s="24"/>
      <c r="M24" s="24"/>
      <c r="N24" s="24"/>
      <c r="O24" s="24">
        <f ca="1">+C$11+C$12*$F24</f>
        <v>-8.3369670494723505E-3</v>
      </c>
      <c r="P24" s="24"/>
      <c r="Q24" s="50">
        <f>+C24-15018.5</f>
        <v>13698.949000000001</v>
      </c>
      <c r="R24" s="24"/>
    </row>
    <row r="25" spans="1:18" ht="12.95" customHeight="1" x14ac:dyDescent="0.2">
      <c r="A25" s="52" t="s">
        <v>54</v>
      </c>
      <c r="B25" s="53" t="s">
        <v>171</v>
      </c>
      <c r="C25" s="54">
        <v>29071.471000000001</v>
      </c>
      <c r="D25" s="55"/>
      <c r="E25" s="24">
        <f>+(C25-C$7)/C$8</f>
        <v>-19124.017973382739</v>
      </c>
      <c r="F25" s="24">
        <f>ROUND(2*E25,0)/2</f>
        <v>-19124</v>
      </c>
      <c r="G25" s="24">
        <f>+C25-(C$7+F25*C$8)</f>
        <v>-2.201999999670079E-2</v>
      </c>
      <c r="H25" s="24"/>
      <c r="I25" s="24">
        <f>+G25</f>
        <v>-2.201999999670079E-2</v>
      </c>
      <c r="J25" s="24"/>
      <c r="K25" s="24"/>
      <c r="L25" s="24"/>
      <c r="M25" s="24"/>
      <c r="N25" s="24"/>
      <c r="O25" s="24">
        <f ca="1">+C$11+C$12*$F25</f>
        <v>-8.1936199716205645E-3</v>
      </c>
      <c r="P25" s="24"/>
      <c r="Q25" s="50">
        <f>+C25-15018.5</f>
        <v>14052.971000000001</v>
      </c>
      <c r="R25" s="24"/>
    </row>
    <row r="26" spans="1:18" ht="12.95" customHeight="1" x14ac:dyDescent="0.2">
      <c r="A26" s="52" t="s">
        <v>54</v>
      </c>
      <c r="B26" s="53" t="s">
        <v>171</v>
      </c>
      <c r="C26" s="54">
        <v>29109.429</v>
      </c>
      <c r="D26" s="55"/>
      <c r="E26" s="24">
        <f>+(C26-C$7)/C$8</f>
        <v>-19093.035518244778</v>
      </c>
      <c r="F26" s="24">
        <f>ROUND(2*E26,0)/2</f>
        <v>-19093</v>
      </c>
      <c r="G26" s="24">
        <f>+C26-(C$7+F26*C$8)</f>
        <v>-4.3514999997569248E-2</v>
      </c>
      <c r="H26" s="24"/>
      <c r="I26" s="24">
        <f>+G26</f>
        <v>-4.3514999997569248E-2</v>
      </c>
      <c r="J26" s="24"/>
      <c r="K26" s="24"/>
      <c r="L26" s="24"/>
      <c r="M26" s="24"/>
      <c r="N26" s="24"/>
      <c r="O26" s="24">
        <f ca="1">+C$11+C$12*$F26</f>
        <v>-8.1782436414703716E-3</v>
      </c>
      <c r="P26" s="24"/>
      <c r="Q26" s="50">
        <f>+C26-15018.5</f>
        <v>14090.929</v>
      </c>
      <c r="R26" s="24"/>
    </row>
    <row r="27" spans="1:18" ht="12.95" customHeight="1" x14ac:dyDescent="0.2">
      <c r="A27" s="52" t="s">
        <v>54</v>
      </c>
      <c r="B27" s="53" t="s">
        <v>171</v>
      </c>
      <c r="C27" s="54">
        <v>29576.245999999999</v>
      </c>
      <c r="D27" s="55"/>
      <c r="E27" s="24">
        <f>+(C27-C$7)/C$8</f>
        <v>-18712.005517714228</v>
      </c>
      <c r="F27" s="24">
        <f>ROUND(2*E27,0)/2</f>
        <v>-18712</v>
      </c>
      <c r="G27" s="24">
        <f>+C27-(C$7+F27*C$8)</f>
        <v>-6.76000000021304E-3</v>
      </c>
      <c r="H27" s="24"/>
      <c r="I27" s="24">
        <f>+G27</f>
        <v>-6.76000000021304E-3</v>
      </c>
      <c r="J27" s="24"/>
      <c r="K27" s="24"/>
      <c r="L27" s="24"/>
      <c r="M27" s="24"/>
      <c r="N27" s="24"/>
      <c r="O27" s="24">
        <f ca="1">+C$11+C$12*$F27</f>
        <v>-7.9892635838180147E-3</v>
      </c>
      <c r="P27" s="24"/>
      <c r="Q27" s="50">
        <f>+C27-15018.5</f>
        <v>14557.745999999999</v>
      </c>
      <c r="R27" s="24"/>
    </row>
    <row r="28" spans="1:18" ht="12.95" customHeight="1" x14ac:dyDescent="0.2">
      <c r="A28" s="52" t="s">
        <v>54</v>
      </c>
      <c r="B28" s="53" t="s">
        <v>171</v>
      </c>
      <c r="C28" s="54">
        <v>30170.47</v>
      </c>
      <c r="D28" s="55"/>
      <c r="E28" s="24">
        <f>+(C28-C$7)/C$8</f>
        <v>-18226.982112321395</v>
      </c>
      <c r="F28" s="24">
        <f>ROUND(2*E28,0)/2</f>
        <v>-18227</v>
      </c>
      <c r="G28" s="24">
        <f>+C28-(C$7+F28*C$8)</f>
        <v>2.1915000001172302E-2</v>
      </c>
      <c r="H28" s="24"/>
      <c r="I28" s="24">
        <f>+G28</f>
        <v>2.1915000001172302E-2</v>
      </c>
      <c r="J28" s="24"/>
      <c r="K28" s="24"/>
      <c r="L28" s="24"/>
      <c r="M28" s="24"/>
      <c r="N28" s="24"/>
      <c r="O28" s="24">
        <f ca="1">+C$11+C$12*$F28</f>
        <v>-7.7486984185650169E-3</v>
      </c>
      <c r="P28" s="24"/>
      <c r="Q28" s="50">
        <f>+C28-15018.5</f>
        <v>15151.970000000001</v>
      </c>
      <c r="R28" s="24"/>
    </row>
    <row r="29" spans="1:18" ht="12.95" customHeight="1" x14ac:dyDescent="0.2">
      <c r="A29" s="52" t="s">
        <v>54</v>
      </c>
      <c r="B29" s="53" t="s">
        <v>171</v>
      </c>
      <c r="C29" s="54">
        <v>30251.379000000001</v>
      </c>
      <c r="D29" s="55"/>
      <c r="E29" s="24">
        <f>+(C29-C$7)/C$8</f>
        <v>-18160.941766076667</v>
      </c>
      <c r="F29" s="24">
        <f>ROUND(2*E29,0)/2</f>
        <v>-18161</v>
      </c>
      <c r="G29" s="24">
        <f>+C29-(C$7+F29*C$8)</f>
        <v>7.1345000000292202E-2</v>
      </c>
      <c r="H29" s="24"/>
      <c r="I29" s="24">
        <f>+G29</f>
        <v>7.1345000000292202E-2</v>
      </c>
      <c r="J29" s="24"/>
      <c r="K29" s="24"/>
      <c r="L29" s="24"/>
      <c r="M29" s="24"/>
      <c r="N29" s="24"/>
      <c r="O29" s="24">
        <f ca="1">+C$11+C$12*$F29</f>
        <v>-7.7159617156646087E-3</v>
      </c>
      <c r="P29" s="24"/>
      <c r="Q29" s="50">
        <f>+C29-15018.5</f>
        <v>15232.879000000001</v>
      </c>
      <c r="R29" s="24"/>
    </row>
    <row r="30" spans="1:18" ht="12.95" customHeight="1" x14ac:dyDescent="0.2">
      <c r="A30" s="52" t="s">
        <v>54</v>
      </c>
      <c r="B30" s="53" t="s">
        <v>171</v>
      </c>
      <c r="C30" s="54">
        <v>30376.248</v>
      </c>
      <c r="D30" s="55"/>
      <c r="E30" s="24">
        <f>+(C30-C$7)/C$8</f>
        <v>-18059.019952740287</v>
      </c>
      <c r="F30" s="24">
        <f>ROUND(2*E30,0)/2</f>
        <v>-18059</v>
      </c>
      <c r="G30" s="24">
        <f>+C30-(C$7+F30*C$8)</f>
        <v>-2.4444999999104766E-2</v>
      </c>
      <c r="H30" s="24"/>
      <c r="I30" s="24">
        <f>+G30</f>
        <v>-2.4444999999104766E-2</v>
      </c>
      <c r="J30" s="24"/>
      <c r="K30" s="24"/>
      <c r="L30" s="24"/>
      <c r="M30" s="24"/>
      <c r="N30" s="24"/>
      <c r="O30" s="24">
        <f ca="1">+C$11+C$12*$F30</f>
        <v>-7.6653686293639773E-3</v>
      </c>
      <c r="P30" s="24"/>
      <c r="Q30" s="50">
        <f>+C30-15018.5</f>
        <v>15357.748</v>
      </c>
      <c r="R30" s="24"/>
    </row>
    <row r="31" spans="1:18" ht="12.95" customHeight="1" x14ac:dyDescent="0.2">
      <c r="A31" s="52" t="s">
        <v>54</v>
      </c>
      <c r="B31" s="53" t="s">
        <v>171</v>
      </c>
      <c r="C31" s="54">
        <v>30589.491999999998</v>
      </c>
      <c r="D31" s="55"/>
      <c r="E31" s="24">
        <f>+(C31-C$7)/C$8</f>
        <v>-17884.963820608991</v>
      </c>
      <c r="F31" s="24">
        <f>ROUND(2*E31,0)/2</f>
        <v>-17885</v>
      </c>
      <c r="G31" s="24">
        <f>+C31-(C$7+F31*C$8)</f>
        <v>4.43249999989348E-2</v>
      </c>
      <c r="H31" s="24"/>
      <c r="I31" s="24">
        <f>+G31</f>
        <v>4.43249999989348E-2</v>
      </c>
      <c r="J31" s="24"/>
      <c r="K31" s="24"/>
      <c r="L31" s="24"/>
      <c r="M31" s="24"/>
      <c r="N31" s="24"/>
      <c r="O31" s="24">
        <f ca="1">+C$11+C$12*$F31</f>
        <v>-7.5790627762629013E-3</v>
      </c>
      <c r="P31" s="24"/>
      <c r="Q31" s="50">
        <f>+C31-15018.5</f>
        <v>15570.991999999998</v>
      </c>
      <c r="R31" s="24"/>
    </row>
    <row r="32" spans="1:18" ht="12.95" customHeight="1" x14ac:dyDescent="0.2">
      <c r="A32" s="52" t="s">
        <v>54</v>
      </c>
      <c r="B32" s="53" t="s">
        <v>171</v>
      </c>
      <c r="C32" s="54">
        <v>30589.5</v>
      </c>
      <c r="D32" s="55"/>
      <c r="E32" s="24">
        <f>+(C32-C$7)/C$8</f>
        <v>-17884.957290769664</v>
      </c>
      <c r="F32" s="24">
        <f>ROUND(2*E32,0)/2</f>
        <v>-17885</v>
      </c>
      <c r="G32" s="24">
        <f>+C32-(C$7+F32*C$8)</f>
        <v>5.2325000000564614E-2</v>
      </c>
      <c r="H32" s="24"/>
      <c r="I32" s="24">
        <f>+G32</f>
        <v>5.2325000000564614E-2</v>
      </c>
      <c r="J32" s="24"/>
      <c r="K32" s="24"/>
      <c r="L32" s="24"/>
      <c r="M32" s="24"/>
      <c r="N32" s="24"/>
      <c r="O32" s="24">
        <f ca="1">+C$11+C$12*$F32</f>
        <v>-7.5790627762629013E-3</v>
      </c>
      <c r="P32" s="24"/>
      <c r="Q32" s="50">
        <f>+C32-15018.5</f>
        <v>15571</v>
      </c>
      <c r="R32" s="24"/>
    </row>
    <row r="33" spans="1:18" ht="12.95" customHeight="1" x14ac:dyDescent="0.2">
      <c r="A33" s="52" t="s">
        <v>54</v>
      </c>
      <c r="B33" s="53" t="s">
        <v>171</v>
      </c>
      <c r="C33" s="54">
        <v>30632.314999999999</v>
      </c>
      <c r="D33" s="55"/>
      <c r="E33" s="24">
        <f>+(C33-C$7)/C$8</f>
        <v>-17850.010406931426</v>
      </c>
      <c r="F33" s="24">
        <f>ROUND(2*E33,0)/2</f>
        <v>-17850</v>
      </c>
      <c r="G33" s="24">
        <f>+C33-(C$7+F33*C$8)</f>
        <v>-1.2750000001688022E-2</v>
      </c>
      <c r="H33" s="24"/>
      <c r="I33" s="24">
        <f>+G33</f>
        <v>-1.2750000001688022E-2</v>
      </c>
      <c r="J33" s="24"/>
      <c r="K33" s="24"/>
      <c r="L33" s="24"/>
      <c r="M33" s="24"/>
      <c r="N33" s="24"/>
      <c r="O33" s="24">
        <f ca="1">+C$11+C$12*$F33</f>
        <v>-7.5617024035126859E-3</v>
      </c>
      <c r="P33" s="24"/>
      <c r="Q33" s="50">
        <f>+C33-15018.5</f>
        <v>15613.814999999999</v>
      </c>
      <c r="R33" s="24"/>
    </row>
    <row r="34" spans="1:18" ht="12.95" customHeight="1" x14ac:dyDescent="0.2">
      <c r="A34" s="52" t="s">
        <v>54</v>
      </c>
      <c r="B34" s="53" t="s">
        <v>171</v>
      </c>
      <c r="C34" s="54">
        <v>31029.289000000001</v>
      </c>
      <c r="D34" s="55"/>
      <c r="E34" s="24">
        <f>+(C34-C$7)/C$8</f>
        <v>-17525.988352399101</v>
      </c>
      <c r="F34" s="24">
        <f>ROUND(2*E34,0)/2</f>
        <v>-17526</v>
      </c>
      <c r="G34" s="24">
        <f>+C34-(C$7+F34*C$8)</f>
        <v>1.4270000003307359E-2</v>
      </c>
      <c r="H34" s="24"/>
      <c r="I34" s="24">
        <f>+G34</f>
        <v>1.4270000003307359E-2</v>
      </c>
      <c r="J34" s="24"/>
      <c r="K34" s="24"/>
      <c r="L34" s="24"/>
      <c r="M34" s="24"/>
      <c r="N34" s="24"/>
      <c r="O34" s="24">
        <f ca="1">+C$11+C$12*$F34</f>
        <v>-7.4009949529106811E-3</v>
      </c>
      <c r="P34" s="24"/>
      <c r="Q34" s="50">
        <f>+C34-15018.5</f>
        <v>16010.789000000001</v>
      </c>
      <c r="R34" s="24"/>
    </row>
    <row r="35" spans="1:18" ht="12.95" customHeight="1" x14ac:dyDescent="0.2">
      <c r="A35" s="52" t="s">
        <v>54</v>
      </c>
      <c r="B35" s="53" t="s">
        <v>171</v>
      </c>
      <c r="C35" s="54">
        <v>31329.448</v>
      </c>
      <c r="D35" s="55"/>
      <c r="E35" s="24">
        <f>+(C35-C$7)/C$8</f>
        <v>-17280.989597149724</v>
      </c>
      <c r="F35" s="24">
        <f>ROUND(2*E35,0)/2</f>
        <v>-17281</v>
      </c>
      <c r="G35" s="24">
        <f>+C35-(C$7+F35*C$8)</f>
        <v>1.2744999999995343E-2</v>
      </c>
      <c r="H35" s="24"/>
      <c r="I35" s="24">
        <f>+G35</f>
        <v>1.2744999999995343E-2</v>
      </c>
      <c r="J35" s="24"/>
      <c r="K35" s="24"/>
      <c r="L35" s="24"/>
      <c r="M35" s="24"/>
      <c r="N35" s="24"/>
      <c r="O35" s="24">
        <f ca="1">+C$11+C$12*$F35</f>
        <v>-7.2794723436591666E-3</v>
      </c>
      <c r="P35" s="24"/>
      <c r="Q35" s="50">
        <f>+C35-15018.5</f>
        <v>16310.948</v>
      </c>
      <c r="R35" s="24"/>
    </row>
    <row r="36" spans="1:18" ht="12.95" customHeight="1" x14ac:dyDescent="0.2">
      <c r="A36" s="52" t="s">
        <v>54</v>
      </c>
      <c r="B36" s="53" t="s">
        <v>171</v>
      </c>
      <c r="C36" s="54">
        <v>31650.474999999999</v>
      </c>
      <c r="D36" s="55"/>
      <c r="E36" s="24">
        <f>+(C36-C$7)/C$8</f>
        <v>-17018.957756020714</v>
      </c>
      <c r="F36" s="24">
        <f>ROUND(2*E36,0)/2</f>
        <v>-17019</v>
      </c>
      <c r="G36" s="24">
        <f>+C36-(C$7+F36*C$8)</f>
        <v>5.175500000041211E-2</v>
      </c>
      <c r="H36" s="24"/>
      <c r="I36" s="24">
        <f>+G36</f>
        <v>5.175500000041211E-2</v>
      </c>
      <c r="J36" s="24"/>
      <c r="K36" s="24"/>
      <c r="L36" s="24"/>
      <c r="M36" s="24"/>
      <c r="N36" s="24"/>
      <c r="O36" s="24">
        <f ca="1">+C$11+C$12*$F36</f>
        <v>-7.1495175533575475E-3</v>
      </c>
      <c r="P36" s="24"/>
      <c r="Q36" s="50">
        <f>+C36-15018.5</f>
        <v>16631.974999999999</v>
      </c>
      <c r="R36" s="24"/>
    </row>
    <row r="37" spans="1:18" ht="12.95" customHeight="1" x14ac:dyDescent="0.2">
      <c r="A37" s="52" t="s">
        <v>54</v>
      </c>
      <c r="B37" s="53" t="s">
        <v>171</v>
      </c>
      <c r="C37" s="54">
        <v>31710.396000000001</v>
      </c>
      <c r="D37" s="55"/>
      <c r="E37" s="24">
        <f>+(C37-C$7)/C$8</f>
        <v>-16970.04844324549</v>
      </c>
      <c r="F37" s="24">
        <f>ROUND(2*E37,0)/2</f>
        <v>-16970</v>
      </c>
      <c r="G37" s="24">
        <f>+C37-(C$7+F37*C$8)</f>
        <v>-5.9349999999540159E-2</v>
      </c>
      <c r="H37" s="24"/>
      <c r="I37" s="24">
        <f>+G37</f>
        <v>-5.9349999999540159E-2</v>
      </c>
      <c r="J37" s="24"/>
      <c r="K37" s="24"/>
      <c r="L37" s="24"/>
      <c r="M37" s="24"/>
      <c r="N37" s="24"/>
      <c r="O37" s="24">
        <f ca="1">+C$11+C$12*$F37</f>
        <v>-7.1252130315072439E-3</v>
      </c>
      <c r="P37" s="24"/>
      <c r="Q37" s="50">
        <f>+C37-15018.5</f>
        <v>16691.896000000001</v>
      </c>
      <c r="R37" s="24"/>
    </row>
    <row r="38" spans="1:18" ht="12.95" customHeight="1" x14ac:dyDescent="0.2">
      <c r="A38" s="18" t="s">
        <v>54</v>
      </c>
      <c r="B38" s="20" t="s">
        <v>171</v>
      </c>
      <c r="C38" s="19">
        <v>32064.489000000001</v>
      </c>
      <c r="D38" s="3"/>
      <c r="E38">
        <f>+(C38-C$7)/C$8</f>
        <v>-16681.027143725842</v>
      </c>
      <c r="F38">
        <f>ROUND(2*E38,0)/2</f>
        <v>-16681</v>
      </c>
      <c r="G38">
        <f>+C38-(C$7+F38*C$8)</f>
        <v>-3.3254999998462154E-2</v>
      </c>
      <c r="I38">
        <f>+G38</f>
        <v>-3.3254999998462154E-2</v>
      </c>
      <c r="O38">
        <f ca="1">+C$11+C$12*$F38</f>
        <v>-6.9818659536554561E-3</v>
      </c>
      <c r="Q38" s="1">
        <f>+C38-15018.5</f>
        <v>17045.989000000001</v>
      </c>
    </row>
    <row r="39" spans="1:18" ht="0" hidden="1" customHeight="1" x14ac:dyDescent="0.2">
      <c r="A39" s="18" t="s">
        <v>54</v>
      </c>
      <c r="B39" s="20" t="s">
        <v>171</v>
      </c>
      <c r="C39" s="19">
        <v>32112.303</v>
      </c>
      <c r="D39" s="3"/>
      <c r="E39">
        <f>+(C39-C$7)/C$8</f>
        <v>-16641.999926539305</v>
      </c>
      <c r="F39">
        <f>ROUND(2*E39,0)/2</f>
        <v>-16642</v>
      </c>
      <c r="G39">
        <f>+C39-(C$7+F39*C$8)</f>
        <v>9.0000001364387572E-5</v>
      </c>
      <c r="I39">
        <f>+G39</f>
        <v>9.0000001364387572E-5</v>
      </c>
      <c r="O39">
        <f ca="1">+C$11+C$12*$F39</f>
        <v>-6.9625215383052148E-3</v>
      </c>
      <c r="Q39" s="1">
        <f>+C39-15018.5</f>
        <v>17093.803</v>
      </c>
    </row>
    <row r="40" spans="1:18" ht="12.95" customHeight="1" x14ac:dyDescent="0.2">
      <c r="A40" s="18" t="s">
        <v>54</v>
      </c>
      <c r="B40" s="20" t="s">
        <v>171</v>
      </c>
      <c r="C40" s="19">
        <v>33152.481</v>
      </c>
      <c r="D40" s="3"/>
      <c r="E40">
        <f>+(C40-C$7)/C$8</f>
        <v>-15792.975525345979</v>
      </c>
      <c r="F40">
        <f>ROUND(2*E40,0)/2</f>
        <v>-15793</v>
      </c>
      <c r="G40">
        <f>+C40-(C$7+F40*C$8)</f>
        <v>2.9985000001033768E-2</v>
      </c>
      <c r="I40">
        <f>+G40</f>
        <v>2.9985000001033768E-2</v>
      </c>
      <c r="O40">
        <f ca="1">+C$11+C$12*$F40</f>
        <v>-6.5414084964499656E-3</v>
      </c>
      <c r="Q40" s="1">
        <f>+C40-15018.5</f>
        <v>18133.981</v>
      </c>
    </row>
    <row r="41" spans="1:18" x14ac:dyDescent="0.2">
      <c r="A41" s="18" t="s">
        <v>54</v>
      </c>
      <c r="B41" s="20" t="s">
        <v>171</v>
      </c>
      <c r="C41" s="19">
        <v>33538.358999999997</v>
      </c>
      <c r="D41" s="3"/>
      <c r="E41">
        <f>+(C41-C$7)/C$8</f>
        <v>-15478.010357957632</v>
      </c>
      <c r="F41">
        <f>ROUND(2*E41,0)/2</f>
        <v>-15478</v>
      </c>
      <c r="G41">
        <f>+C41-(C$7+F41*C$8)</f>
        <v>-1.269000000320375E-2</v>
      </c>
      <c r="I41">
        <f>+G41</f>
        <v>-1.269000000320375E-2</v>
      </c>
      <c r="O41">
        <f ca="1">+C$11+C$12*$F41</f>
        <v>-6.385165141698017E-3</v>
      </c>
      <c r="Q41" s="1">
        <f>+C41-15018.5</f>
        <v>18519.858999999997</v>
      </c>
    </row>
    <row r="42" spans="1:18" x14ac:dyDescent="0.2">
      <c r="A42" s="18" t="s">
        <v>54</v>
      </c>
      <c r="B42" s="20" t="s">
        <v>171</v>
      </c>
      <c r="C42" s="19">
        <v>33887.404000000002</v>
      </c>
      <c r="D42" s="3"/>
      <c r="E42">
        <f>+(C42-C$7)/C$8</f>
        <v>-15193.109387052142</v>
      </c>
      <c r="F42">
        <f>ROUND(2*E42,0)/2</f>
        <v>-15193</v>
      </c>
      <c r="G42">
        <f>+C42-(C$7+F42*C$8)</f>
        <v>-0.13401499999599764</v>
      </c>
      <c r="I42">
        <f>+G42</f>
        <v>-0.13401499999599764</v>
      </c>
      <c r="O42">
        <f ca="1">+C$11+C$12*$F42</f>
        <v>-6.2438021064462551E-3</v>
      </c>
      <c r="Q42" s="1">
        <f>+C42-15018.5</f>
        <v>18868.904000000002</v>
      </c>
    </row>
    <row r="43" spans="1:18" x14ac:dyDescent="0.2">
      <c r="A43" s="18" t="s">
        <v>54</v>
      </c>
      <c r="B43" s="20" t="s">
        <v>171</v>
      </c>
      <c r="C43" s="19">
        <v>33887.457000000002</v>
      </c>
      <c r="D43" s="3"/>
      <c r="E43">
        <f>+(C43-C$7)/C$8</f>
        <v>-15193.066126866614</v>
      </c>
      <c r="F43">
        <f>ROUND(2*E43,0)/2</f>
        <v>-15193</v>
      </c>
      <c r="G43">
        <f>+C43-(C$7+F43*C$8)</f>
        <v>-8.1014999996114057E-2</v>
      </c>
      <c r="I43">
        <f>+G43</f>
        <v>-8.1014999996114057E-2</v>
      </c>
      <c r="O43">
        <f ca="1">+C$11+C$12*$F43</f>
        <v>-6.2438021064462551E-3</v>
      </c>
      <c r="Q43" s="1">
        <f>+C43-15018.5</f>
        <v>18868.957000000002</v>
      </c>
    </row>
    <row r="44" spans="1:18" x14ac:dyDescent="0.2">
      <c r="A44" s="18" t="s">
        <v>54</v>
      </c>
      <c r="B44" s="20" t="s">
        <v>171</v>
      </c>
      <c r="C44" s="19">
        <v>34251.430999999997</v>
      </c>
      <c r="D44" s="3"/>
      <c r="E44">
        <f>+(C44-C$7)/C$8</f>
        <v>-14895.979659550503</v>
      </c>
      <c r="F44">
        <f>ROUND(2*E44,0)/2</f>
        <v>-14896</v>
      </c>
      <c r="G44">
        <f>+C44-(C$7+F44*C$8)</f>
        <v>2.4919999996200204E-2</v>
      </c>
      <c r="I44">
        <f>+G44</f>
        <v>2.4919999996200204E-2</v>
      </c>
      <c r="O44">
        <f ca="1">+C$11+C$12*$F44</f>
        <v>-6.0964869433944181E-3</v>
      </c>
      <c r="Q44" s="1">
        <f>+C44-15018.5</f>
        <v>19232.930999999997</v>
      </c>
    </row>
    <row r="45" spans="1:18" x14ac:dyDescent="0.2">
      <c r="A45" s="18" t="s">
        <v>129</v>
      </c>
      <c r="B45" s="20" t="s">
        <v>33</v>
      </c>
      <c r="C45" s="19">
        <v>47654.5</v>
      </c>
      <c r="D45" s="3"/>
      <c r="E45">
        <f>+(C45-C$7)/C$8</f>
        <v>-3955.9937803280409</v>
      </c>
      <c r="F45">
        <f>ROUND(2*E45,0)/2</f>
        <v>-3956</v>
      </c>
      <c r="G45">
        <f>+C45-(C$7+F45*C$8)</f>
        <v>7.6200000039534643E-3</v>
      </c>
      <c r="I45">
        <f>+G45</f>
        <v>7.6200000039534643E-3</v>
      </c>
      <c r="O45">
        <f ca="1">+C$11+C$12*$F45</f>
        <v>-6.7013043232676695E-4</v>
      </c>
      <c r="Q45" s="1">
        <f>+C45-15018.5</f>
        <v>32636</v>
      </c>
    </row>
    <row r="46" spans="1:18" x14ac:dyDescent="0.2">
      <c r="A46" s="18" t="s">
        <v>133</v>
      </c>
      <c r="B46" s="20" t="s">
        <v>33</v>
      </c>
      <c r="C46" s="19">
        <v>47779.478000000003</v>
      </c>
      <c r="D46" s="3"/>
      <c r="E46">
        <f>+(C46-C$7)/C$8</f>
        <v>-3853.9829979308529</v>
      </c>
      <c r="F46">
        <f>ROUND(2*E46,0)/2</f>
        <v>-3854</v>
      </c>
      <c r="G46">
        <f>+C46-(C$7+F46*C$8)</f>
        <v>2.0830000008572824E-2</v>
      </c>
      <c r="I46">
        <f>+G46</f>
        <v>2.0830000008572824E-2</v>
      </c>
      <c r="O46">
        <f ca="1">+C$11+C$12*$F46</f>
        <v>-6.1953734602613621E-4</v>
      </c>
      <c r="Q46" s="1">
        <f>+C46-15018.5</f>
        <v>32760.978000000003</v>
      </c>
    </row>
    <row r="47" spans="1:18" x14ac:dyDescent="0.2">
      <c r="A47" s="18" t="s">
        <v>129</v>
      </c>
      <c r="B47" s="20" t="s">
        <v>33</v>
      </c>
      <c r="C47" s="19">
        <v>47817.438000000002</v>
      </c>
      <c r="D47" s="3"/>
      <c r="E47">
        <f>+(C47-C$7)/C$8</f>
        <v>-3822.998910333059</v>
      </c>
      <c r="F47">
        <f>ROUND(2*E47,0)/2</f>
        <v>-3823</v>
      </c>
      <c r="G47">
        <f>+C47-(C$7+F47*C$8)</f>
        <v>1.335000000835862E-3</v>
      </c>
      <c r="I47">
        <f>+G47</f>
        <v>1.335000000835862E-3</v>
      </c>
      <c r="O47">
        <f ca="1">+C$11+C$12*$F47</f>
        <v>-6.0416101587594463E-4</v>
      </c>
      <c r="Q47" s="1">
        <f>+C47-15018.5</f>
        <v>32798.938000000002</v>
      </c>
    </row>
    <row r="48" spans="1:18" x14ac:dyDescent="0.2">
      <c r="A48" s="18" t="s">
        <v>129</v>
      </c>
      <c r="B48" s="20" t="s">
        <v>33</v>
      </c>
      <c r="C48" s="19">
        <v>47822.324000000001</v>
      </c>
      <c r="D48" s="3"/>
      <c r="E48">
        <f>+(C48-C$7)/C$8</f>
        <v>-3819.0108109652306</v>
      </c>
      <c r="F48">
        <f>ROUND(2*E48,0)/2</f>
        <v>-3819</v>
      </c>
      <c r="G48">
        <f>+C48-(C$7+F48*C$8)</f>
        <v>-1.3244999994640239E-2</v>
      </c>
      <c r="I48">
        <f>+G48</f>
        <v>-1.3244999994640239E-2</v>
      </c>
      <c r="O48">
        <f ca="1">+C$11+C$12*$F48</f>
        <v>-6.0217697327591977E-4</v>
      </c>
      <c r="Q48" s="1">
        <f>+C48-15018.5</f>
        <v>32803.824000000001</v>
      </c>
    </row>
    <row r="49" spans="1:18" x14ac:dyDescent="0.2">
      <c r="A49" s="18" t="s">
        <v>129</v>
      </c>
      <c r="B49" s="20" t="s">
        <v>33</v>
      </c>
      <c r="C49" s="19">
        <v>48013.449000000001</v>
      </c>
      <c r="D49" s="3"/>
      <c r="E49">
        <f>+(C49-C$7)/C$8</f>
        <v>-3663.0088683380313</v>
      </c>
      <c r="F49">
        <f>ROUND(2*E49,0)/2</f>
        <v>-3663</v>
      </c>
      <c r="G49">
        <f>+C49-(C$7+F49*C$8)</f>
        <v>-1.0864999996556435E-2</v>
      </c>
      <c r="I49">
        <f>+G49</f>
        <v>-1.0864999996556435E-2</v>
      </c>
      <c r="O49">
        <f ca="1">+C$11+C$12*$F49</f>
        <v>-5.2479931187495517E-4</v>
      </c>
      <c r="Q49" s="1">
        <f>+C49-15018.5</f>
        <v>32994.949000000001</v>
      </c>
    </row>
    <row r="50" spans="1:18" x14ac:dyDescent="0.2">
      <c r="A50" s="18" t="s">
        <v>146</v>
      </c>
      <c r="B50" s="20" t="s">
        <v>33</v>
      </c>
      <c r="C50" s="19">
        <v>48187.421000000002</v>
      </c>
      <c r="D50" s="3"/>
      <c r="E50">
        <f>+(C50-C$7)/C$8</f>
        <v>-3521.0077174538487</v>
      </c>
      <c r="F50">
        <f>ROUND(2*E50,0)/2</f>
        <v>-3521</v>
      </c>
      <c r="G50">
        <f>+C50-(C$7+F50*C$8)</f>
        <v>-9.4549999921582639E-3</v>
      </c>
      <c r="I50">
        <f>+G50</f>
        <v>-9.4549999921582639E-3</v>
      </c>
      <c r="O50">
        <f ca="1">+C$11+C$12*$F50</f>
        <v>-4.5436579957407706E-4</v>
      </c>
      <c r="Q50" s="1">
        <f>+C50-15018.5</f>
        <v>33168.921000000002</v>
      </c>
    </row>
    <row r="51" spans="1:18" x14ac:dyDescent="0.2">
      <c r="A51" s="18" t="s">
        <v>129</v>
      </c>
      <c r="B51" s="20" t="s">
        <v>33</v>
      </c>
      <c r="C51" s="19">
        <v>48557.4</v>
      </c>
      <c r="D51" s="3"/>
      <c r="E51">
        <f>+(C51-C$7)/C$8</f>
        <v>-3219.0197894943017</v>
      </c>
      <c r="F51">
        <f>ROUND(2*E51,0)/2</f>
        <v>-3219</v>
      </c>
      <c r="G51">
        <f>+C51-(C$7+F51*C$8)</f>
        <v>-2.4244999993243255E-2</v>
      </c>
      <c r="I51">
        <f>+G51</f>
        <v>-2.4244999993243255E-2</v>
      </c>
      <c r="O51">
        <f ca="1">+C$11+C$12*$F51</f>
        <v>-3.045705832722095E-4</v>
      </c>
      <c r="Q51" s="1">
        <f>+C51-15018.5</f>
        <v>33538.9</v>
      </c>
    </row>
    <row r="52" spans="1:18" x14ac:dyDescent="0.2">
      <c r="A52" s="18" t="s">
        <v>129</v>
      </c>
      <c r="B52" s="20" t="s">
        <v>33</v>
      </c>
      <c r="C52" s="19">
        <v>48562.284</v>
      </c>
      <c r="D52" s="3"/>
      <c r="E52">
        <f>+(C52-C$7)/C$8</f>
        <v>-3215.0333225863046</v>
      </c>
      <c r="F52">
        <f>ROUND(2*E52,0)/2</f>
        <v>-3215</v>
      </c>
      <c r="G52">
        <f>+C52-(C$7+F52*C$8)</f>
        <v>-4.0824999996402767E-2</v>
      </c>
      <c r="I52">
        <f>+G52</f>
        <v>-4.0824999996402767E-2</v>
      </c>
      <c r="O52">
        <f ca="1">+C$11+C$12*$F52</f>
        <v>-3.0258654067218485E-4</v>
      </c>
      <c r="Q52" s="1">
        <f>+C52-15018.5</f>
        <v>33543.784</v>
      </c>
    </row>
    <row r="53" spans="1:18" x14ac:dyDescent="0.2">
      <c r="A53" s="47" t="s">
        <v>34</v>
      </c>
      <c r="B53" s="48" t="s">
        <v>33</v>
      </c>
      <c r="C53" s="47">
        <f>C39</f>
        <v>32112.303</v>
      </c>
      <c r="D53" s="49"/>
      <c r="E53" s="24">
        <f>+(C53-C$7)/C$8</f>
        <v>-16641.999926539305</v>
      </c>
      <c r="F53" s="24">
        <f>ROUND(2*E53,0)/2</f>
        <v>-16642</v>
      </c>
      <c r="G53" s="24">
        <f>+C53-(C$7+F53*C$8)</f>
        <v>9.0000001364387572E-5</v>
      </c>
      <c r="H53" s="24"/>
      <c r="I53" s="24">
        <f>+G53</f>
        <v>9.0000001364387572E-5</v>
      </c>
      <c r="J53" s="24"/>
      <c r="K53" s="24"/>
      <c r="L53" s="24"/>
      <c r="M53" s="24"/>
      <c r="N53" s="24"/>
      <c r="O53" s="24">
        <f ca="1">+C$11+C$12*$F53</f>
        <v>-6.9625215383052148E-3</v>
      </c>
      <c r="P53" s="24"/>
      <c r="Q53" s="50">
        <f>+C53-15018.5</f>
        <v>17093.803</v>
      </c>
      <c r="R53" s="24"/>
    </row>
    <row r="54" spans="1:18" x14ac:dyDescent="0.2">
      <c r="A54" s="49" t="s">
        <v>38</v>
      </c>
      <c r="B54" s="51"/>
      <c r="C54" s="49">
        <v>53639.316099999996</v>
      </c>
      <c r="D54" s="49">
        <v>6.9999999999999999E-4</v>
      </c>
      <c r="E54" s="24">
        <f>+(C54-C$7)/C$8</f>
        <v>928.99216011165947</v>
      </c>
      <c r="F54" s="24">
        <f>ROUND(2*E54,0)/2</f>
        <v>929</v>
      </c>
      <c r="G54" s="24">
        <f>+C54-(C$7+F54*C$8)</f>
        <v>-9.6049999992828816E-3</v>
      </c>
      <c r="H54" s="24"/>
      <c r="I54" s="24"/>
      <c r="J54" s="24">
        <f>+G54</f>
        <v>-9.6049999992828816E-3</v>
      </c>
      <c r="K54" s="24"/>
      <c r="L54" s="24"/>
      <c r="M54" s="24"/>
      <c r="N54" s="24"/>
      <c r="O54" s="24">
        <f ca="1">+C$11+C$12*$F54</f>
        <v>1.7528815929534411E-3</v>
      </c>
      <c r="P54" s="24"/>
      <c r="Q54" s="50">
        <f>+C54-15018.5</f>
        <v>38620.816099999996</v>
      </c>
      <c r="R54" s="24" t="s">
        <v>42</v>
      </c>
    </row>
    <row r="55" spans="1:18" x14ac:dyDescent="0.2">
      <c r="A55" s="49" t="s">
        <v>38</v>
      </c>
      <c r="B55" s="51"/>
      <c r="C55" s="49">
        <v>53655.2886</v>
      </c>
      <c r="D55" s="49">
        <v>1.8E-3</v>
      </c>
      <c r="E55" s="24">
        <f>+(C55-C$7)/C$8</f>
        <v>942.02939243926437</v>
      </c>
      <c r="F55" s="24">
        <f>ROUND(2*E55,0)/2</f>
        <v>942</v>
      </c>
      <c r="G55" s="24">
        <f>+C55-(C$7+F55*C$8)</f>
        <v>3.6010000003443565E-2</v>
      </c>
      <c r="H55" s="24"/>
      <c r="I55" s="24"/>
      <c r="J55" s="24">
        <f>+G55</f>
        <v>3.6010000003443565E-2</v>
      </c>
      <c r="K55" s="24"/>
      <c r="L55" s="24"/>
      <c r="M55" s="24"/>
      <c r="N55" s="24"/>
      <c r="O55" s="24">
        <f ca="1">+C$11+C$12*$F55</f>
        <v>1.7593297314035215E-3</v>
      </c>
      <c r="P55" s="24"/>
      <c r="Q55" s="50">
        <f>+C55-15018.5</f>
        <v>38636.7886</v>
      </c>
      <c r="R55" s="24" t="s">
        <v>42</v>
      </c>
    </row>
    <row r="56" spans="1:18" x14ac:dyDescent="0.2">
      <c r="A56" s="18" t="s">
        <v>170</v>
      </c>
      <c r="B56" s="20" t="s">
        <v>33</v>
      </c>
      <c r="C56" s="19">
        <v>55838.499100000001</v>
      </c>
      <c r="D56" s="3"/>
      <c r="E56">
        <f>+(C56-C$7)/C$8</f>
        <v>2724.0311146843874</v>
      </c>
      <c r="F56">
        <f>ROUND(2*E56,0)/2</f>
        <v>2724</v>
      </c>
      <c r="G56">
        <f>+C56-(C$7+F56*C$8)</f>
        <v>3.8120000004710164E-2</v>
      </c>
      <c r="K56">
        <f>+G56</f>
        <v>3.8120000004710164E-2</v>
      </c>
      <c r="O56">
        <f ca="1">+C$11+C$12*$F56</f>
        <v>2.6432207097145414E-3</v>
      </c>
      <c r="Q56" s="1">
        <f>+C56-15018.5</f>
        <v>40819.999100000001</v>
      </c>
    </row>
    <row r="57" spans="1:18" x14ac:dyDescent="0.2">
      <c r="A57" s="21" t="s">
        <v>172</v>
      </c>
      <c r="B57" s="22" t="s">
        <v>33</v>
      </c>
      <c r="C57" s="23">
        <v>57231.451699999998</v>
      </c>
      <c r="D57" s="23">
        <v>5.9999999999999995E-4</v>
      </c>
      <c r="E57">
        <f>+(C57-C$7)/C$8</f>
        <v>3861.0006978765782</v>
      </c>
      <c r="F57">
        <f>ROUND(2*E57,0)/2</f>
        <v>3861</v>
      </c>
      <c r="G57">
        <f>+C57-(C$7+F57*C$8)</f>
        <v>8.549999984097667E-4</v>
      </c>
      <c r="K57">
        <f>+G57</f>
        <v>8.549999984097667E-4</v>
      </c>
      <c r="O57">
        <f ca="1">+C$11+C$12*$F57</f>
        <v>3.2071848187715723E-3</v>
      </c>
      <c r="Q57" s="1">
        <f>+C57-15018.5</f>
        <v>42212.951699999998</v>
      </c>
    </row>
    <row r="58" spans="1:18" x14ac:dyDescent="0.2">
      <c r="A58" s="21" t="s">
        <v>172</v>
      </c>
      <c r="B58" s="22" t="s">
        <v>33</v>
      </c>
      <c r="C58" s="23">
        <v>57285.3606</v>
      </c>
      <c r="D58" s="23">
        <v>6.9999999999999999E-4</v>
      </c>
      <c r="E58">
        <f>+(C58-C$7)/C$8</f>
        <v>3905.0027547759678</v>
      </c>
      <c r="F58">
        <f>ROUND(2*E58,0)/2</f>
        <v>3905</v>
      </c>
      <c r="G58">
        <f>+C58-(C$7+F58*C$8)</f>
        <v>3.3750000002328306E-3</v>
      </c>
      <c r="K58">
        <f>+G58</f>
        <v>3.3750000002328306E-3</v>
      </c>
      <c r="O58">
        <f ca="1">+C$11+C$12*$F58</f>
        <v>3.2290092873718443E-3</v>
      </c>
      <c r="Q58" s="1">
        <f>+C58-15018.5</f>
        <v>42266.8606</v>
      </c>
    </row>
    <row r="59" spans="1:18" x14ac:dyDescent="0.2">
      <c r="B59" s="2"/>
      <c r="C59" s="3"/>
      <c r="D59" s="3"/>
    </row>
    <row r="60" spans="1:18" x14ac:dyDescent="0.2">
      <c r="B60" s="2"/>
      <c r="C60" s="3"/>
      <c r="D60" s="3"/>
    </row>
    <row r="61" spans="1:18" x14ac:dyDescent="0.2">
      <c r="B61" s="2"/>
      <c r="C61" s="3"/>
      <c r="D61" s="3"/>
    </row>
    <row r="62" spans="1:18" x14ac:dyDescent="0.2">
      <c r="B62" s="2"/>
      <c r="C62" s="3"/>
      <c r="D62" s="3"/>
    </row>
    <row r="63" spans="1:18" x14ac:dyDescent="0.2">
      <c r="B63" s="2"/>
      <c r="C63" s="3"/>
      <c r="D63" s="3"/>
    </row>
    <row r="64" spans="1:18" x14ac:dyDescent="0.2">
      <c r="B64" s="2"/>
      <c r="C64" s="3"/>
      <c r="D64" s="3"/>
    </row>
    <row r="65" spans="2:4" x14ac:dyDescent="0.2">
      <c r="B65" s="2"/>
      <c r="C65" s="3"/>
      <c r="D65" s="3"/>
    </row>
    <row r="66" spans="2:4" x14ac:dyDescent="0.2">
      <c r="B66" s="2"/>
      <c r="C66" s="3"/>
      <c r="D66" s="3"/>
    </row>
    <row r="67" spans="2:4" x14ac:dyDescent="0.2">
      <c r="B67" s="2"/>
      <c r="C67" s="3"/>
      <c r="D67" s="3"/>
    </row>
    <row r="68" spans="2:4" x14ac:dyDescent="0.2">
      <c r="B68" s="2"/>
      <c r="C68" s="3"/>
      <c r="D68" s="3"/>
    </row>
    <row r="69" spans="2:4" x14ac:dyDescent="0.2">
      <c r="B69" s="2"/>
      <c r="C69" s="3"/>
      <c r="D69" s="3"/>
    </row>
    <row r="70" spans="2:4" x14ac:dyDescent="0.2">
      <c r="B70" s="2"/>
      <c r="C70" s="3"/>
      <c r="D70" s="3"/>
    </row>
    <row r="71" spans="2:4" x14ac:dyDescent="0.2">
      <c r="B71" s="2"/>
      <c r="C71" s="3"/>
      <c r="D71" s="3"/>
    </row>
    <row r="72" spans="2:4" x14ac:dyDescent="0.2">
      <c r="B72" s="2"/>
      <c r="C72" s="3"/>
      <c r="D72" s="3"/>
    </row>
    <row r="73" spans="2:4" x14ac:dyDescent="0.2">
      <c r="B73" s="2"/>
      <c r="C73" s="3"/>
      <c r="D73" s="3"/>
    </row>
    <row r="74" spans="2:4" x14ac:dyDescent="0.2">
      <c r="B74" s="2"/>
      <c r="C74" s="3"/>
      <c r="D74" s="3"/>
    </row>
    <row r="75" spans="2:4" x14ac:dyDescent="0.2">
      <c r="B75" s="2"/>
      <c r="C75" s="3"/>
      <c r="D75" s="3"/>
    </row>
    <row r="76" spans="2:4" x14ac:dyDescent="0.2">
      <c r="B76" s="2"/>
      <c r="C76" s="3"/>
      <c r="D76" s="3"/>
    </row>
    <row r="77" spans="2:4" x14ac:dyDescent="0.2">
      <c r="B77" s="2"/>
      <c r="C77" s="3"/>
      <c r="D77" s="3"/>
    </row>
    <row r="78" spans="2:4" x14ac:dyDescent="0.2">
      <c r="B78" s="2"/>
      <c r="C78" s="3"/>
      <c r="D78" s="3"/>
    </row>
    <row r="79" spans="2:4" x14ac:dyDescent="0.2">
      <c r="B79" s="2"/>
      <c r="C79" s="3"/>
      <c r="D79" s="3"/>
    </row>
    <row r="80" spans="2:4" x14ac:dyDescent="0.2">
      <c r="B80" s="2"/>
      <c r="C80" s="3"/>
      <c r="D80" s="3"/>
    </row>
    <row r="81" spans="2:4" x14ac:dyDescent="0.2">
      <c r="B81" s="2"/>
      <c r="C81" s="3"/>
      <c r="D81" s="3"/>
    </row>
    <row r="82" spans="2:4" x14ac:dyDescent="0.2">
      <c r="B82" s="2"/>
      <c r="C82" s="3"/>
      <c r="D82" s="3"/>
    </row>
    <row r="83" spans="2:4" x14ac:dyDescent="0.2">
      <c r="B83" s="2"/>
      <c r="C83" s="3"/>
      <c r="D83" s="3"/>
    </row>
    <row r="84" spans="2:4" x14ac:dyDescent="0.2">
      <c r="B84" s="2"/>
      <c r="C84" s="3"/>
      <c r="D84" s="3"/>
    </row>
    <row r="85" spans="2:4" x14ac:dyDescent="0.2">
      <c r="B85" s="2"/>
      <c r="C85" s="3"/>
      <c r="D85" s="3"/>
    </row>
    <row r="86" spans="2:4" x14ac:dyDescent="0.2">
      <c r="B86" s="2"/>
      <c r="C86" s="3"/>
      <c r="D86" s="3"/>
    </row>
    <row r="87" spans="2:4" x14ac:dyDescent="0.2">
      <c r="B87" s="2"/>
      <c r="C87" s="3"/>
      <c r="D87" s="3"/>
    </row>
    <row r="88" spans="2:4" x14ac:dyDescent="0.2">
      <c r="B88" s="2"/>
      <c r="C88" s="3"/>
      <c r="D88" s="3"/>
    </row>
    <row r="89" spans="2:4" x14ac:dyDescent="0.2">
      <c r="B89" s="2"/>
      <c r="C89" s="3"/>
      <c r="D89" s="3"/>
    </row>
    <row r="90" spans="2:4" x14ac:dyDescent="0.2">
      <c r="B90" s="2"/>
      <c r="C90" s="3"/>
      <c r="D90" s="3"/>
    </row>
    <row r="91" spans="2:4" x14ac:dyDescent="0.2">
      <c r="B91" s="2"/>
      <c r="C91" s="3"/>
      <c r="D91" s="3"/>
    </row>
    <row r="92" spans="2:4" x14ac:dyDescent="0.2">
      <c r="B92" s="2"/>
      <c r="C92" s="3"/>
      <c r="D92" s="3"/>
    </row>
    <row r="93" spans="2:4" x14ac:dyDescent="0.2">
      <c r="B93" s="2"/>
      <c r="C93" s="3"/>
      <c r="D93" s="3"/>
    </row>
    <row r="94" spans="2:4" x14ac:dyDescent="0.2">
      <c r="B94" s="2"/>
      <c r="C94" s="3"/>
      <c r="D94" s="3"/>
    </row>
    <row r="95" spans="2:4" x14ac:dyDescent="0.2">
      <c r="B95" s="2"/>
      <c r="C95" s="3"/>
      <c r="D95" s="3"/>
    </row>
    <row r="96" spans="2:4" x14ac:dyDescent="0.2">
      <c r="B96" s="2"/>
      <c r="C96" s="3"/>
      <c r="D96" s="3"/>
    </row>
    <row r="97" spans="2:4" x14ac:dyDescent="0.2">
      <c r="B97" s="2"/>
      <c r="C97" s="3"/>
      <c r="D97" s="3"/>
    </row>
    <row r="98" spans="2:4" x14ac:dyDescent="0.2">
      <c r="B98" s="2"/>
      <c r="C98" s="3"/>
      <c r="D98" s="3"/>
    </row>
    <row r="99" spans="2:4" x14ac:dyDescent="0.2">
      <c r="B99" s="2"/>
      <c r="C99" s="3"/>
      <c r="D99" s="3"/>
    </row>
    <row r="100" spans="2:4" x14ac:dyDescent="0.2">
      <c r="B100" s="2"/>
      <c r="C100" s="3"/>
      <c r="D100" s="3"/>
    </row>
    <row r="101" spans="2:4" x14ac:dyDescent="0.2">
      <c r="B101" s="2"/>
      <c r="C101" s="3"/>
      <c r="D101" s="3"/>
    </row>
    <row r="102" spans="2:4" x14ac:dyDescent="0.2">
      <c r="B102" s="2"/>
      <c r="C102" s="3"/>
      <c r="D102" s="3"/>
    </row>
    <row r="103" spans="2:4" x14ac:dyDescent="0.2">
      <c r="B103" s="2"/>
      <c r="C103" s="3"/>
      <c r="D103" s="3"/>
    </row>
    <row r="104" spans="2:4" x14ac:dyDescent="0.2">
      <c r="B104" s="2"/>
      <c r="C104" s="3"/>
      <c r="D104" s="3"/>
    </row>
    <row r="105" spans="2:4" x14ac:dyDescent="0.2">
      <c r="B105" s="2"/>
      <c r="C105" s="3"/>
      <c r="D105" s="3"/>
    </row>
    <row r="106" spans="2:4" x14ac:dyDescent="0.2">
      <c r="B106" s="2"/>
      <c r="C106" s="3"/>
      <c r="D106" s="3"/>
    </row>
    <row r="107" spans="2:4" x14ac:dyDescent="0.2">
      <c r="B107" s="2"/>
      <c r="C107" s="3"/>
      <c r="D107" s="3"/>
    </row>
    <row r="108" spans="2:4" x14ac:dyDescent="0.2">
      <c r="B108" s="2"/>
      <c r="C108" s="3"/>
      <c r="D108" s="3"/>
    </row>
    <row r="109" spans="2:4" x14ac:dyDescent="0.2">
      <c r="B109" s="2"/>
      <c r="C109" s="3"/>
      <c r="D109" s="3"/>
    </row>
    <row r="110" spans="2:4" x14ac:dyDescent="0.2">
      <c r="B110" s="2"/>
      <c r="C110" s="3"/>
      <c r="D110" s="3"/>
    </row>
    <row r="111" spans="2:4" x14ac:dyDescent="0.2">
      <c r="B111" s="2"/>
      <c r="C111" s="3"/>
      <c r="D111" s="3"/>
    </row>
    <row r="112" spans="2:4" x14ac:dyDescent="0.2">
      <c r="B112" s="2"/>
      <c r="C112" s="3"/>
      <c r="D112" s="3"/>
    </row>
    <row r="113" spans="2:4" x14ac:dyDescent="0.2">
      <c r="B113" s="2"/>
      <c r="C113" s="3"/>
      <c r="D113" s="3"/>
    </row>
    <row r="114" spans="2:4" x14ac:dyDescent="0.2">
      <c r="B114" s="2"/>
      <c r="C114" s="3"/>
      <c r="D114" s="3"/>
    </row>
    <row r="115" spans="2:4" x14ac:dyDescent="0.2">
      <c r="B115" s="2"/>
      <c r="C115" s="3"/>
      <c r="D115" s="3"/>
    </row>
    <row r="116" spans="2:4" x14ac:dyDescent="0.2">
      <c r="B116" s="2"/>
      <c r="C116" s="3"/>
      <c r="D116" s="3"/>
    </row>
    <row r="117" spans="2:4" x14ac:dyDescent="0.2">
      <c r="B117" s="2"/>
      <c r="C117" s="3"/>
      <c r="D117" s="3"/>
    </row>
    <row r="118" spans="2:4" x14ac:dyDescent="0.2">
      <c r="B118" s="2"/>
      <c r="C118" s="3"/>
      <c r="D118" s="3"/>
    </row>
    <row r="119" spans="2:4" x14ac:dyDescent="0.2">
      <c r="B119" s="2"/>
      <c r="C119" s="3"/>
      <c r="D119" s="3"/>
    </row>
    <row r="120" spans="2:4" x14ac:dyDescent="0.2">
      <c r="B120" s="2"/>
      <c r="C120" s="3"/>
      <c r="D120" s="3"/>
    </row>
    <row r="121" spans="2:4" x14ac:dyDescent="0.2">
      <c r="B121" s="2"/>
      <c r="C121" s="3"/>
      <c r="D121" s="3"/>
    </row>
    <row r="122" spans="2:4" x14ac:dyDescent="0.2">
      <c r="B122" s="2"/>
      <c r="C122" s="3"/>
      <c r="D122" s="3"/>
    </row>
    <row r="123" spans="2:4" x14ac:dyDescent="0.2">
      <c r="B123" s="2"/>
      <c r="C123" s="3"/>
      <c r="D123" s="3"/>
    </row>
    <row r="124" spans="2:4" x14ac:dyDescent="0.2">
      <c r="B124" s="2"/>
      <c r="C124" s="3"/>
      <c r="D124" s="3"/>
    </row>
    <row r="125" spans="2:4" x14ac:dyDescent="0.2">
      <c r="B125" s="2"/>
      <c r="C125" s="3"/>
      <c r="D125" s="3"/>
    </row>
    <row r="126" spans="2:4" x14ac:dyDescent="0.2">
      <c r="B126" s="2"/>
      <c r="C126" s="3"/>
      <c r="D126" s="3"/>
    </row>
    <row r="127" spans="2:4" x14ac:dyDescent="0.2">
      <c r="B127" s="2"/>
      <c r="C127" s="3"/>
      <c r="D127" s="3"/>
    </row>
    <row r="128" spans="2:4" x14ac:dyDescent="0.2">
      <c r="B128" s="2"/>
      <c r="C128" s="3"/>
      <c r="D128" s="3"/>
    </row>
    <row r="129" spans="2:4" x14ac:dyDescent="0.2">
      <c r="B129" s="2"/>
      <c r="C129" s="3"/>
      <c r="D129" s="3"/>
    </row>
    <row r="130" spans="2:4" x14ac:dyDescent="0.2">
      <c r="B130" s="2"/>
      <c r="C130" s="3"/>
      <c r="D130" s="3"/>
    </row>
    <row r="131" spans="2:4" x14ac:dyDescent="0.2">
      <c r="B131" s="2"/>
      <c r="C131" s="3"/>
      <c r="D131" s="3"/>
    </row>
    <row r="132" spans="2:4" x14ac:dyDescent="0.2">
      <c r="B132" s="2"/>
      <c r="C132" s="3"/>
      <c r="D132" s="3"/>
    </row>
    <row r="133" spans="2:4" x14ac:dyDescent="0.2">
      <c r="B133" s="2"/>
      <c r="C133" s="3"/>
      <c r="D133" s="3"/>
    </row>
    <row r="134" spans="2:4" x14ac:dyDescent="0.2">
      <c r="B134" s="2"/>
      <c r="C134" s="3"/>
      <c r="D134" s="3"/>
    </row>
    <row r="135" spans="2:4" x14ac:dyDescent="0.2">
      <c r="B135" s="2"/>
      <c r="C135" s="3"/>
      <c r="D135" s="3"/>
    </row>
    <row r="136" spans="2:4" x14ac:dyDescent="0.2">
      <c r="B136" s="2"/>
      <c r="C136" s="3"/>
      <c r="D136" s="3"/>
    </row>
    <row r="137" spans="2:4" x14ac:dyDescent="0.2">
      <c r="B137" s="2"/>
      <c r="C137" s="3"/>
      <c r="D137" s="3"/>
    </row>
    <row r="138" spans="2:4" x14ac:dyDescent="0.2">
      <c r="B138" s="2"/>
      <c r="C138" s="3"/>
      <c r="D138" s="3"/>
    </row>
    <row r="139" spans="2:4" x14ac:dyDescent="0.2">
      <c r="B139" s="2"/>
      <c r="C139" s="3"/>
      <c r="D139" s="3"/>
    </row>
    <row r="140" spans="2:4" x14ac:dyDescent="0.2">
      <c r="B140" s="2"/>
      <c r="C140" s="3"/>
      <c r="D140" s="3"/>
    </row>
    <row r="141" spans="2:4" x14ac:dyDescent="0.2">
      <c r="B141" s="2"/>
      <c r="C141" s="3"/>
      <c r="D141" s="3"/>
    </row>
    <row r="142" spans="2:4" x14ac:dyDescent="0.2">
      <c r="B142" s="2"/>
      <c r="C142" s="3"/>
      <c r="D142" s="3"/>
    </row>
    <row r="143" spans="2:4" x14ac:dyDescent="0.2">
      <c r="B143" s="2"/>
      <c r="C143" s="3"/>
      <c r="D143" s="3"/>
    </row>
    <row r="144" spans="2:4" x14ac:dyDescent="0.2">
      <c r="B144" s="2"/>
      <c r="C144" s="3"/>
      <c r="D144" s="3"/>
    </row>
    <row r="145" spans="2:4" x14ac:dyDescent="0.2">
      <c r="B145" s="2"/>
      <c r="C145" s="3"/>
      <c r="D145" s="3"/>
    </row>
    <row r="146" spans="2:4" x14ac:dyDescent="0.2">
      <c r="B146" s="2"/>
      <c r="C146" s="3"/>
      <c r="D146" s="3"/>
    </row>
    <row r="147" spans="2:4" x14ac:dyDescent="0.2">
      <c r="B147" s="2"/>
      <c r="C147" s="3"/>
      <c r="D147" s="3"/>
    </row>
    <row r="148" spans="2:4" x14ac:dyDescent="0.2">
      <c r="B148" s="2"/>
      <c r="C148" s="3"/>
      <c r="D148" s="3"/>
    </row>
    <row r="149" spans="2:4" x14ac:dyDescent="0.2">
      <c r="B149" s="2"/>
      <c r="C149" s="3"/>
      <c r="D149" s="3"/>
    </row>
    <row r="150" spans="2:4" x14ac:dyDescent="0.2">
      <c r="B150" s="2"/>
      <c r="C150" s="3"/>
      <c r="D150" s="3"/>
    </row>
    <row r="151" spans="2:4" x14ac:dyDescent="0.2">
      <c r="B151" s="2"/>
      <c r="C151" s="3"/>
      <c r="D151" s="3"/>
    </row>
    <row r="152" spans="2:4" x14ac:dyDescent="0.2">
      <c r="B152" s="2"/>
      <c r="C152" s="3"/>
      <c r="D152" s="3"/>
    </row>
    <row r="153" spans="2:4" x14ac:dyDescent="0.2">
      <c r="B153" s="2"/>
      <c r="C153" s="3"/>
      <c r="D153" s="3"/>
    </row>
    <row r="154" spans="2:4" x14ac:dyDescent="0.2">
      <c r="B154" s="2"/>
      <c r="C154" s="3"/>
      <c r="D154" s="3"/>
    </row>
    <row r="155" spans="2:4" x14ac:dyDescent="0.2">
      <c r="B155" s="2"/>
      <c r="C155" s="3"/>
      <c r="D155" s="3"/>
    </row>
    <row r="156" spans="2:4" x14ac:dyDescent="0.2">
      <c r="B156" s="2"/>
      <c r="C156" s="3"/>
      <c r="D156" s="3"/>
    </row>
    <row r="157" spans="2:4" x14ac:dyDescent="0.2">
      <c r="B157" s="2"/>
      <c r="C157" s="3"/>
      <c r="D157" s="3"/>
    </row>
    <row r="158" spans="2:4" x14ac:dyDescent="0.2">
      <c r="B158" s="2"/>
      <c r="C158" s="3"/>
      <c r="D158" s="3"/>
    </row>
    <row r="159" spans="2:4" x14ac:dyDescent="0.2">
      <c r="B159" s="2"/>
      <c r="C159" s="3"/>
      <c r="D159" s="3"/>
    </row>
    <row r="160" spans="2:4" x14ac:dyDescent="0.2">
      <c r="B160" s="2"/>
      <c r="C160" s="3"/>
      <c r="D160" s="3"/>
    </row>
    <row r="161" spans="2:4" x14ac:dyDescent="0.2">
      <c r="B161" s="2"/>
      <c r="C161" s="3"/>
      <c r="D161" s="3"/>
    </row>
    <row r="162" spans="2:4" x14ac:dyDescent="0.2">
      <c r="B162" s="2"/>
      <c r="C162" s="3"/>
      <c r="D162" s="3"/>
    </row>
    <row r="163" spans="2:4" x14ac:dyDescent="0.2">
      <c r="B163" s="2"/>
      <c r="C163" s="3"/>
      <c r="D163" s="3"/>
    </row>
    <row r="164" spans="2:4" x14ac:dyDescent="0.2">
      <c r="B164" s="2"/>
      <c r="C164" s="3"/>
      <c r="D164" s="3"/>
    </row>
    <row r="165" spans="2:4" x14ac:dyDescent="0.2">
      <c r="B165" s="2"/>
      <c r="C165" s="3"/>
      <c r="D165" s="3"/>
    </row>
    <row r="166" spans="2:4" x14ac:dyDescent="0.2">
      <c r="B166" s="2"/>
      <c r="C166" s="3"/>
      <c r="D166" s="3"/>
    </row>
    <row r="167" spans="2:4" x14ac:dyDescent="0.2">
      <c r="B167" s="2"/>
      <c r="C167" s="3"/>
      <c r="D167" s="3"/>
    </row>
    <row r="168" spans="2:4" x14ac:dyDescent="0.2">
      <c r="B168" s="2"/>
      <c r="C168" s="3"/>
      <c r="D168" s="3"/>
    </row>
    <row r="169" spans="2:4" x14ac:dyDescent="0.2">
      <c r="B169" s="2"/>
      <c r="C169" s="3"/>
      <c r="D169" s="3"/>
    </row>
    <row r="170" spans="2:4" x14ac:dyDescent="0.2">
      <c r="B170" s="2"/>
      <c r="C170" s="3"/>
      <c r="D170" s="3"/>
    </row>
    <row r="171" spans="2:4" x14ac:dyDescent="0.2">
      <c r="B171" s="2"/>
      <c r="C171" s="3"/>
      <c r="D171" s="3"/>
    </row>
    <row r="172" spans="2:4" x14ac:dyDescent="0.2">
      <c r="B172" s="2"/>
      <c r="C172" s="3"/>
      <c r="D172" s="3"/>
    </row>
    <row r="173" spans="2:4" x14ac:dyDescent="0.2">
      <c r="B173" s="2"/>
      <c r="C173" s="3"/>
      <c r="D173" s="3"/>
    </row>
    <row r="174" spans="2:4" x14ac:dyDescent="0.2">
      <c r="B174" s="2"/>
      <c r="C174" s="3"/>
      <c r="D174" s="3"/>
    </row>
    <row r="175" spans="2:4" x14ac:dyDescent="0.2">
      <c r="B175" s="2"/>
      <c r="C175" s="3"/>
      <c r="D175" s="3"/>
    </row>
    <row r="176" spans="2:4" x14ac:dyDescent="0.2">
      <c r="B176" s="2"/>
      <c r="C176" s="3"/>
      <c r="D176" s="3"/>
    </row>
    <row r="177" spans="2:4" x14ac:dyDescent="0.2">
      <c r="B177" s="2"/>
      <c r="C177" s="3"/>
      <c r="D177" s="3"/>
    </row>
    <row r="178" spans="2:4" x14ac:dyDescent="0.2">
      <c r="B178" s="2"/>
      <c r="C178" s="3"/>
      <c r="D178" s="3"/>
    </row>
    <row r="179" spans="2:4" x14ac:dyDescent="0.2">
      <c r="B179" s="2"/>
      <c r="C179" s="3"/>
      <c r="D179" s="3"/>
    </row>
    <row r="180" spans="2:4" x14ac:dyDescent="0.2">
      <c r="B180" s="2"/>
      <c r="C180" s="3"/>
      <c r="D180" s="3"/>
    </row>
    <row r="181" spans="2:4" x14ac:dyDescent="0.2">
      <c r="B181" s="2"/>
      <c r="C181" s="3"/>
      <c r="D181" s="3"/>
    </row>
    <row r="182" spans="2:4" x14ac:dyDescent="0.2">
      <c r="B182" s="2"/>
      <c r="C182" s="3"/>
      <c r="D182" s="3"/>
    </row>
    <row r="183" spans="2:4" x14ac:dyDescent="0.2">
      <c r="B183" s="2"/>
      <c r="C183" s="3"/>
      <c r="D183" s="3"/>
    </row>
    <row r="184" spans="2:4" x14ac:dyDescent="0.2">
      <c r="B184" s="2"/>
      <c r="C184" s="3"/>
      <c r="D184" s="3"/>
    </row>
    <row r="185" spans="2:4" x14ac:dyDescent="0.2">
      <c r="B185" s="2"/>
      <c r="C185" s="3"/>
      <c r="D185" s="3"/>
    </row>
    <row r="186" spans="2:4" x14ac:dyDescent="0.2">
      <c r="B186" s="2"/>
      <c r="C186" s="3"/>
      <c r="D186" s="3"/>
    </row>
    <row r="187" spans="2:4" x14ac:dyDescent="0.2">
      <c r="B187" s="2"/>
      <c r="C187" s="3"/>
      <c r="D187" s="3"/>
    </row>
    <row r="188" spans="2:4" x14ac:dyDescent="0.2">
      <c r="B188" s="2"/>
      <c r="C188" s="3"/>
      <c r="D188" s="3"/>
    </row>
    <row r="189" spans="2:4" x14ac:dyDescent="0.2">
      <c r="B189" s="2"/>
      <c r="C189" s="3"/>
      <c r="D189" s="3"/>
    </row>
    <row r="190" spans="2:4" x14ac:dyDescent="0.2">
      <c r="B190" s="2"/>
      <c r="C190" s="3"/>
      <c r="D190" s="3"/>
    </row>
    <row r="191" spans="2:4" x14ac:dyDescent="0.2">
      <c r="B191" s="2"/>
      <c r="C191" s="3"/>
      <c r="D191" s="3"/>
    </row>
    <row r="192" spans="2:4" x14ac:dyDescent="0.2">
      <c r="B192" s="2"/>
      <c r="C192" s="3"/>
      <c r="D192" s="3"/>
    </row>
    <row r="193" spans="2:4" x14ac:dyDescent="0.2">
      <c r="B193" s="2"/>
      <c r="C193" s="3"/>
      <c r="D193" s="3"/>
    </row>
    <row r="194" spans="2:4" x14ac:dyDescent="0.2">
      <c r="B194" s="2"/>
      <c r="C194" s="3"/>
      <c r="D194" s="3"/>
    </row>
    <row r="195" spans="2:4" x14ac:dyDescent="0.2">
      <c r="B195" s="2"/>
      <c r="C195" s="3"/>
      <c r="D195" s="3"/>
    </row>
    <row r="196" spans="2:4" x14ac:dyDescent="0.2">
      <c r="B196" s="2"/>
      <c r="C196" s="3"/>
      <c r="D196" s="3"/>
    </row>
    <row r="197" spans="2:4" x14ac:dyDescent="0.2">
      <c r="B197" s="2"/>
      <c r="C197" s="3"/>
      <c r="D197" s="3"/>
    </row>
    <row r="198" spans="2:4" x14ac:dyDescent="0.2">
      <c r="B198" s="2"/>
      <c r="C198" s="3"/>
      <c r="D198" s="3"/>
    </row>
    <row r="199" spans="2:4" x14ac:dyDescent="0.2">
      <c r="C199" s="3"/>
      <c r="D199" s="3"/>
    </row>
    <row r="200" spans="2:4" x14ac:dyDescent="0.2">
      <c r="C200" s="3"/>
      <c r="D200" s="3"/>
    </row>
    <row r="201" spans="2:4" x14ac:dyDescent="0.2">
      <c r="C201" s="3"/>
      <c r="D201" s="3"/>
    </row>
    <row r="202" spans="2:4" x14ac:dyDescent="0.2">
      <c r="C202" s="3"/>
      <c r="D202" s="3"/>
    </row>
    <row r="203" spans="2:4" x14ac:dyDescent="0.2">
      <c r="C203" s="3"/>
      <c r="D203" s="3"/>
    </row>
    <row r="204" spans="2:4" x14ac:dyDescent="0.2">
      <c r="C204" s="3"/>
      <c r="D204" s="3"/>
    </row>
    <row r="205" spans="2:4" x14ac:dyDescent="0.2">
      <c r="C205" s="3"/>
      <c r="D205" s="3"/>
    </row>
    <row r="206" spans="2:4" x14ac:dyDescent="0.2">
      <c r="C206" s="3"/>
      <c r="D206" s="3"/>
    </row>
    <row r="207" spans="2:4" x14ac:dyDescent="0.2">
      <c r="C207" s="3"/>
      <c r="D207" s="3"/>
    </row>
    <row r="208" spans="2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</sheetData>
  <sortState xmlns:xlrd2="http://schemas.microsoft.com/office/spreadsheetml/2017/richdata2" ref="A21:AH62">
    <sortCondition ref="C21:C62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0"/>
  <sheetViews>
    <sheetView workbookViewId="0">
      <selection activeCell="A13" sqref="A13:C45"/>
    </sheetView>
  </sheetViews>
  <sheetFormatPr defaultRowHeight="12.75" x14ac:dyDescent="0.2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5" t="s">
        <v>39</v>
      </c>
      <c r="I1" s="6" t="s">
        <v>40</v>
      </c>
      <c r="J1" s="7" t="s">
        <v>41</v>
      </c>
    </row>
    <row r="2" spans="1:16" x14ac:dyDescent="0.2">
      <c r="I2" s="8" t="s">
        <v>37</v>
      </c>
      <c r="J2" s="9" t="s">
        <v>42</v>
      </c>
    </row>
    <row r="3" spans="1:16" x14ac:dyDescent="0.2">
      <c r="A3" s="10" t="s">
        <v>43</v>
      </c>
      <c r="I3" s="8" t="s">
        <v>44</v>
      </c>
      <c r="J3" s="9" t="s">
        <v>45</v>
      </c>
    </row>
    <row r="4" spans="1:16" x14ac:dyDescent="0.2">
      <c r="I4" s="8" t="s">
        <v>46</v>
      </c>
      <c r="J4" s="9" t="s">
        <v>45</v>
      </c>
    </row>
    <row r="5" spans="1:16" ht="13.5" thickBot="1" x14ac:dyDescent="0.25">
      <c r="I5" s="11" t="s">
        <v>47</v>
      </c>
      <c r="J5" s="12" t="s">
        <v>48</v>
      </c>
    </row>
    <row r="10" spans="1:16" ht="13.5" thickBot="1" x14ac:dyDescent="0.25"/>
    <row r="11" spans="1:16" ht="12.75" customHeight="1" thickBot="1" x14ac:dyDescent="0.25">
      <c r="A11" s="3" t="str">
        <f t="shared" ref="A11:A45" si="0">P11</f>
        <v>BAVM 178 </v>
      </c>
      <c r="B11" s="2" t="str">
        <f t="shared" ref="B11:B45" si="1">IF(H11=INT(H11),"I","II")</f>
        <v>I</v>
      </c>
      <c r="C11" s="3">
        <f t="shared" ref="C11:C45" si="2">1*G11</f>
        <v>53639.316099999996</v>
      </c>
      <c r="D11" s="4" t="str">
        <f t="shared" ref="D11:D45" si="3">VLOOKUP(F11,I$1:J$5,2,FALSE)</f>
        <v>vis</v>
      </c>
      <c r="E11" s="13">
        <f>VLOOKUP(C11,Active!C$21:E$973,3,FALSE)</f>
        <v>928.99216011165947</v>
      </c>
      <c r="F11" s="2" t="s">
        <v>47</v>
      </c>
      <c r="G11" s="4" t="str">
        <f t="shared" ref="G11:G45" si="4">MID(I11,3,LEN(I11)-3)</f>
        <v>53639.3161</v>
      </c>
      <c r="H11" s="3">
        <f t="shared" ref="H11:H45" si="5">1*K11</f>
        <v>929</v>
      </c>
      <c r="I11" s="14" t="s">
        <v>153</v>
      </c>
      <c r="J11" s="15" t="s">
        <v>154</v>
      </c>
      <c r="K11" s="14">
        <v>929</v>
      </c>
      <c r="L11" s="14" t="s">
        <v>155</v>
      </c>
      <c r="M11" s="15" t="s">
        <v>156</v>
      </c>
      <c r="N11" s="15" t="s">
        <v>157</v>
      </c>
      <c r="O11" s="16" t="s">
        <v>158</v>
      </c>
      <c r="P11" s="17" t="s">
        <v>159</v>
      </c>
    </row>
    <row r="12" spans="1:16" ht="12.75" customHeight="1" thickBot="1" x14ac:dyDescent="0.25">
      <c r="A12" s="3" t="str">
        <f t="shared" si="0"/>
        <v>BAVM 178 </v>
      </c>
      <c r="B12" s="2" t="str">
        <f t="shared" si="1"/>
        <v>I</v>
      </c>
      <c r="C12" s="3">
        <f t="shared" si="2"/>
        <v>53655.2886</v>
      </c>
      <c r="D12" s="4" t="str">
        <f t="shared" si="3"/>
        <v>vis</v>
      </c>
      <c r="E12" s="13">
        <f>VLOOKUP(C12,Active!C$21:E$973,3,FALSE)</f>
        <v>942.02939243926437</v>
      </c>
      <c r="F12" s="2" t="s">
        <v>47</v>
      </c>
      <c r="G12" s="4" t="str">
        <f t="shared" si="4"/>
        <v>53655.2886</v>
      </c>
      <c r="H12" s="3">
        <f t="shared" si="5"/>
        <v>942</v>
      </c>
      <c r="I12" s="14" t="s">
        <v>160</v>
      </c>
      <c r="J12" s="15" t="s">
        <v>161</v>
      </c>
      <c r="K12" s="14" t="s">
        <v>162</v>
      </c>
      <c r="L12" s="14" t="s">
        <v>163</v>
      </c>
      <c r="M12" s="15" t="s">
        <v>156</v>
      </c>
      <c r="N12" s="15" t="s">
        <v>157</v>
      </c>
      <c r="O12" s="16" t="s">
        <v>164</v>
      </c>
      <c r="P12" s="17" t="s">
        <v>159</v>
      </c>
    </row>
    <row r="13" spans="1:16" ht="12.75" customHeight="1" thickBot="1" x14ac:dyDescent="0.25">
      <c r="A13" s="3" t="str">
        <f t="shared" si="0"/>
        <v> VSS 2.144 </v>
      </c>
      <c r="B13" s="2" t="str">
        <f t="shared" si="1"/>
        <v>II</v>
      </c>
      <c r="C13" s="3">
        <f t="shared" si="2"/>
        <v>26214.373</v>
      </c>
      <c r="D13" s="4" t="str">
        <f t="shared" si="3"/>
        <v>vis</v>
      </c>
      <c r="E13" s="13">
        <f>VLOOKUP(C13,Active!C$21:E$973,3,FALSE)</f>
        <v>-21456.066832905493</v>
      </c>
      <c r="F13" s="2" t="s">
        <v>47</v>
      </c>
      <c r="G13" s="4" t="str">
        <f t="shared" si="4"/>
        <v>26214.373</v>
      </c>
      <c r="H13" s="3">
        <f t="shared" si="5"/>
        <v>-21456.5</v>
      </c>
      <c r="I13" s="14" t="s">
        <v>49</v>
      </c>
      <c r="J13" s="15" t="s">
        <v>50</v>
      </c>
      <c r="K13" s="14">
        <v>-21456.5</v>
      </c>
      <c r="L13" s="14" t="s">
        <v>51</v>
      </c>
      <c r="M13" s="15" t="s">
        <v>52</v>
      </c>
      <c r="N13" s="15"/>
      <c r="O13" s="16" t="s">
        <v>53</v>
      </c>
      <c r="P13" s="16" t="s">
        <v>54</v>
      </c>
    </row>
    <row r="14" spans="1:16" ht="12.75" customHeight="1" thickBot="1" x14ac:dyDescent="0.25">
      <c r="A14" s="3" t="str">
        <f t="shared" si="0"/>
        <v> VSS 2.144 </v>
      </c>
      <c r="B14" s="2" t="str">
        <f t="shared" si="1"/>
        <v>II</v>
      </c>
      <c r="C14" s="3">
        <f t="shared" si="2"/>
        <v>27394.288</v>
      </c>
      <c r="D14" s="4" t="str">
        <f t="shared" si="3"/>
        <v>vis</v>
      </c>
      <c r="E14" s="13">
        <f>VLOOKUP(C14,Active!C$21:E$973,3,FALSE)</f>
        <v>-20492.984911990006</v>
      </c>
      <c r="F14" s="2" t="s">
        <v>47</v>
      </c>
      <c r="G14" s="4" t="str">
        <f t="shared" si="4"/>
        <v>27394.288</v>
      </c>
      <c r="H14" s="3">
        <f t="shared" si="5"/>
        <v>-20493.5</v>
      </c>
      <c r="I14" s="14" t="s">
        <v>55</v>
      </c>
      <c r="J14" s="15" t="s">
        <v>56</v>
      </c>
      <c r="K14" s="14">
        <v>-20493.5</v>
      </c>
      <c r="L14" s="14" t="s">
        <v>57</v>
      </c>
      <c r="M14" s="15" t="s">
        <v>52</v>
      </c>
      <c r="N14" s="15"/>
      <c r="O14" s="16" t="s">
        <v>53</v>
      </c>
      <c r="P14" s="16" t="s">
        <v>54</v>
      </c>
    </row>
    <row r="15" spans="1:16" ht="12.75" customHeight="1" thickBot="1" x14ac:dyDescent="0.25">
      <c r="A15" s="3" t="str">
        <f t="shared" si="0"/>
        <v> VSS 2.144 </v>
      </c>
      <c r="B15" s="2" t="str">
        <f t="shared" si="1"/>
        <v>II</v>
      </c>
      <c r="C15" s="3">
        <f t="shared" si="2"/>
        <v>27683.371999999999</v>
      </c>
      <c r="D15" s="4" t="str">
        <f t="shared" si="3"/>
        <v>vis</v>
      </c>
      <c r="E15" s="13">
        <f>VLOOKUP(C15,Active!C$21:E$973,3,FALSE)</f>
        <v>-20257.025903056372</v>
      </c>
      <c r="F15" s="2" t="s">
        <v>47</v>
      </c>
      <c r="G15" s="4" t="str">
        <f t="shared" si="4"/>
        <v>27683.372</v>
      </c>
      <c r="H15" s="3">
        <f t="shared" si="5"/>
        <v>-20257.5</v>
      </c>
      <c r="I15" s="14" t="s">
        <v>58</v>
      </c>
      <c r="J15" s="15" t="s">
        <v>59</v>
      </c>
      <c r="K15" s="14">
        <v>-20257.5</v>
      </c>
      <c r="L15" s="14" t="s">
        <v>60</v>
      </c>
      <c r="M15" s="15" t="s">
        <v>52</v>
      </c>
      <c r="N15" s="15"/>
      <c r="O15" s="16" t="s">
        <v>53</v>
      </c>
      <c r="P15" s="16" t="s">
        <v>54</v>
      </c>
    </row>
    <row r="16" spans="1:16" ht="12.75" customHeight="1" thickBot="1" x14ac:dyDescent="0.25">
      <c r="A16" s="3" t="str">
        <f t="shared" si="0"/>
        <v> VSS 2.144 </v>
      </c>
      <c r="B16" s="2" t="str">
        <f t="shared" si="1"/>
        <v>II</v>
      </c>
      <c r="C16" s="3">
        <f t="shared" si="2"/>
        <v>28717.449000000001</v>
      </c>
      <c r="D16" s="4" t="str">
        <f t="shared" si="3"/>
        <v>vis</v>
      </c>
      <c r="E16" s="13">
        <f>VLOOKUP(C16,Active!C$21:E$973,3,FALSE)</f>
        <v>-19412.981320578379</v>
      </c>
      <c r="F16" s="2" t="s">
        <v>47</v>
      </c>
      <c r="G16" s="4" t="str">
        <f t="shared" si="4"/>
        <v>28717.449</v>
      </c>
      <c r="H16" s="3">
        <f t="shared" si="5"/>
        <v>-19413.5</v>
      </c>
      <c r="I16" s="14" t="s">
        <v>61</v>
      </c>
      <c r="J16" s="15" t="s">
        <v>62</v>
      </c>
      <c r="K16" s="14">
        <v>-19413.5</v>
      </c>
      <c r="L16" s="14" t="s">
        <v>63</v>
      </c>
      <c r="M16" s="15" t="s">
        <v>52</v>
      </c>
      <c r="N16" s="15"/>
      <c r="O16" s="16" t="s">
        <v>53</v>
      </c>
      <c r="P16" s="16" t="s">
        <v>54</v>
      </c>
    </row>
    <row r="17" spans="1:16" ht="12.75" customHeight="1" thickBot="1" x14ac:dyDescent="0.25">
      <c r="A17" s="3" t="str">
        <f t="shared" si="0"/>
        <v> VSS 2.144 </v>
      </c>
      <c r="B17" s="2" t="str">
        <f t="shared" si="1"/>
        <v>II</v>
      </c>
      <c r="C17" s="3">
        <f t="shared" si="2"/>
        <v>29071.471000000001</v>
      </c>
      <c r="D17" s="4" t="str">
        <f t="shared" si="3"/>
        <v>vis</v>
      </c>
      <c r="E17" s="13">
        <f>VLOOKUP(C17,Active!C$21:E$973,3,FALSE)</f>
        <v>-19124.017973382739</v>
      </c>
      <c r="F17" s="2" t="s">
        <v>47</v>
      </c>
      <c r="G17" s="4" t="str">
        <f t="shared" si="4"/>
        <v>29071.471</v>
      </c>
      <c r="H17" s="3">
        <f t="shared" si="5"/>
        <v>-19124.5</v>
      </c>
      <c r="I17" s="14" t="s">
        <v>64</v>
      </c>
      <c r="J17" s="15" t="s">
        <v>65</v>
      </c>
      <c r="K17" s="14">
        <v>-19124.5</v>
      </c>
      <c r="L17" s="14" t="s">
        <v>66</v>
      </c>
      <c r="M17" s="15" t="s">
        <v>52</v>
      </c>
      <c r="N17" s="15"/>
      <c r="O17" s="16" t="s">
        <v>53</v>
      </c>
      <c r="P17" s="16" t="s">
        <v>54</v>
      </c>
    </row>
    <row r="18" spans="1:16" ht="12.75" customHeight="1" thickBot="1" x14ac:dyDescent="0.25">
      <c r="A18" s="3" t="str">
        <f t="shared" si="0"/>
        <v> VSS 2.144 </v>
      </c>
      <c r="B18" s="2" t="str">
        <f t="shared" si="1"/>
        <v>II</v>
      </c>
      <c r="C18" s="3">
        <f t="shared" si="2"/>
        <v>29109.429</v>
      </c>
      <c r="D18" s="4" t="str">
        <f t="shared" si="3"/>
        <v>vis</v>
      </c>
      <c r="E18" s="13">
        <f>VLOOKUP(C18,Active!C$21:E$973,3,FALSE)</f>
        <v>-19093.035518244778</v>
      </c>
      <c r="F18" s="2" t="s">
        <v>47</v>
      </c>
      <c r="G18" s="4" t="str">
        <f t="shared" si="4"/>
        <v>29109.429</v>
      </c>
      <c r="H18" s="3">
        <f t="shared" si="5"/>
        <v>-19093.5</v>
      </c>
      <c r="I18" s="14" t="s">
        <v>67</v>
      </c>
      <c r="J18" s="15" t="s">
        <v>68</v>
      </c>
      <c r="K18" s="14">
        <v>-19093.5</v>
      </c>
      <c r="L18" s="14" t="s">
        <v>69</v>
      </c>
      <c r="M18" s="15" t="s">
        <v>52</v>
      </c>
      <c r="N18" s="15"/>
      <c r="O18" s="16" t="s">
        <v>53</v>
      </c>
      <c r="P18" s="16" t="s">
        <v>54</v>
      </c>
    </row>
    <row r="19" spans="1:16" ht="12.75" customHeight="1" thickBot="1" x14ac:dyDescent="0.25">
      <c r="A19" s="3" t="str">
        <f t="shared" si="0"/>
        <v> VSS 2.144 </v>
      </c>
      <c r="B19" s="2" t="str">
        <f t="shared" si="1"/>
        <v>II</v>
      </c>
      <c r="C19" s="3">
        <f t="shared" si="2"/>
        <v>29576.245999999999</v>
      </c>
      <c r="D19" s="4" t="str">
        <f t="shared" si="3"/>
        <v>vis</v>
      </c>
      <c r="E19" s="13">
        <f>VLOOKUP(C19,Active!C$21:E$973,3,FALSE)</f>
        <v>-18712.005517714228</v>
      </c>
      <c r="F19" s="2" t="s">
        <v>47</v>
      </c>
      <c r="G19" s="4" t="str">
        <f t="shared" si="4"/>
        <v>29576.246</v>
      </c>
      <c r="H19" s="3">
        <f t="shared" si="5"/>
        <v>-18712.5</v>
      </c>
      <c r="I19" s="14" t="s">
        <v>70</v>
      </c>
      <c r="J19" s="15" t="s">
        <v>71</v>
      </c>
      <c r="K19" s="14">
        <v>-18712.5</v>
      </c>
      <c r="L19" s="14" t="s">
        <v>72</v>
      </c>
      <c r="M19" s="15" t="s">
        <v>52</v>
      </c>
      <c r="N19" s="15"/>
      <c r="O19" s="16" t="s">
        <v>53</v>
      </c>
      <c r="P19" s="16" t="s">
        <v>54</v>
      </c>
    </row>
    <row r="20" spans="1:16" ht="12.75" customHeight="1" thickBot="1" x14ac:dyDescent="0.25">
      <c r="A20" s="3" t="str">
        <f t="shared" si="0"/>
        <v> VSS 2.144 </v>
      </c>
      <c r="B20" s="2" t="str">
        <f t="shared" si="1"/>
        <v>II</v>
      </c>
      <c r="C20" s="3">
        <f t="shared" si="2"/>
        <v>30170.47</v>
      </c>
      <c r="D20" s="4" t="str">
        <f t="shared" si="3"/>
        <v>vis</v>
      </c>
      <c r="E20" s="13">
        <f>VLOOKUP(C20,Active!C$21:E$973,3,FALSE)</f>
        <v>-18226.982112321395</v>
      </c>
      <c r="F20" s="2" t="s">
        <v>47</v>
      </c>
      <c r="G20" s="4" t="str">
        <f t="shared" si="4"/>
        <v>30170.470</v>
      </c>
      <c r="H20" s="3">
        <f t="shared" si="5"/>
        <v>-18227.5</v>
      </c>
      <c r="I20" s="14" t="s">
        <v>73</v>
      </c>
      <c r="J20" s="15" t="s">
        <v>74</v>
      </c>
      <c r="K20" s="14">
        <v>-18227.5</v>
      </c>
      <c r="L20" s="14" t="s">
        <v>75</v>
      </c>
      <c r="M20" s="15" t="s">
        <v>52</v>
      </c>
      <c r="N20" s="15"/>
      <c r="O20" s="16" t="s">
        <v>53</v>
      </c>
      <c r="P20" s="16" t="s">
        <v>54</v>
      </c>
    </row>
    <row r="21" spans="1:16" ht="12.75" customHeight="1" thickBot="1" x14ac:dyDescent="0.25">
      <c r="A21" s="3" t="str">
        <f t="shared" si="0"/>
        <v> VSS 2.144 </v>
      </c>
      <c r="B21" s="2" t="str">
        <f t="shared" si="1"/>
        <v>II</v>
      </c>
      <c r="C21" s="3">
        <f t="shared" si="2"/>
        <v>30251.379000000001</v>
      </c>
      <c r="D21" s="4" t="str">
        <f t="shared" si="3"/>
        <v>vis</v>
      </c>
      <c r="E21" s="13">
        <f>VLOOKUP(C21,Active!C$21:E$973,3,FALSE)</f>
        <v>-18160.941766076667</v>
      </c>
      <c r="F21" s="2" t="s">
        <v>47</v>
      </c>
      <c r="G21" s="4" t="str">
        <f t="shared" si="4"/>
        <v>30251.379</v>
      </c>
      <c r="H21" s="3">
        <f t="shared" si="5"/>
        <v>-18161.5</v>
      </c>
      <c r="I21" s="14" t="s">
        <v>76</v>
      </c>
      <c r="J21" s="15" t="s">
        <v>77</v>
      </c>
      <c r="K21" s="14">
        <v>-18161.5</v>
      </c>
      <c r="L21" s="14" t="s">
        <v>78</v>
      </c>
      <c r="M21" s="15" t="s">
        <v>52</v>
      </c>
      <c r="N21" s="15"/>
      <c r="O21" s="16" t="s">
        <v>53</v>
      </c>
      <c r="P21" s="16" t="s">
        <v>54</v>
      </c>
    </row>
    <row r="22" spans="1:16" ht="12.75" customHeight="1" thickBot="1" x14ac:dyDescent="0.25">
      <c r="A22" s="3" t="str">
        <f t="shared" si="0"/>
        <v> VSS 2.144 </v>
      </c>
      <c r="B22" s="2" t="str">
        <f t="shared" si="1"/>
        <v>II</v>
      </c>
      <c r="C22" s="3">
        <f t="shared" si="2"/>
        <v>30376.248</v>
      </c>
      <c r="D22" s="4" t="str">
        <f t="shared" si="3"/>
        <v>vis</v>
      </c>
      <c r="E22" s="13">
        <f>VLOOKUP(C22,Active!C$21:E$973,3,FALSE)</f>
        <v>-18059.019952740287</v>
      </c>
      <c r="F22" s="2" t="s">
        <v>47</v>
      </c>
      <c r="G22" s="4" t="str">
        <f t="shared" si="4"/>
        <v>30376.248</v>
      </c>
      <c r="H22" s="3">
        <f t="shared" si="5"/>
        <v>-18059.5</v>
      </c>
      <c r="I22" s="14" t="s">
        <v>79</v>
      </c>
      <c r="J22" s="15" t="s">
        <v>80</v>
      </c>
      <c r="K22" s="14">
        <v>-18059.5</v>
      </c>
      <c r="L22" s="14" t="s">
        <v>81</v>
      </c>
      <c r="M22" s="15" t="s">
        <v>52</v>
      </c>
      <c r="N22" s="15"/>
      <c r="O22" s="16" t="s">
        <v>53</v>
      </c>
      <c r="P22" s="16" t="s">
        <v>54</v>
      </c>
    </row>
    <row r="23" spans="1:16" ht="12.75" customHeight="1" thickBot="1" x14ac:dyDescent="0.25">
      <c r="A23" s="3" t="str">
        <f t="shared" si="0"/>
        <v> VSS 2.144 </v>
      </c>
      <c r="B23" s="2" t="str">
        <f t="shared" si="1"/>
        <v>II</v>
      </c>
      <c r="C23" s="3">
        <f t="shared" si="2"/>
        <v>30589.491999999998</v>
      </c>
      <c r="D23" s="4" t="str">
        <f t="shared" si="3"/>
        <v>vis</v>
      </c>
      <c r="E23" s="13">
        <f>VLOOKUP(C23,Active!C$21:E$973,3,FALSE)</f>
        <v>-17884.963820608991</v>
      </c>
      <c r="F23" s="2" t="s">
        <v>47</v>
      </c>
      <c r="G23" s="4" t="str">
        <f t="shared" si="4"/>
        <v>30589.492</v>
      </c>
      <c r="H23" s="3">
        <f t="shared" si="5"/>
        <v>-17885.5</v>
      </c>
      <c r="I23" s="14" t="s">
        <v>82</v>
      </c>
      <c r="J23" s="15" t="s">
        <v>83</v>
      </c>
      <c r="K23" s="14">
        <v>-17885.5</v>
      </c>
      <c r="L23" s="14" t="s">
        <v>84</v>
      </c>
      <c r="M23" s="15" t="s">
        <v>52</v>
      </c>
      <c r="N23" s="15"/>
      <c r="O23" s="16" t="s">
        <v>53</v>
      </c>
      <c r="P23" s="16" t="s">
        <v>54</v>
      </c>
    </row>
    <row r="24" spans="1:16" ht="12.75" customHeight="1" thickBot="1" x14ac:dyDescent="0.25">
      <c r="A24" s="3" t="str">
        <f t="shared" si="0"/>
        <v> VSS 2.144 </v>
      </c>
      <c r="B24" s="2" t="str">
        <f t="shared" si="1"/>
        <v>II</v>
      </c>
      <c r="C24" s="3">
        <f t="shared" si="2"/>
        <v>30589.5</v>
      </c>
      <c r="D24" s="4" t="str">
        <f t="shared" si="3"/>
        <v>vis</v>
      </c>
      <c r="E24" s="13">
        <f>VLOOKUP(C24,Active!C$21:E$973,3,FALSE)</f>
        <v>-17884.957290769664</v>
      </c>
      <c r="F24" s="2" t="s">
        <v>47</v>
      </c>
      <c r="G24" s="4" t="str">
        <f t="shared" si="4"/>
        <v>30589.500</v>
      </c>
      <c r="H24" s="3">
        <f t="shared" si="5"/>
        <v>-17885.5</v>
      </c>
      <c r="I24" s="14" t="s">
        <v>85</v>
      </c>
      <c r="J24" s="15" t="s">
        <v>86</v>
      </c>
      <c r="K24" s="14">
        <v>-17885.5</v>
      </c>
      <c r="L24" s="14" t="s">
        <v>87</v>
      </c>
      <c r="M24" s="15" t="s">
        <v>52</v>
      </c>
      <c r="N24" s="15"/>
      <c r="O24" s="16" t="s">
        <v>53</v>
      </c>
      <c r="P24" s="16" t="s">
        <v>54</v>
      </c>
    </row>
    <row r="25" spans="1:16" ht="12.75" customHeight="1" thickBot="1" x14ac:dyDescent="0.25">
      <c r="A25" s="3" t="str">
        <f t="shared" si="0"/>
        <v> VSS 2.144 </v>
      </c>
      <c r="B25" s="2" t="str">
        <f t="shared" si="1"/>
        <v>II</v>
      </c>
      <c r="C25" s="3">
        <f t="shared" si="2"/>
        <v>30632.314999999999</v>
      </c>
      <c r="D25" s="4" t="str">
        <f t="shared" si="3"/>
        <v>vis</v>
      </c>
      <c r="E25" s="13">
        <f>VLOOKUP(C25,Active!C$21:E$973,3,FALSE)</f>
        <v>-17850.010406931426</v>
      </c>
      <c r="F25" s="2" t="s">
        <v>47</v>
      </c>
      <c r="G25" s="4" t="str">
        <f t="shared" si="4"/>
        <v>30632.315</v>
      </c>
      <c r="H25" s="3">
        <f t="shared" si="5"/>
        <v>-17850.5</v>
      </c>
      <c r="I25" s="14" t="s">
        <v>88</v>
      </c>
      <c r="J25" s="15" t="s">
        <v>89</v>
      </c>
      <c r="K25" s="14">
        <v>-17850.5</v>
      </c>
      <c r="L25" s="14" t="s">
        <v>90</v>
      </c>
      <c r="M25" s="15" t="s">
        <v>52</v>
      </c>
      <c r="N25" s="15"/>
      <c r="O25" s="16" t="s">
        <v>53</v>
      </c>
      <c r="P25" s="16" t="s">
        <v>54</v>
      </c>
    </row>
    <row r="26" spans="1:16" ht="12.75" customHeight="1" thickBot="1" x14ac:dyDescent="0.25">
      <c r="A26" s="3" t="str">
        <f t="shared" si="0"/>
        <v> VSS 2.144 </v>
      </c>
      <c r="B26" s="2" t="str">
        <f t="shared" si="1"/>
        <v>II</v>
      </c>
      <c r="C26" s="3">
        <f t="shared" si="2"/>
        <v>31029.289000000001</v>
      </c>
      <c r="D26" s="4" t="str">
        <f t="shared" si="3"/>
        <v>vis</v>
      </c>
      <c r="E26" s="13">
        <f>VLOOKUP(C26,Active!C$21:E$973,3,FALSE)</f>
        <v>-17525.988352399101</v>
      </c>
      <c r="F26" s="2" t="s">
        <v>47</v>
      </c>
      <c r="G26" s="4" t="str">
        <f t="shared" si="4"/>
        <v>31029.289</v>
      </c>
      <c r="H26" s="3">
        <f t="shared" si="5"/>
        <v>-17526.5</v>
      </c>
      <c r="I26" s="14" t="s">
        <v>91</v>
      </c>
      <c r="J26" s="15" t="s">
        <v>92</v>
      </c>
      <c r="K26" s="14">
        <v>-17526.5</v>
      </c>
      <c r="L26" s="14" t="s">
        <v>93</v>
      </c>
      <c r="M26" s="15" t="s">
        <v>52</v>
      </c>
      <c r="N26" s="15"/>
      <c r="O26" s="16" t="s">
        <v>53</v>
      </c>
      <c r="P26" s="16" t="s">
        <v>54</v>
      </c>
    </row>
    <row r="27" spans="1:16" ht="12.75" customHeight="1" thickBot="1" x14ac:dyDescent="0.25">
      <c r="A27" s="3" t="str">
        <f t="shared" si="0"/>
        <v> VSS 2.144 </v>
      </c>
      <c r="B27" s="2" t="str">
        <f t="shared" si="1"/>
        <v>II</v>
      </c>
      <c r="C27" s="3">
        <f t="shared" si="2"/>
        <v>31329.448</v>
      </c>
      <c r="D27" s="4" t="str">
        <f t="shared" si="3"/>
        <v>vis</v>
      </c>
      <c r="E27" s="13">
        <f>VLOOKUP(C27,Active!C$21:E$973,3,FALSE)</f>
        <v>-17280.989597149724</v>
      </c>
      <c r="F27" s="2" t="s">
        <v>47</v>
      </c>
      <c r="G27" s="4" t="str">
        <f t="shared" si="4"/>
        <v>31329.448</v>
      </c>
      <c r="H27" s="3">
        <f t="shared" si="5"/>
        <v>-17281.5</v>
      </c>
      <c r="I27" s="14" t="s">
        <v>94</v>
      </c>
      <c r="J27" s="15" t="s">
        <v>95</v>
      </c>
      <c r="K27" s="14">
        <v>-17281.5</v>
      </c>
      <c r="L27" s="14" t="s">
        <v>96</v>
      </c>
      <c r="M27" s="15" t="s">
        <v>52</v>
      </c>
      <c r="N27" s="15"/>
      <c r="O27" s="16" t="s">
        <v>53</v>
      </c>
      <c r="P27" s="16" t="s">
        <v>54</v>
      </c>
    </row>
    <row r="28" spans="1:16" ht="12.75" customHeight="1" thickBot="1" x14ac:dyDescent="0.25">
      <c r="A28" s="3" t="str">
        <f t="shared" si="0"/>
        <v> VSS 2.144 </v>
      </c>
      <c r="B28" s="2" t="str">
        <f t="shared" si="1"/>
        <v>II</v>
      </c>
      <c r="C28" s="3">
        <f t="shared" si="2"/>
        <v>31650.474999999999</v>
      </c>
      <c r="D28" s="4" t="str">
        <f t="shared" si="3"/>
        <v>vis</v>
      </c>
      <c r="E28" s="13">
        <f>VLOOKUP(C28,Active!C$21:E$973,3,FALSE)</f>
        <v>-17018.957756020714</v>
      </c>
      <c r="F28" s="2" t="s">
        <v>47</v>
      </c>
      <c r="G28" s="4" t="str">
        <f t="shared" si="4"/>
        <v>31650.475</v>
      </c>
      <c r="H28" s="3">
        <f t="shared" si="5"/>
        <v>-17019.5</v>
      </c>
      <c r="I28" s="14" t="s">
        <v>97</v>
      </c>
      <c r="J28" s="15" t="s">
        <v>98</v>
      </c>
      <c r="K28" s="14">
        <v>-17019.5</v>
      </c>
      <c r="L28" s="14" t="s">
        <v>99</v>
      </c>
      <c r="M28" s="15" t="s">
        <v>52</v>
      </c>
      <c r="N28" s="15"/>
      <c r="O28" s="16" t="s">
        <v>53</v>
      </c>
      <c r="P28" s="16" t="s">
        <v>54</v>
      </c>
    </row>
    <row r="29" spans="1:16" ht="12.75" customHeight="1" thickBot="1" x14ac:dyDescent="0.25">
      <c r="A29" s="3" t="str">
        <f t="shared" si="0"/>
        <v> VSS 2.144 </v>
      </c>
      <c r="B29" s="2" t="str">
        <f t="shared" si="1"/>
        <v>II</v>
      </c>
      <c r="C29" s="3">
        <f t="shared" si="2"/>
        <v>31710.396000000001</v>
      </c>
      <c r="D29" s="4" t="str">
        <f t="shared" si="3"/>
        <v>vis</v>
      </c>
      <c r="E29" s="13">
        <f>VLOOKUP(C29,Active!C$21:E$973,3,FALSE)</f>
        <v>-16970.04844324549</v>
      </c>
      <c r="F29" s="2" t="s">
        <v>47</v>
      </c>
      <c r="G29" s="4" t="str">
        <f t="shared" si="4"/>
        <v>31710.396</v>
      </c>
      <c r="H29" s="3">
        <f t="shared" si="5"/>
        <v>-16970.5</v>
      </c>
      <c r="I29" s="14" t="s">
        <v>100</v>
      </c>
      <c r="J29" s="15" t="s">
        <v>101</v>
      </c>
      <c r="K29" s="14">
        <v>-16970.5</v>
      </c>
      <c r="L29" s="14" t="s">
        <v>102</v>
      </c>
      <c r="M29" s="15" t="s">
        <v>52</v>
      </c>
      <c r="N29" s="15"/>
      <c r="O29" s="16" t="s">
        <v>53</v>
      </c>
      <c r="P29" s="16" t="s">
        <v>54</v>
      </c>
    </row>
    <row r="30" spans="1:16" ht="12.75" customHeight="1" thickBot="1" x14ac:dyDescent="0.25">
      <c r="A30" s="3" t="str">
        <f t="shared" si="0"/>
        <v> VSS 2.144 </v>
      </c>
      <c r="B30" s="2" t="str">
        <f t="shared" si="1"/>
        <v>II</v>
      </c>
      <c r="C30" s="3">
        <f t="shared" si="2"/>
        <v>32064.489000000001</v>
      </c>
      <c r="D30" s="4" t="str">
        <f t="shared" si="3"/>
        <v>vis</v>
      </c>
      <c r="E30" s="13">
        <f>VLOOKUP(C30,Active!C$21:E$973,3,FALSE)</f>
        <v>-16681.027143725842</v>
      </c>
      <c r="F30" s="2" t="s">
        <v>47</v>
      </c>
      <c r="G30" s="4" t="str">
        <f t="shared" si="4"/>
        <v>32064.489</v>
      </c>
      <c r="H30" s="3">
        <f t="shared" si="5"/>
        <v>-16681.5</v>
      </c>
      <c r="I30" s="14" t="s">
        <v>103</v>
      </c>
      <c r="J30" s="15" t="s">
        <v>104</v>
      </c>
      <c r="K30" s="14">
        <v>-16681.5</v>
      </c>
      <c r="L30" s="14" t="s">
        <v>105</v>
      </c>
      <c r="M30" s="15" t="s">
        <v>52</v>
      </c>
      <c r="N30" s="15"/>
      <c r="O30" s="16" t="s">
        <v>53</v>
      </c>
      <c r="P30" s="16" t="s">
        <v>54</v>
      </c>
    </row>
    <row r="31" spans="1:16" ht="12.75" customHeight="1" thickBot="1" x14ac:dyDescent="0.25">
      <c r="A31" s="3" t="str">
        <f t="shared" si="0"/>
        <v> VSS 2.144 </v>
      </c>
      <c r="B31" s="2" t="str">
        <f t="shared" si="1"/>
        <v>II</v>
      </c>
      <c r="C31" s="3">
        <f t="shared" si="2"/>
        <v>32112.303</v>
      </c>
      <c r="D31" s="4" t="str">
        <f t="shared" si="3"/>
        <v>vis</v>
      </c>
      <c r="E31" s="13">
        <f>VLOOKUP(C31,Active!C$21:E$973,3,FALSE)</f>
        <v>-16641.999926539305</v>
      </c>
      <c r="F31" s="2" t="s">
        <v>47</v>
      </c>
      <c r="G31" s="4" t="str">
        <f t="shared" si="4"/>
        <v>32112.303</v>
      </c>
      <c r="H31" s="3">
        <f t="shared" si="5"/>
        <v>-16642.5</v>
      </c>
      <c r="I31" s="14" t="s">
        <v>106</v>
      </c>
      <c r="J31" s="15" t="s">
        <v>107</v>
      </c>
      <c r="K31" s="14">
        <v>-16642.5</v>
      </c>
      <c r="L31" s="14" t="s">
        <v>108</v>
      </c>
      <c r="M31" s="15" t="s">
        <v>52</v>
      </c>
      <c r="N31" s="15"/>
      <c r="O31" s="16" t="s">
        <v>53</v>
      </c>
      <c r="P31" s="16" t="s">
        <v>54</v>
      </c>
    </row>
    <row r="32" spans="1:16" ht="12.75" customHeight="1" thickBot="1" x14ac:dyDescent="0.25">
      <c r="A32" s="3" t="str">
        <f t="shared" si="0"/>
        <v> VSS 2.144 </v>
      </c>
      <c r="B32" s="2" t="str">
        <f t="shared" si="1"/>
        <v>II</v>
      </c>
      <c r="C32" s="3">
        <f t="shared" si="2"/>
        <v>33152.481</v>
      </c>
      <c r="D32" s="4" t="str">
        <f t="shared" si="3"/>
        <v>vis</v>
      </c>
      <c r="E32" s="13">
        <f>VLOOKUP(C32,Active!C$21:E$973,3,FALSE)</f>
        <v>-15792.975525345979</v>
      </c>
      <c r="F32" s="2" t="s">
        <v>47</v>
      </c>
      <c r="G32" s="4" t="str">
        <f t="shared" si="4"/>
        <v>33152.481</v>
      </c>
      <c r="H32" s="3">
        <f t="shared" si="5"/>
        <v>-15793.5</v>
      </c>
      <c r="I32" s="14" t="s">
        <v>109</v>
      </c>
      <c r="J32" s="15" t="s">
        <v>110</v>
      </c>
      <c r="K32" s="14">
        <v>-15793.5</v>
      </c>
      <c r="L32" s="14" t="s">
        <v>111</v>
      </c>
      <c r="M32" s="15" t="s">
        <v>52</v>
      </c>
      <c r="N32" s="15"/>
      <c r="O32" s="16" t="s">
        <v>53</v>
      </c>
      <c r="P32" s="16" t="s">
        <v>54</v>
      </c>
    </row>
    <row r="33" spans="1:16" ht="12.75" customHeight="1" thickBot="1" x14ac:dyDescent="0.25">
      <c r="A33" s="3" t="str">
        <f t="shared" si="0"/>
        <v> VSS 2.144 </v>
      </c>
      <c r="B33" s="2" t="str">
        <f t="shared" si="1"/>
        <v>II</v>
      </c>
      <c r="C33" s="3">
        <f t="shared" si="2"/>
        <v>33538.358999999997</v>
      </c>
      <c r="D33" s="4" t="str">
        <f t="shared" si="3"/>
        <v>vis</v>
      </c>
      <c r="E33" s="13">
        <f>VLOOKUP(C33,Active!C$21:E$973,3,FALSE)</f>
        <v>-15478.010357957632</v>
      </c>
      <c r="F33" s="2" t="s">
        <v>47</v>
      </c>
      <c r="G33" s="4" t="str">
        <f t="shared" si="4"/>
        <v>33538.359</v>
      </c>
      <c r="H33" s="3">
        <f t="shared" si="5"/>
        <v>-15478.5</v>
      </c>
      <c r="I33" s="14" t="s">
        <v>112</v>
      </c>
      <c r="J33" s="15" t="s">
        <v>113</v>
      </c>
      <c r="K33" s="14">
        <v>-15478.5</v>
      </c>
      <c r="L33" s="14" t="s">
        <v>114</v>
      </c>
      <c r="M33" s="15" t="s">
        <v>52</v>
      </c>
      <c r="N33" s="15"/>
      <c r="O33" s="16" t="s">
        <v>53</v>
      </c>
      <c r="P33" s="16" t="s">
        <v>54</v>
      </c>
    </row>
    <row r="34" spans="1:16" ht="12.75" customHeight="1" thickBot="1" x14ac:dyDescent="0.25">
      <c r="A34" s="3" t="str">
        <f t="shared" si="0"/>
        <v> VSS 2.144 </v>
      </c>
      <c r="B34" s="2" t="str">
        <f t="shared" si="1"/>
        <v>II</v>
      </c>
      <c r="C34" s="3">
        <f t="shared" si="2"/>
        <v>33887.404000000002</v>
      </c>
      <c r="D34" s="4" t="str">
        <f t="shared" si="3"/>
        <v>vis</v>
      </c>
      <c r="E34" s="13">
        <f>VLOOKUP(C34,Active!C$21:E$973,3,FALSE)</f>
        <v>-15193.109387052142</v>
      </c>
      <c r="F34" s="2" t="s">
        <v>47</v>
      </c>
      <c r="G34" s="4" t="str">
        <f t="shared" si="4"/>
        <v>33887.404</v>
      </c>
      <c r="H34" s="3">
        <f t="shared" si="5"/>
        <v>-15193.5</v>
      </c>
      <c r="I34" s="14" t="s">
        <v>115</v>
      </c>
      <c r="J34" s="15" t="s">
        <v>116</v>
      </c>
      <c r="K34" s="14">
        <v>-15193.5</v>
      </c>
      <c r="L34" s="14" t="s">
        <v>117</v>
      </c>
      <c r="M34" s="15" t="s">
        <v>52</v>
      </c>
      <c r="N34" s="15"/>
      <c r="O34" s="16" t="s">
        <v>53</v>
      </c>
      <c r="P34" s="16" t="s">
        <v>54</v>
      </c>
    </row>
    <row r="35" spans="1:16" ht="12.75" customHeight="1" thickBot="1" x14ac:dyDescent="0.25">
      <c r="A35" s="3" t="str">
        <f t="shared" si="0"/>
        <v> VSS 2.144 </v>
      </c>
      <c r="B35" s="2" t="str">
        <f t="shared" si="1"/>
        <v>II</v>
      </c>
      <c r="C35" s="3">
        <f t="shared" si="2"/>
        <v>33887.457000000002</v>
      </c>
      <c r="D35" s="4" t="str">
        <f t="shared" si="3"/>
        <v>vis</v>
      </c>
      <c r="E35" s="13">
        <f>VLOOKUP(C35,Active!C$21:E$973,3,FALSE)</f>
        <v>-15193.066126866614</v>
      </c>
      <c r="F35" s="2" t="s">
        <v>47</v>
      </c>
      <c r="G35" s="4" t="str">
        <f t="shared" si="4"/>
        <v>33887.457</v>
      </c>
      <c r="H35" s="3">
        <f t="shared" si="5"/>
        <v>-15193.5</v>
      </c>
      <c r="I35" s="14" t="s">
        <v>118</v>
      </c>
      <c r="J35" s="15" t="s">
        <v>119</v>
      </c>
      <c r="K35" s="14">
        <v>-15193.5</v>
      </c>
      <c r="L35" s="14" t="s">
        <v>120</v>
      </c>
      <c r="M35" s="15" t="s">
        <v>52</v>
      </c>
      <c r="N35" s="15"/>
      <c r="O35" s="16" t="s">
        <v>53</v>
      </c>
      <c r="P35" s="16" t="s">
        <v>54</v>
      </c>
    </row>
    <row r="36" spans="1:16" ht="12.75" customHeight="1" thickBot="1" x14ac:dyDescent="0.25">
      <c r="A36" s="3" t="str">
        <f t="shared" si="0"/>
        <v> VSS 2.144 </v>
      </c>
      <c r="B36" s="2" t="str">
        <f t="shared" si="1"/>
        <v>II</v>
      </c>
      <c r="C36" s="3">
        <f t="shared" si="2"/>
        <v>34251.430999999997</v>
      </c>
      <c r="D36" s="4" t="str">
        <f t="shared" si="3"/>
        <v>vis</v>
      </c>
      <c r="E36" s="13">
        <f>VLOOKUP(C36,Active!C$21:E$973,3,FALSE)</f>
        <v>-14895.979659550503</v>
      </c>
      <c r="F36" s="2" t="s">
        <v>47</v>
      </c>
      <c r="G36" s="4" t="str">
        <f t="shared" si="4"/>
        <v>34251.431</v>
      </c>
      <c r="H36" s="3">
        <f t="shared" si="5"/>
        <v>-14896.5</v>
      </c>
      <c r="I36" s="14" t="s">
        <v>121</v>
      </c>
      <c r="J36" s="15" t="s">
        <v>122</v>
      </c>
      <c r="K36" s="14">
        <v>-14896.5</v>
      </c>
      <c r="L36" s="14" t="s">
        <v>123</v>
      </c>
      <c r="M36" s="15" t="s">
        <v>124</v>
      </c>
      <c r="N36" s="15"/>
      <c r="O36" s="16" t="s">
        <v>53</v>
      </c>
      <c r="P36" s="16" t="s">
        <v>54</v>
      </c>
    </row>
    <row r="37" spans="1:16" ht="12.75" customHeight="1" thickBot="1" x14ac:dyDescent="0.25">
      <c r="A37" s="3" t="str">
        <f t="shared" si="0"/>
        <v> BRNO 31.64 </v>
      </c>
      <c r="B37" s="2" t="str">
        <f t="shared" si="1"/>
        <v>I</v>
      </c>
      <c r="C37" s="3">
        <f t="shared" si="2"/>
        <v>47654.5</v>
      </c>
      <c r="D37" s="4" t="str">
        <f t="shared" si="3"/>
        <v>vis</v>
      </c>
      <c r="E37" s="13">
        <f>VLOOKUP(C37,Active!C$21:E$973,3,FALSE)</f>
        <v>-3955.9937803280409</v>
      </c>
      <c r="F37" s="2" t="s">
        <v>47</v>
      </c>
      <c r="G37" s="4" t="str">
        <f t="shared" si="4"/>
        <v>47654.500</v>
      </c>
      <c r="H37" s="3">
        <f t="shared" si="5"/>
        <v>-3956</v>
      </c>
      <c r="I37" s="14" t="s">
        <v>125</v>
      </c>
      <c r="J37" s="15" t="s">
        <v>126</v>
      </c>
      <c r="K37" s="14">
        <v>-3956</v>
      </c>
      <c r="L37" s="14" t="s">
        <v>127</v>
      </c>
      <c r="M37" s="15" t="s">
        <v>124</v>
      </c>
      <c r="N37" s="15"/>
      <c r="O37" s="16" t="s">
        <v>128</v>
      </c>
      <c r="P37" s="16" t="s">
        <v>129</v>
      </c>
    </row>
    <row r="38" spans="1:16" ht="12.75" customHeight="1" thickBot="1" x14ac:dyDescent="0.25">
      <c r="A38" s="3" t="str">
        <f t="shared" si="0"/>
        <v> BRNO 30 </v>
      </c>
      <c r="B38" s="2" t="str">
        <f t="shared" si="1"/>
        <v>I</v>
      </c>
      <c r="C38" s="3">
        <f t="shared" si="2"/>
        <v>47779.478000000003</v>
      </c>
      <c r="D38" s="4" t="str">
        <f t="shared" si="3"/>
        <v>vis</v>
      </c>
      <c r="E38" s="13">
        <f>VLOOKUP(C38,Active!C$21:E$973,3,FALSE)</f>
        <v>-3853.9829979308529</v>
      </c>
      <c r="F38" s="2" t="s">
        <v>47</v>
      </c>
      <c r="G38" s="4" t="str">
        <f t="shared" si="4"/>
        <v>47779.478</v>
      </c>
      <c r="H38" s="3">
        <f t="shared" si="5"/>
        <v>-3854</v>
      </c>
      <c r="I38" s="14" t="s">
        <v>130</v>
      </c>
      <c r="J38" s="15" t="s">
        <v>131</v>
      </c>
      <c r="K38" s="14">
        <v>-3854</v>
      </c>
      <c r="L38" s="14" t="s">
        <v>132</v>
      </c>
      <c r="M38" s="15" t="s">
        <v>124</v>
      </c>
      <c r="N38" s="15"/>
      <c r="O38" s="16" t="s">
        <v>128</v>
      </c>
      <c r="P38" s="16" t="s">
        <v>133</v>
      </c>
    </row>
    <row r="39" spans="1:16" ht="12.75" customHeight="1" thickBot="1" x14ac:dyDescent="0.25">
      <c r="A39" s="3" t="str">
        <f t="shared" si="0"/>
        <v> BRNO 31.64 </v>
      </c>
      <c r="B39" s="2" t="str">
        <f t="shared" si="1"/>
        <v>I</v>
      </c>
      <c r="C39" s="3">
        <f t="shared" si="2"/>
        <v>47817.438000000002</v>
      </c>
      <c r="D39" s="4" t="str">
        <f t="shared" si="3"/>
        <v>vis</v>
      </c>
      <c r="E39" s="13">
        <f>VLOOKUP(C39,Active!C$21:E$973,3,FALSE)</f>
        <v>-3822.998910333059</v>
      </c>
      <c r="F39" s="2" t="s">
        <v>47</v>
      </c>
      <c r="G39" s="4" t="str">
        <f t="shared" si="4"/>
        <v>47817.438</v>
      </c>
      <c r="H39" s="3">
        <f t="shared" si="5"/>
        <v>-3823</v>
      </c>
      <c r="I39" s="14" t="s">
        <v>134</v>
      </c>
      <c r="J39" s="15" t="s">
        <v>135</v>
      </c>
      <c r="K39" s="14">
        <v>-3823</v>
      </c>
      <c r="L39" s="14" t="s">
        <v>136</v>
      </c>
      <c r="M39" s="15" t="s">
        <v>124</v>
      </c>
      <c r="N39" s="15"/>
      <c r="O39" s="16" t="s">
        <v>128</v>
      </c>
      <c r="P39" s="16" t="s">
        <v>129</v>
      </c>
    </row>
    <row r="40" spans="1:16" ht="12.75" customHeight="1" thickBot="1" x14ac:dyDescent="0.25">
      <c r="A40" s="3" t="str">
        <f t="shared" si="0"/>
        <v> BRNO 31.64 </v>
      </c>
      <c r="B40" s="2" t="str">
        <f t="shared" si="1"/>
        <v>I</v>
      </c>
      <c r="C40" s="3">
        <f t="shared" si="2"/>
        <v>47822.324000000001</v>
      </c>
      <c r="D40" s="4" t="str">
        <f t="shared" si="3"/>
        <v>vis</v>
      </c>
      <c r="E40" s="13">
        <f>VLOOKUP(C40,Active!C$21:E$973,3,FALSE)</f>
        <v>-3819.0108109652306</v>
      </c>
      <c r="F40" s="2" t="s">
        <v>47</v>
      </c>
      <c r="G40" s="4" t="str">
        <f t="shared" si="4"/>
        <v>47822.324</v>
      </c>
      <c r="H40" s="3">
        <f t="shared" si="5"/>
        <v>-3819</v>
      </c>
      <c r="I40" s="14" t="s">
        <v>137</v>
      </c>
      <c r="J40" s="15" t="s">
        <v>138</v>
      </c>
      <c r="K40" s="14">
        <v>-3819</v>
      </c>
      <c r="L40" s="14" t="s">
        <v>139</v>
      </c>
      <c r="M40" s="15" t="s">
        <v>124</v>
      </c>
      <c r="N40" s="15"/>
      <c r="O40" s="16" t="s">
        <v>128</v>
      </c>
      <c r="P40" s="16" t="s">
        <v>129</v>
      </c>
    </row>
    <row r="41" spans="1:16" ht="12.75" customHeight="1" thickBot="1" x14ac:dyDescent="0.25">
      <c r="A41" s="3" t="str">
        <f t="shared" si="0"/>
        <v> BRNO 31.64 </v>
      </c>
      <c r="B41" s="2" t="str">
        <f t="shared" si="1"/>
        <v>I</v>
      </c>
      <c r="C41" s="3">
        <f t="shared" si="2"/>
        <v>48013.449000000001</v>
      </c>
      <c r="D41" s="4" t="str">
        <f t="shared" si="3"/>
        <v>vis</v>
      </c>
      <c r="E41" s="13">
        <f>VLOOKUP(C41,Active!C$21:E$973,3,FALSE)</f>
        <v>-3663.0088683380313</v>
      </c>
      <c r="F41" s="2" t="s">
        <v>47</v>
      </c>
      <c r="G41" s="4" t="str">
        <f t="shared" si="4"/>
        <v>48013.449</v>
      </c>
      <c r="H41" s="3">
        <f t="shared" si="5"/>
        <v>-3663</v>
      </c>
      <c r="I41" s="14" t="s">
        <v>140</v>
      </c>
      <c r="J41" s="15" t="s">
        <v>141</v>
      </c>
      <c r="K41" s="14">
        <v>-3663</v>
      </c>
      <c r="L41" s="14" t="s">
        <v>142</v>
      </c>
      <c r="M41" s="15" t="s">
        <v>124</v>
      </c>
      <c r="N41" s="15"/>
      <c r="O41" s="16" t="s">
        <v>128</v>
      </c>
      <c r="P41" s="16" t="s">
        <v>129</v>
      </c>
    </row>
    <row r="42" spans="1:16" ht="12.75" customHeight="1" thickBot="1" x14ac:dyDescent="0.25">
      <c r="A42" s="3" t="str">
        <f t="shared" si="0"/>
        <v> BRNO 31 </v>
      </c>
      <c r="B42" s="2" t="str">
        <f t="shared" si="1"/>
        <v>I</v>
      </c>
      <c r="C42" s="3">
        <f t="shared" si="2"/>
        <v>48187.421000000002</v>
      </c>
      <c r="D42" s="4" t="str">
        <f t="shared" si="3"/>
        <v>vis</v>
      </c>
      <c r="E42" s="13">
        <f>VLOOKUP(C42,Active!C$21:E$973,3,FALSE)</f>
        <v>-3521.0077174538487</v>
      </c>
      <c r="F42" s="2" t="s">
        <v>47</v>
      </c>
      <c r="G42" s="4" t="str">
        <f t="shared" si="4"/>
        <v>48187.421</v>
      </c>
      <c r="H42" s="3">
        <f t="shared" si="5"/>
        <v>-3521</v>
      </c>
      <c r="I42" s="14" t="s">
        <v>143</v>
      </c>
      <c r="J42" s="15" t="s">
        <v>144</v>
      </c>
      <c r="K42" s="14">
        <v>-3521</v>
      </c>
      <c r="L42" s="14" t="s">
        <v>145</v>
      </c>
      <c r="M42" s="15" t="s">
        <v>124</v>
      </c>
      <c r="N42" s="15"/>
      <c r="O42" s="16" t="s">
        <v>128</v>
      </c>
      <c r="P42" s="16" t="s">
        <v>146</v>
      </c>
    </row>
    <row r="43" spans="1:16" ht="12.75" customHeight="1" thickBot="1" x14ac:dyDescent="0.25">
      <c r="A43" s="3" t="str">
        <f t="shared" si="0"/>
        <v> BRNO 31.64 </v>
      </c>
      <c r="B43" s="2" t="str">
        <f t="shared" si="1"/>
        <v>I</v>
      </c>
      <c r="C43" s="3">
        <f t="shared" si="2"/>
        <v>48557.4</v>
      </c>
      <c r="D43" s="4" t="str">
        <f t="shared" si="3"/>
        <v>vis</v>
      </c>
      <c r="E43" s="13">
        <f>VLOOKUP(C43,Active!C$21:E$973,3,FALSE)</f>
        <v>-3219.0197894943017</v>
      </c>
      <c r="F43" s="2" t="s">
        <v>47</v>
      </c>
      <c r="G43" s="4" t="str">
        <f t="shared" si="4"/>
        <v>48557.400</v>
      </c>
      <c r="H43" s="3">
        <f t="shared" si="5"/>
        <v>-3219</v>
      </c>
      <c r="I43" s="14" t="s">
        <v>147</v>
      </c>
      <c r="J43" s="15" t="s">
        <v>148</v>
      </c>
      <c r="K43" s="14">
        <v>-3219</v>
      </c>
      <c r="L43" s="14" t="s">
        <v>149</v>
      </c>
      <c r="M43" s="15" t="s">
        <v>124</v>
      </c>
      <c r="N43" s="15"/>
      <c r="O43" s="16" t="s">
        <v>128</v>
      </c>
      <c r="P43" s="16" t="s">
        <v>129</v>
      </c>
    </row>
    <row r="44" spans="1:16" ht="12.75" customHeight="1" thickBot="1" x14ac:dyDescent="0.25">
      <c r="A44" s="3" t="str">
        <f t="shared" si="0"/>
        <v> BRNO 31.64 </v>
      </c>
      <c r="B44" s="2" t="str">
        <f t="shared" si="1"/>
        <v>I</v>
      </c>
      <c r="C44" s="3">
        <f t="shared" si="2"/>
        <v>48562.284</v>
      </c>
      <c r="D44" s="4" t="str">
        <f t="shared" si="3"/>
        <v>vis</v>
      </c>
      <c r="E44" s="13">
        <f>VLOOKUP(C44,Active!C$21:E$973,3,FALSE)</f>
        <v>-3215.0333225863046</v>
      </c>
      <c r="F44" s="2" t="s">
        <v>47</v>
      </c>
      <c r="G44" s="4" t="str">
        <f t="shared" si="4"/>
        <v>48562.284</v>
      </c>
      <c r="H44" s="3">
        <f t="shared" si="5"/>
        <v>-3215</v>
      </c>
      <c r="I44" s="14" t="s">
        <v>150</v>
      </c>
      <c r="J44" s="15" t="s">
        <v>151</v>
      </c>
      <c r="K44" s="14">
        <v>-3215</v>
      </c>
      <c r="L44" s="14" t="s">
        <v>152</v>
      </c>
      <c r="M44" s="15" t="s">
        <v>124</v>
      </c>
      <c r="N44" s="15"/>
      <c r="O44" s="16" t="s">
        <v>128</v>
      </c>
      <c r="P44" s="16" t="s">
        <v>129</v>
      </c>
    </row>
    <row r="45" spans="1:16" ht="12.75" customHeight="1" thickBot="1" x14ac:dyDescent="0.25">
      <c r="A45" s="3" t="str">
        <f t="shared" si="0"/>
        <v>BAVM 225 </v>
      </c>
      <c r="B45" s="2" t="str">
        <f t="shared" si="1"/>
        <v>I</v>
      </c>
      <c r="C45" s="3">
        <f t="shared" si="2"/>
        <v>55838.499100000001</v>
      </c>
      <c r="D45" s="4" t="str">
        <f t="shared" si="3"/>
        <v>vis</v>
      </c>
      <c r="E45" s="13">
        <f>VLOOKUP(C45,Active!C$21:E$973,3,FALSE)</f>
        <v>2724.0311146843874</v>
      </c>
      <c r="F45" s="2" t="s">
        <v>47</v>
      </c>
      <c r="G45" s="4" t="str">
        <f t="shared" si="4"/>
        <v>55838.4991</v>
      </c>
      <c r="H45" s="3">
        <f t="shared" si="5"/>
        <v>2724</v>
      </c>
      <c r="I45" s="14" t="s">
        <v>165</v>
      </c>
      <c r="J45" s="15" t="s">
        <v>166</v>
      </c>
      <c r="K45" s="14" t="s">
        <v>167</v>
      </c>
      <c r="L45" s="14" t="s">
        <v>168</v>
      </c>
      <c r="M45" s="15" t="s">
        <v>156</v>
      </c>
      <c r="N45" s="15" t="s">
        <v>157</v>
      </c>
      <c r="O45" s="16" t="s">
        <v>169</v>
      </c>
      <c r="P45" s="17" t="s">
        <v>170</v>
      </c>
    </row>
    <row r="46" spans="1:16" x14ac:dyDescent="0.2">
      <c r="B46" s="2"/>
      <c r="E46" s="13"/>
      <c r="F46" s="2"/>
    </row>
    <row r="47" spans="1:16" x14ac:dyDescent="0.2">
      <c r="B47" s="2"/>
      <c r="E47" s="13"/>
      <c r="F47" s="2"/>
    </row>
    <row r="48" spans="1:16" x14ac:dyDescent="0.2">
      <c r="B48" s="2"/>
      <c r="E48" s="13"/>
      <c r="F48" s="2"/>
    </row>
    <row r="49" spans="2:6" x14ac:dyDescent="0.2">
      <c r="B49" s="2"/>
      <c r="E49" s="13"/>
      <c r="F49" s="2"/>
    </row>
    <row r="50" spans="2:6" x14ac:dyDescent="0.2">
      <c r="B50" s="2"/>
      <c r="E50" s="13"/>
      <c r="F50" s="2"/>
    </row>
    <row r="51" spans="2:6" x14ac:dyDescent="0.2">
      <c r="B51" s="2"/>
      <c r="E51" s="13"/>
      <c r="F51" s="2"/>
    </row>
    <row r="52" spans="2:6" x14ac:dyDescent="0.2">
      <c r="B52" s="2"/>
      <c r="E52" s="13"/>
      <c r="F52" s="2"/>
    </row>
    <row r="53" spans="2:6" x14ac:dyDescent="0.2">
      <c r="B53" s="2"/>
      <c r="F53" s="2"/>
    </row>
    <row r="54" spans="2:6" x14ac:dyDescent="0.2">
      <c r="B54" s="2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  <row r="818" spans="2:6" x14ac:dyDescent="0.2">
      <c r="B818" s="2"/>
      <c r="F818" s="2"/>
    </row>
    <row r="819" spans="2:6" x14ac:dyDescent="0.2">
      <c r="B819" s="2"/>
      <c r="F819" s="2"/>
    </row>
    <row r="820" spans="2:6" x14ac:dyDescent="0.2">
      <c r="B820" s="2"/>
      <c r="F820" s="2"/>
    </row>
    <row r="821" spans="2:6" x14ac:dyDescent="0.2">
      <c r="B821" s="2"/>
      <c r="F821" s="2"/>
    </row>
    <row r="822" spans="2:6" x14ac:dyDescent="0.2">
      <c r="B822" s="2"/>
      <c r="F822" s="2"/>
    </row>
    <row r="823" spans="2:6" x14ac:dyDescent="0.2">
      <c r="B823" s="2"/>
      <c r="F823" s="2"/>
    </row>
    <row r="824" spans="2:6" x14ac:dyDescent="0.2">
      <c r="B824" s="2"/>
      <c r="F824" s="2"/>
    </row>
    <row r="825" spans="2:6" x14ac:dyDescent="0.2">
      <c r="B825" s="2"/>
      <c r="F825" s="2"/>
    </row>
    <row r="826" spans="2:6" x14ac:dyDescent="0.2">
      <c r="B826" s="2"/>
      <c r="F826" s="2"/>
    </row>
    <row r="827" spans="2:6" x14ac:dyDescent="0.2">
      <c r="B827" s="2"/>
      <c r="F827" s="2"/>
    </row>
    <row r="828" spans="2:6" x14ac:dyDescent="0.2">
      <c r="B828" s="2"/>
      <c r="F828" s="2"/>
    </row>
    <row r="829" spans="2:6" x14ac:dyDescent="0.2">
      <c r="B829" s="2"/>
      <c r="F829" s="2"/>
    </row>
    <row r="830" spans="2:6" x14ac:dyDescent="0.2">
      <c r="B830" s="2"/>
      <c r="F830" s="2"/>
    </row>
    <row r="831" spans="2:6" x14ac:dyDescent="0.2">
      <c r="B831" s="2"/>
      <c r="F831" s="2"/>
    </row>
    <row r="832" spans="2:6" x14ac:dyDescent="0.2">
      <c r="B832" s="2"/>
      <c r="F832" s="2"/>
    </row>
    <row r="833" spans="2:6" x14ac:dyDescent="0.2">
      <c r="B833" s="2"/>
      <c r="F833" s="2"/>
    </row>
    <row r="834" spans="2:6" x14ac:dyDescent="0.2">
      <c r="B834" s="2"/>
      <c r="F834" s="2"/>
    </row>
    <row r="835" spans="2:6" x14ac:dyDescent="0.2">
      <c r="B835" s="2"/>
      <c r="F835" s="2"/>
    </row>
    <row r="836" spans="2:6" x14ac:dyDescent="0.2">
      <c r="B836" s="2"/>
      <c r="F836" s="2"/>
    </row>
    <row r="837" spans="2:6" x14ac:dyDescent="0.2">
      <c r="B837" s="2"/>
      <c r="F837" s="2"/>
    </row>
    <row r="838" spans="2:6" x14ac:dyDescent="0.2">
      <c r="B838" s="2"/>
      <c r="F838" s="2"/>
    </row>
    <row r="839" spans="2:6" x14ac:dyDescent="0.2">
      <c r="B839" s="2"/>
      <c r="F839" s="2"/>
    </row>
    <row r="840" spans="2:6" x14ac:dyDescent="0.2">
      <c r="B840" s="2"/>
      <c r="F840" s="2"/>
    </row>
  </sheetData>
  <phoneticPr fontId="7" type="noConversion"/>
  <hyperlinks>
    <hyperlink ref="P11" r:id="rId1" display="http://www.bav-astro.de/sfs/BAVM_link.php?BAVMnr=178"/>
    <hyperlink ref="P12" r:id="rId2" display="http://www.bav-astro.de/sfs/BAVM_link.php?BAVMnr=178"/>
    <hyperlink ref="P45" r:id="rId3" display="http://www.bav-astro.de/sfs/BAVM_link.php?BAVMnr=225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2024-03-10T01:58:56Z</dcterms:modified>
</cp:coreProperties>
</file>