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313DFFF-EA08-4F6E-96A6-05FBF87762E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2" i="1" l="1"/>
  <c r="F32" i="1"/>
  <c r="E41" i="1"/>
  <c r="F41" i="1"/>
  <c r="E43" i="1"/>
  <c r="F43" i="1"/>
  <c r="E56" i="1"/>
  <c r="F56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1" i="1"/>
  <c r="Q42" i="1"/>
  <c r="Q44" i="1"/>
  <c r="Q46" i="1"/>
  <c r="Q47" i="1"/>
  <c r="Q48" i="1"/>
  <c r="Q49" i="1"/>
  <c r="G17" i="2"/>
  <c r="C17" i="2"/>
  <c r="G16" i="2"/>
  <c r="C16" i="2"/>
  <c r="G15" i="2"/>
  <c r="C15" i="2"/>
  <c r="G14" i="2"/>
  <c r="C14" i="2"/>
  <c r="G13" i="2"/>
  <c r="C13" i="2"/>
  <c r="G12" i="2"/>
  <c r="C12" i="2"/>
  <c r="G43" i="2"/>
  <c r="C43" i="2"/>
  <c r="G42" i="2"/>
  <c r="C42" i="2"/>
  <c r="G41" i="2"/>
  <c r="C41" i="2"/>
  <c r="G40" i="2"/>
  <c r="C40" i="2"/>
  <c r="G11" i="2"/>
  <c r="C11" i="2"/>
  <c r="G39" i="2"/>
  <c r="C39" i="2"/>
  <c r="G38" i="2"/>
  <c r="C38" i="2"/>
  <c r="G37" i="2"/>
  <c r="C37" i="2"/>
  <c r="E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E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11" i="2"/>
  <c r="B11" i="2"/>
  <c r="D11" i="2"/>
  <c r="A11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Q52" i="1"/>
  <c r="Q53" i="1"/>
  <c r="Q54" i="1"/>
  <c r="Q55" i="1"/>
  <c r="Q56" i="1"/>
  <c r="F16" i="1"/>
  <c r="F17" i="1" s="1"/>
  <c r="E9" i="1"/>
  <c r="D9" i="1"/>
  <c r="Q50" i="1"/>
  <c r="Q51" i="1"/>
  <c r="Q45" i="1"/>
  <c r="Q43" i="1"/>
  <c r="C7" i="1"/>
  <c r="E21" i="1"/>
  <c r="F21" i="1"/>
  <c r="G21" i="1"/>
  <c r="I21" i="1"/>
  <c r="C8" i="1"/>
  <c r="E24" i="1"/>
  <c r="F24" i="1"/>
  <c r="C17" i="1"/>
  <c r="Q40" i="1"/>
  <c r="E21" i="2"/>
  <c r="E34" i="2"/>
  <c r="E11" i="2"/>
  <c r="E18" i="2"/>
  <c r="E19" i="2"/>
  <c r="E36" i="2"/>
  <c r="E15" i="2"/>
  <c r="E55" i="1"/>
  <c r="F55" i="1"/>
  <c r="E40" i="1"/>
  <c r="F40" i="1"/>
  <c r="E39" i="1"/>
  <c r="F39" i="1"/>
  <c r="E31" i="1"/>
  <c r="F31" i="1"/>
  <c r="G25" i="1"/>
  <c r="I25" i="1"/>
  <c r="E23" i="1"/>
  <c r="F23" i="1"/>
  <c r="E52" i="1"/>
  <c r="F52" i="1"/>
  <c r="E47" i="1"/>
  <c r="F47" i="1"/>
  <c r="G47" i="1"/>
  <c r="K47" i="1"/>
  <c r="E36" i="1"/>
  <c r="F36" i="1"/>
  <c r="G36" i="1"/>
  <c r="I36" i="1"/>
  <c r="E28" i="1"/>
  <c r="F28" i="1"/>
  <c r="G28" i="1"/>
  <c r="I28" i="1"/>
  <c r="E45" i="1"/>
  <c r="F45" i="1"/>
  <c r="G45" i="1"/>
  <c r="K45" i="1"/>
  <c r="G46" i="1"/>
  <c r="K46" i="1"/>
  <c r="E42" i="1"/>
  <c r="F42" i="1"/>
  <c r="G42" i="1"/>
  <c r="K42" i="1"/>
  <c r="E33" i="1"/>
  <c r="F33" i="1"/>
  <c r="G33" i="1"/>
  <c r="I33" i="1"/>
  <c r="E25" i="1"/>
  <c r="F25" i="1"/>
  <c r="G56" i="1"/>
  <c r="K56" i="1"/>
  <c r="E54" i="1"/>
  <c r="F54" i="1"/>
  <c r="G54" i="1"/>
  <c r="K54" i="1"/>
  <c r="G43" i="1"/>
  <c r="K43" i="1"/>
  <c r="E49" i="1"/>
  <c r="F49" i="1"/>
  <c r="G49" i="1"/>
  <c r="K49" i="1"/>
  <c r="G41" i="1"/>
  <c r="I41" i="1"/>
  <c r="E38" i="1"/>
  <c r="F38" i="1"/>
  <c r="G38" i="1"/>
  <c r="I38" i="1"/>
  <c r="G32" i="1"/>
  <c r="I32" i="1"/>
  <c r="E30" i="1"/>
  <c r="F30" i="1"/>
  <c r="G30" i="1"/>
  <c r="I30" i="1"/>
  <c r="G24" i="1"/>
  <c r="I24" i="1"/>
  <c r="E22" i="1"/>
  <c r="F22" i="1"/>
  <c r="G22" i="1"/>
  <c r="G53" i="1"/>
  <c r="K53" i="1"/>
  <c r="E51" i="1"/>
  <c r="F51" i="1"/>
  <c r="G51" i="1"/>
  <c r="K51" i="1"/>
  <c r="G48" i="1"/>
  <c r="K48" i="1"/>
  <c r="E46" i="1"/>
  <c r="F46" i="1"/>
  <c r="G37" i="1"/>
  <c r="I37" i="1"/>
  <c r="E35" i="1"/>
  <c r="F35" i="1"/>
  <c r="G35" i="1"/>
  <c r="I35" i="1"/>
  <c r="G29" i="1"/>
  <c r="I29" i="1"/>
  <c r="E27" i="1"/>
  <c r="F27" i="1"/>
  <c r="G27" i="1"/>
  <c r="I27" i="1"/>
  <c r="G55" i="1"/>
  <c r="K55" i="1"/>
  <c r="E53" i="1"/>
  <c r="F53" i="1"/>
  <c r="G40" i="1"/>
  <c r="H40" i="1"/>
  <c r="E48" i="1"/>
  <c r="F48" i="1"/>
  <c r="G39" i="1"/>
  <c r="I39" i="1"/>
  <c r="E37" i="1"/>
  <c r="F37" i="1"/>
  <c r="G31" i="1"/>
  <c r="I31" i="1"/>
  <c r="E29" i="1"/>
  <c r="F29" i="1"/>
  <c r="G23" i="1"/>
  <c r="I23" i="1"/>
  <c r="G52" i="1"/>
  <c r="K52" i="1"/>
  <c r="E50" i="1"/>
  <c r="F50" i="1"/>
  <c r="G50" i="1"/>
  <c r="K50" i="1"/>
  <c r="E44" i="1"/>
  <c r="F44" i="1"/>
  <c r="G44" i="1"/>
  <c r="K44" i="1"/>
  <c r="E34" i="1"/>
  <c r="F34" i="1"/>
  <c r="G34" i="1"/>
  <c r="I34" i="1"/>
  <c r="E26" i="1"/>
  <c r="F26" i="1"/>
  <c r="G26" i="1"/>
  <c r="I26" i="1"/>
  <c r="I22" i="1"/>
  <c r="E42" i="2"/>
  <c r="E32" i="2"/>
  <c r="E35" i="2"/>
  <c r="E28" i="2"/>
  <c r="E30" i="2"/>
  <c r="E16" i="2"/>
  <c r="E22" i="2"/>
  <c r="E38" i="2"/>
  <c r="E25" i="2"/>
  <c r="E13" i="2"/>
  <c r="E33" i="2"/>
  <c r="E14" i="2"/>
  <c r="E40" i="2"/>
  <c r="E43" i="2"/>
  <c r="E41" i="2"/>
  <c r="E23" i="2"/>
  <c r="E26" i="2"/>
  <c r="E17" i="2"/>
  <c r="E12" i="2"/>
  <c r="E27" i="2"/>
  <c r="E24" i="2"/>
  <c r="E20" i="2"/>
  <c r="E39" i="2"/>
  <c r="E31" i="2"/>
  <c r="C12" i="1"/>
  <c r="C11" i="1"/>
  <c r="O35" i="1" l="1"/>
  <c r="O25" i="1"/>
  <c r="O47" i="1"/>
  <c r="O26" i="1"/>
  <c r="O46" i="1"/>
  <c r="O33" i="1"/>
  <c r="O52" i="1"/>
  <c r="O34" i="1"/>
  <c r="O45" i="1"/>
  <c r="O42" i="1"/>
  <c r="O44" i="1"/>
  <c r="O30" i="1"/>
  <c r="O29" i="1"/>
  <c r="O28" i="1"/>
  <c r="O32" i="1"/>
  <c r="O56" i="1"/>
  <c r="O54" i="1"/>
  <c r="O23" i="1"/>
  <c r="O53" i="1"/>
  <c r="O24" i="1"/>
  <c r="O22" i="1"/>
  <c r="O50" i="1"/>
  <c r="O31" i="1"/>
  <c r="O21" i="1"/>
  <c r="O39" i="1"/>
  <c r="O51" i="1"/>
  <c r="O36" i="1"/>
  <c r="O40" i="1"/>
  <c r="O49" i="1"/>
  <c r="O48" i="1"/>
  <c r="O27" i="1"/>
  <c r="C15" i="1"/>
  <c r="O41" i="1"/>
  <c r="O38" i="1"/>
  <c r="O43" i="1"/>
  <c r="O55" i="1"/>
  <c r="O3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<sst xmlns="http://schemas.openxmlformats.org/spreadsheetml/2006/main" count="372" uniqueCount="190">
  <si>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</si>
  <si>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</si>
  <si>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</si>
  <si>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</si>
  <si>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</si>
  <si>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</si>
  <si>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</si>
  <si>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</si>
  <si>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</si>
  <si>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</si>
  <si>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</si>
  <si>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</si>
  <si>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</si>
  <si>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</si>
  <si>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</si>
  <si>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</si>
  <si>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</si>
  <si>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</si>
  <si>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</si>
  <si>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</si>
  <si>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</si>
  <si>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</si>
  <si>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</si>
  <si>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</si>
  <si>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</si>
  <si>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</si>
  <si>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</si>
  <si>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</si>
  <si>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</si>
  <si>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</si>
  <si>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</si>
  <si>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</si>
  <si>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</si>
  <si>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</si>
  <si>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</si>
  <si>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EV Vul / GSC 2140-1051</t>
  </si>
  <si>
    <t>IBVS 5874</t>
  </si>
  <si>
    <t>I</t>
  </si>
  <si>
    <t>OEJV 0107</t>
  </si>
  <si>
    <t xml:space="preserve">EB/DM     </t>
  </si>
  <si>
    <t>IBVS 6152</t>
  </si>
  <si>
    <t>Add cycle</t>
  </si>
  <si>
    <t>Old Cycle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</si>
  <si>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</si>
  <si>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</si>
  <si>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</si>
  <si>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</si>
  <si>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</si>
  <si>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</si>
  <si>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</si>
  <si>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</si>
  <si>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</si>
  <si>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</si>
  <si>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</si>
  <si>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</si>
  <si>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</si>
  <si>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2428403.394 </t>
  </si>
  <si>
    <t> 22.08.1936 21:27 </t>
  </si>
  <si>
    <t> -0.447 </t>
  </si>
  <si>
    <t>P </t>
  </si>
  <si>
    <t> G.Richter </t>
  </si>
  <si>
    <t> VSS 4.6.475 </t>
  </si>
  <si>
    <t>2428750.512 </t>
  </si>
  <si>
    <t> 05.08.1937 00:17 </t>
  </si>
  <si>
    <t> -0.435 </t>
  </si>
  <si>
    <t>2429114.452 </t>
  </si>
  <si>
    <t> 03.08.1938 22:50 </t>
  </si>
  <si>
    <t> -0.533 </t>
  </si>
  <si>
    <t>2429196.280 </t>
  </si>
  <si>
    <t> 24.10.1938 18:43 </t>
  </si>
  <si>
    <t> -0.543 </t>
  </si>
  <si>
    <t>2429546.282 </t>
  </si>
  <si>
    <t> 09.10.1939 18:46 </t>
  </si>
  <si>
    <t> -0.469 </t>
  </si>
  <si>
    <t>2430260.323 </t>
  </si>
  <si>
    <t> 22.09.1941 19:45 </t>
  </si>
  <si>
    <t> -0.394 </t>
  </si>
  <si>
    <t>2430308.272 </t>
  </si>
  <si>
    <t> 09.11.1941 18:31 </t>
  </si>
  <si>
    <t> -0.419 </t>
  </si>
  <si>
    <t>2430412.646 </t>
  </si>
  <si>
    <t> 22.02.1942 03:30 </t>
  </si>
  <si>
    <t> -0.459 </t>
  </si>
  <si>
    <t>2430940.429 </t>
  </si>
  <si>
    <t> 03.08.1943 22:17 </t>
  </si>
  <si>
    <t> -0.390 </t>
  </si>
  <si>
    <t>2431318.548 </t>
  </si>
  <si>
    <t> 16.08.1944 01:09 </t>
  </si>
  <si>
    <t>2434603.46 </t>
  </si>
  <si>
    <t> 13.08.1953 23:02 </t>
  </si>
  <si>
    <t> -0.31 </t>
  </si>
  <si>
    <t> G.E.Erleksova </t>
  </si>
  <si>
    <t> BTAD 43.39 </t>
  </si>
  <si>
    <t>2435012.66 </t>
  </si>
  <si>
    <t> 27.09.1954 03:50 </t>
  </si>
  <si>
    <t> -0.30 </t>
  </si>
  <si>
    <t>2436378.517 </t>
  </si>
  <si>
    <t> 24.06.1958 00:24 </t>
  </si>
  <si>
    <t> -0.296 </t>
  </si>
  <si>
    <t>2436395.485 </t>
  </si>
  <si>
    <t> 10.07.1958 23:38 </t>
  </si>
  <si>
    <t> -0.260 </t>
  </si>
  <si>
    <t>2436748.37 </t>
  </si>
  <si>
    <t> 28.06.1959 20:52 </t>
  </si>
  <si>
    <t> -0.12 </t>
  </si>
  <si>
    <t>V </t>
  </si>
  <si>
    <t> W.Zessewitsch </t>
  </si>
  <si>
    <t> AC 215.23 </t>
  </si>
  <si>
    <t>2436810.344 </t>
  </si>
  <si>
    <t> 29.08.1959 20:15 </t>
  </si>
  <si>
    <t> -0.235 </t>
  </si>
  <si>
    <t> H.Busch </t>
  </si>
  <si>
    <t> HABZ 18 </t>
  </si>
  <si>
    <t>2436841.393 </t>
  </si>
  <si>
    <t> 29.09.1959 21:25 </t>
  </si>
  <si>
    <t> -0.228 </t>
  </si>
  <si>
    <t>2436875.274 </t>
  </si>
  <si>
    <t> 02.11.1959 18:34 </t>
  </si>
  <si>
    <t> -0.211 </t>
  </si>
  <si>
    <t>2438235.511 </t>
  </si>
  <si>
    <t> 25.07.1963 00:15 </t>
  </si>
  <si>
    <t> -0.178 </t>
  </si>
  <si>
    <t>2451818.289 </t>
  </si>
  <si>
    <t> 30.09.2000 18:56 </t>
  </si>
  <si>
    <t> 0.314 </t>
  </si>
  <si>
    <t> T.Lange </t>
  </si>
  <si>
    <t>BAVM 143 </t>
  </si>
  <si>
    <t>2452216.2430 </t>
  </si>
  <si>
    <t> 02.11.2001 17:49 </t>
  </si>
  <si>
    <t> 0.3660 </t>
  </si>
  <si>
    <t>C </t>
  </si>
  <si>
    <t> M.Lehky </t>
  </si>
  <si>
    <t>OEJV 0107 </t>
  </si>
  <si>
    <t>2453991.3406 </t>
  </si>
  <si>
    <t> 12.09.2006 20:10 </t>
  </si>
  <si>
    <t> 0.4256 </t>
  </si>
  <si>
    <t> G.Monninger </t>
  </si>
  <si>
    <t>BAVM 203 </t>
  </si>
  <si>
    <t>2454671.4732 </t>
  </si>
  <si>
    <t> 23.07.2008 23:21 </t>
  </si>
  <si>
    <t> 0.4562 </t>
  </si>
  <si>
    <t> K.Alich </t>
  </si>
  <si>
    <t>BAVM 201 </t>
  </si>
  <si>
    <t>2454685.5816 </t>
  </si>
  <si>
    <t> 07.08.2008 01:57 </t>
  </si>
  <si>
    <t> 0.4546 </t>
  </si>
  <si>
    <t>-I</t>
  </si>
  <si>
    <t> F.Agerer </t>
  </si>
  <si>
    <t>2454712.3953 </t>
  </si>
  <si>
    <t> 02.09.2008 21:29 </t>
  </si>
  <si>
    <t>4245.5</t>
  </si>
  <si>
    <t> 0.4593 </t>
  </si>
  <si>
    <t>2454719.4475 </t>
  </si>
  <si>
    <t> 09.09.2008 22:44 </t>
  </si>
  <si>
    <t>4248</t>
  </si>
  <si>
    <t> 0.4565 </t>
  </si>
  <si>
    <t> W.Proksch </t>
  </si>
  <si>
    <t>2455790.4531 </t>
  </si>
  <si>
    <t> 16.08.2011 22:52 </t>
  </si>
  <si>
    <t>4627.5</t>
  </si>
  <si>
    <t> 0.5131 </t>
  </si>
  <si>
    <t>BAVM 225 </t>
  </si>
  <si>
    <t>2456926.3425 </t>
  </si>
  <si>
    <t> 25.09.2014 20:13 </t>
  </si>
  <si>
    <t>5030</t>
  </si>
  <si>
    <t> 0.5475 </t>
  </si>
  <si>
    <t>TG</t>
  </si>
  <si>
    <t> L.Pagel </t>
  </si>
  <si>
    <t>BAVM 239 </t>
  </si>
  <si>
    <t>TB</t>
  </si>
  <si>
    <t>2457208.5329 </t>
  </si>
  <si>
    <t> 05.07.2015 00:47 </t>
  </si>
  <si>
    <t>5130</t>
  </si>
  <si>
    <t> 0.5379 </t>
  </si>
  <si>
    <t>BAVM 241 (=IBVS 6157) </t>
  </si>
  <si>
    <t>2457225.4824 </t>
  </si>
  <si>
    <t> 21.07.2015 23:34 </t>
  </si>
  <si>
    <t>5136</t>
  </si>
  <si>
    <t> 0.5554 </t>
  </si>
  <si>
    <t>2457225.4853 </t>
  </si>
  <si>
    <t> 21.07.2015 23:38 </t>
  </si>
  <si>
    <t> 0.5583 </t>
  </si>
  <si>
    <t> H.Braunwarth </t>
  </si>
  <si>
    <t>2457256.5312 </t>
  </si>
  <si>
    <t> 22.08.2015 00:44 </t>
  </si>
  <si>
    <t>5147</t>
  </si>
  <si>
    <t> 0.5622 </t>
  </si>
  <si>
    <t>o</t>
  </si>
  <si>
    <t>II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</si>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</sst>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>
      <alignment vertical="top"/>
    </xf>
    <xf numFmtId="0" fontId="5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Vul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-5077</c:v>
                </c:pt>
                <c:pt idx="1">
                  <c:v>-4954</c:v>
                </c:pt>
                <c:pt idx="2">
                  <c:v>-4825</c:v>
                </c:pt>
                <c:pt idx="3">
                  <c:v>-4796</c:v>
                </c:pt>
                <c:pt idx="4">
                  <c:v>-4672</c:v>
                </c:pt>
                <c:pt idx="5">
                  <c:v>-4419</c:v>
                </c:pt>
                <c:pt idx="6">
                  <c:v>-4402</c:v>
                </c:pt>
                <c:pt idx="7">
                  <c:v>-4365</c:v>
                </c:pt>
                <c:pt idx="8">
                  <c:v>-4178</c:v>
                </c:pt>
                <c:pt idx="9">
                  <c:v>-4044</c:v>
                </c:pt>
                <c:pt idx="10">
                  <c:v>-2880</c:v>
                </c:pt>
                <c:pt idx="11">
                  <c:v>-2735</c:v>
                </c:pt>
                <c:pt idx="12">
                  <c:v>-2251</c:v>
                </c:pt>
                <c:pt idx="13">
                  <c:v>-2245</c:v>
                </c:pt>
                <c:pt idx="14">
                  <c:v>-2120</c:v>
                </c:pt>
                <c:pt idx="15">
                  <c:v>-2098</c:v>
                </c:pt>
                <c:pt idx="16">
                  <c:v>-2087</c:v>
                </c:pt>
                <c:pt idx="17">
                  <c:v>-2075</c:v>
                </c:pt>
                <c:pt idx="18">
                  <c:v>-1593</c:v>
                </c:pt>
                <c:pt idx="19">
                  <c:v>0</c:v>
                </c:pt>
                <c:pt idx="20">
                  <c:v>3220</c:v>
                </c:pt>
                <c:pt idx="21">
                  <c:v>3361</c:v>
                </c:pt>
                <c:pt idx="22">
                  <c:v>3361</c:v>
                </c:pt>
                <c:pt idx="23">
                  <c:v>3990</c:v>
                </c:pt>
                <c:pt idx="24">
                  <c:v>4231</c:v>
                </c:pt>
                <c:pt idx="25">
                  <c:v>4236</c:v>
                </c:pt>
                <c:pt idx="26">
                  <c:v>4245.5</c:v>
                </c:pt>
                <c:pt idx="27">
                  <c:v>4248</c:v>
                </c:pt>
                <c:pt idx="28">
                  <c:v>4627.5</c:v>
                </c:pt>
                <c:pt idx="29">
                  <c:v>5030</c:v>
                </c:pt>
                <c:pt idx="30">
                  <c:v>5030</c:v>
                </c:pt>
                <c:pt idx="31">
                  <c:v>5130</c:v>
                </c:pt>
                <c:pt idx="32">
                  <c:v>5136</c:v>
                </c:pt>
                <c:pt idx="33">
                  <c:v>5136</c:v>
                </c:pt>
                <c:pt idx="34">
                  <c:v>5147</c:v>
                </c:pt>
                <c:pt idx="35">
                  <c:v>5147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21-46BC-846A-BE83C06E89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-5077</c:v>
                </c:pt>
                <c:pt idx="1">
                  <c:v>-4954</c:v>
                </c:pt>
                <c:pt idx="2">
                  <c:v>-4825</c:v>
                </c:pt>
                <c:pt idx="3">
                  <c:v>-4796</c:v>
                </c:pt>
                <c:pt idx="4">
                  <c:v>-4672</c:v>
                </c:pt>
                <c:pt idx="5">
                  <c:v>-4419</c:v>
                </c:pt>
                <c:pt idx="6">
                  <c:v>-4402</c:v>
                </c:pt>
                <c:pt idx="7">
                  <c:v>-4365</c:v>
                </c:pt>
                <c:pt idx="8">
                  <c:v>-4178</c:v>
                </c:pt>
                <c:pt idx="9">
                  <c:v>-4044</c:v>
                </c:pt>
                <c:pt idx="10">
                  <c:v>-2880</c:v>
                </c:pt>
                <c:pt idx="11">
                  <c:v>-2735</c:v>
                </c:pt>
                <c:pt idx="12">
                  <c:v>-2251</c:v>
                </c:pt>
                <c:pt idx="13">
                  <c:v>-2245</c:v>
                </c:pt>
                <c:pt idx="14">
                  <c:v>-2120</c:v>
                </c:pt>
                <c:pt idx="15">
                  <c:v>-2098</c:v>
                </c:pt>
                <c:pt idx="16">
                  <c:v>-2087</c:v>
                </c:pt>
                <c:pt idx="17">
                  <c:v>-2075</c:v>
                </c:pt>
                <c:pt idx="18">
                  <c:v>-1593</c:v>
                </c:pt>
                <c:pt idx="19">
                  <c:v>0</c:v>
                </c:pt>
                <c:pt idx="20">
                  <c:v>3220</c:v>
                </c:pt>
                <c:pt idx="21">
                  <c:v>3361</c:v>
                </c:pt>
                <c:pt idx="22">
                  <c:v>3361</c:v>
                </c:pt>
                <c:pt idx="23">
                  <c:v>3990</c:v>
                </c:pt>
                <c:pt idx="24">
                  <c:v>4231</c:v>
                </c:pt>
                <c:pt idx="25">
                  <c:v>4236</c:v>
                </c:pt>
                <c:pt idx="26">
                  <c:v>4245.5</c:v>
                </c:pt>
                <c:pt idx="27">
                  <c:v>4248</c:v>
                </c:pt>
                <c:pt idx="28">
                  <c:v>4627.5</c:v>
                </c:pt>
                <c:pt idx="29">
                  <c:v>5030</c:v>
                </c:pt>
                <c:pt idx="30">
                  <c:v>5030</c:v>
                </c:pt>
                <c:pt idx="31">
                  <c:v>5130</c:v>
                </c:pt>
                <c:pt idx="32">
                  <c:v>5136</c:v>
                </c:pt>
                <c:pt idx="33">
                  <c:v>5136</c:v>
                </c:pt>
                <c:pt idx="34">
                  <c:v>5147</c:v>
                </c:pt>
                <c:pt idx="35">
                  <c:v>5147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-0.44700000000011642</c:v>
                </c:pt>
                <c:pt idx="1">
                  <c:v>-0.43500000000130967</c:v>
                </c:pt>
                <c:pt idx="2">
                  <c:v>-0.53299999999944703</c:v>
                </c:pt>
                <c:pt idx="3">
                  <c:v>-0.54300000000512227</c:v>
                </c:pt>
                <c:pt idx="4">
                  <c:v>-0.46900000000459841</c:v>
                </c:pt>
                <c:pt idx="5">
                  <c:v>-0.39400000000387081</c:v>
                </c:pt>
                <c:pt idx="6">
                  <c:v>-0.41900000000168802</c:v>
                </c:pt>
                <c:pt idx="7">
                  <c:v>-0.45900000000256114</c:v>
                </c:pt>
                <c:pt idx="8">
                  <c:v>-0.3900000000030559</c:v>
                </c:pt>
                <c:pt idx="9">
                  <c:v>-0.419000000005326</c:v>
                </c:pt>
                <c:pt idx="10">
                  <c:v>-0.31500000000232831</c:v>
                </c:pt>
                <c:pt idx="11">
                  <c:v>-0.30500000000029104</c:v>
                </c:pt>
                <c:pt idx="12">
                  <c:v>-0.29600000000209548</c:v>
                </c:pt>
                <c:pt idx="13">
                  <c:v>-0.26000000000203727</c:v>
                </c:pt>
                <c:pt idx="14">
                  <c:v>-0.125</c:v>
                </c:pt>
                <c:pt idx="15">
                  <c:v>-0.23500000000058208</c:v>
                </c:pt>
                <c:pt idx="16">
                  <c:v>-0.22800000000279397</c:v>
                </c:pt>
                <c:pt idx="17">
                  <c:v>-0.21100000000296859</c:v>
                </c:pt>
                <c:pt idx="18">
                  <c:v>-0.17799999999988358</c:v>
                </c:pt>
                <c:pt idx="20">
                  <c:v>0.31399999999121064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21-46BC-846A-BE83C06E89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-5077</c:v>
                </c:pt>
                <c:pt idx="1">
                  <c:v>-4954</c:v>
                </c:pt>
                <c:pt idx="2">
                  <c:v>-4825</c:v>
                </c:pt>
                <c:pt idx="3">
                  <c:v>-4796</c:v>
                </c:pt>
                <c:pt idx="4">
                  <c:v>-4672</c:v>
                </c:pt>
                <c:pt idx="5">
                  <c:v>-4419</c:v>
                </c:pt>
                <c:pt idx="6">
                  <c:v>-4402</c:v>
                </c:pt>
                <c:pt idx="7">
                  <c:v>-4365</c:v>
                </c:pt>
                <c:pt idx="8">
                  <c:v>-4178</c:v>
                </c:pt>
                <c:pt idx="9">
                  <c:v>-4044</c:v>
                </c:pt>
                <c:pt idx="10">
                  <c:v>-2880</c:v>
                </c:pt>
                <c:pt idx="11">
                  <c:v>-2735</c:v>
                </c:pt>
                <c:pt idx="12">
                  <c:v>-2251</c:v>
                </c:pt>
                <c:pt idx="13">
                  <c:v>-2245</c:v>
                </c:pt>
                <c:pt idx="14">
                  <c:v>-2120</c:v>
                </c:pt>
                <c:pt idx="15">
                  <c:v>-2098</c:v>
                </c:pt>
                <c:pt idx="16">
                  <c:v>-2087</c:v>
                </c:pt>
                <c:pt idx="17">
                  <c:v>-2075</c:v>
                </c:pt>
                <c:pt idx="18">
                  <c:v>-1593</c:v>
                </c:pt>
                <c:pt idx="19">
                  <c:v>0</c:v>
                </c:pt>
                <c:pt idx="20">
                  <c:v>3220</c:v>
                </c:pt>
                <c:pt idx="21">
                  <c:v>3361</c:v>
                </c:pt>
                <c:pt idx="22">
                  <c:v>3361</c:v>
                </c:pt>
                <c:pt idx="23">
                  <c:v>3990</c:v>
                </c:pt>
                <c:pt idx="24">
                  <c:v>4231</c:v>
                </c:pt>
                <c:pt idx="25">
                  <c:v>4236</c:v>
                </c:pt>
                <c:pt idx="26">
                  <c:v>4245.5</c:v>
                </c:pt>
                <c:pt idx="27">
                  <c:v>4248</c:v>
                </c:pt>
                <c:pt idx="28">
                  <c:v>4627.5</c:v>
                </c:pt>
                <c:pt idx="29">
                  <c:v>5030</c:v>
                </c:pt>
                <c:pt idx="30">
                  <c:v>5030</c:v>
                </c:pt>
                <c:pt idx="31">
                  <c:v>5130</c:v>
                </c:pt>
                <c:pt idx="32">
                  <c:v>5136</c:v>
                </c:pt>
                <c:pt idx="33">
                  <c:v>5136</c:v>
                </c:pt>
                <c:pt idx="34">
                  <c:v>5147</c:v>
                </c:pt>
                <c:pt idx="35">
                  <c:v>5147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21-46BC-846A-BE83C06E89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-5077</c:v>
                </c:pt>
                <c:pt idx="1">
                  <c:v>-4954</c:v>
                </c:pt>
                <c:pt idx="2">
                  <c:v>-4825</c:v>
                </c:pt>
                <c:pt idx="3">
                  <c:v>-4796</c:v>
                </c:pt>
                <c:pt idx="4">
                  <c:v>-4672</c:v>
                </c:pt>
                <c:pt idx="5">
                  <c:v>-4419</c:v>
                </c:pt>
                <c:pt idx="6">
                  <c:v>-4402</c:v>
                </c:pt>
                <c:pt idx="7">
                  <c:v>-4365</c:v>
                </c:pt>
                <c:pt idx="8">
                  <c:v>-4178</c:v>
                </c:pt>
                <c:pt idx="9">
                  <c:v>-4044</c:v>
                </c:pt>
                <c:pt idx="10">
                  <c:v>-2880</c:v>
                </c:pt>
                <c:pt idx="11">
                  <c:v>-2735</c:v>
                </c:pt>
                <c:pt idx="12">
                  <c:v>-2251</c:v>
                </c:pt>
                <c:pt idx="13">
                  <c:v>-2245</c:v>
                </c:pt>
                <c:pt idx="14">
                  <c:v>-2120</c:v>
                </c:pt>
                <c:pt idx="15">
                  <c:v>-2098</c:v>
                </c:pt>
                <c:pt idx="16">
                  <c:v>-2087</c:v>
                </c:pt>
                <c:pt idx="17">
                  <c:v>-2075</c:v>
                </c:pt>
                <c:pt idx="18">
                  <c:v>-1593</c:v>
                </c:pt>
                <c:pt idx="19">
                  <c:v>0</c:v>
                </c:pt>
                <c:pt idx="20">
                  <c:v>3220</c:v>
                </c:pt>
                <c:pt idx="21">
                  <c:v>3361</c:v>
                </c:pt>
                <c:pt idx="22">
                  <c:v>3361</c:v>
                </c:pt>
                <c:pt idx="23">
                  <c:v>3990</c:v>
                </c:pt>
                <c:pt idx="24">
                  <c:v>4231</c:v>
                </c:pt>
                <c:pt idx="25">
                  <c:v>4236</c:v>
                </c:pt>
                <c:pt idx="26">
                  <c:v>4245.5</c:v>
                </c:pt>
                <c:pt idx="27">
                  <c:v>4248</c:v>
                </c:pt>
                <c:pt idx="28">
                  <c:v>4627.5</c:v>
                </c:pt>
                <c:pt idx="29">
                  <c:v>5030</c:v>
                </c:pt>
                <c:pt idx="30">
                  <c:v>5030</c:v>
                </c:pt>
                <c:pt idx="31">
                  <c:v>5130</c:v>
                </c:pt>
                <c:pt idx="32">
                  <c:v>5136</c:v>
                </c:pt>
                <c:pt idx="33">
                  <c:v>5136</c:v>
                </c:pt>
                <c:pt idx="34">
                  <c:v>5147</c:v>
                </c:pt>
                <c:pt idx="35">
                  <c:v>5147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1">
                  <c:v>0.36600000000180444</c:v>
                </c:pt>
                <c:pt idx="22">
                  <c:v>0.36606000000028871</c:v>
                </c:pt>
                <c:pt idx="23">
                  <c:v>0.42560000000230502</c:v>
                </c:pt>
                <c:pt idx="24">
                  <c:v>0.45620000000053551</c:v>
                </c:pt>
                <c:pt idx="25">
                  <c:v>0.45459999999729916</c:v>
                </c:pt>
                <c:pt idx="26">
                  <c:v>0.4592999999949825</c:v>
                </c:pt>
                <c:pt idx="27">
                  <c:v>0.45650000000023283</c:v>
                </c:pt>
                <c:pt idx="28">
                  <c:v>0.51309999999648426</c:v>
                </c:pt>
                <c:pt idx="29">
                  <c:v>0.54750000000058208</c:v>
                </c:pt>
                <c:pt idx="30">
                  <c:v>0.54750000000058208</c:v>
                </c:pt>
                <c:pt idx="31">
                  <c:v>0.53789999999571592</c:v>
                </c:pt>
                <c:pt idx="32">
                  <c:v>0.55539999999746215</c:v>
                </c:pt>
                <c:pt idx="33">
                  <c:v>0.55829999999696156</c:v>
                </c:pt>
                <c:pt idx="34">
                  <c:v>0.56219999999302672</c:v>
                </c:pt>
                <c:pt idx="35">
                  <c:v>0.56219999999302672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21-46BC-846A-BE83C06E89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-5077</c:v>
                </c:pt>
                <c:pt idx="1">
                  <c:v>-4954</c:v>
                </c:pt>
                <c:pt idx="2">
                  <c:v>-4825</c:v>
                </c:pt>
                <c:pt idx="3">
                  <c:v>-4796</c:v>
                </c:pt>
                <c:pt idx="4">
                  <c:v>-4672</c:v>
                </c:pt>
                <c:pt idx="5">
                  <c:v>-4419</c:v>
                </c:pt>
                <c:pt idx="6">
                  <c:v>-4402</c:v>
                </c:pt>
                <c:pt idx="7">
                  <c:v>-4365</c:v>
                </c:pt>
                <c:pt idx="8">
                  <c:v>-4178</c:v>
                </c:pt>
                <c:pt idx="9">
                  <c:v>-4044</c:v>
                </c:pt>
                <c:pt idx="10">
                  <c:v>-2880</c:v>
                </c:pt>
                <c:pt idx="11">
                  <c:v>-2735</c:v>
                </c:pt>
                <c:pt idx="12">
                  <c:v>-2251</c:v>
                </c:pt>
                <c:pt idx="13">
                  <c:v>-2245</c:v>
                </c:pt>
                <c:pt idx="14">
                  <c:v>-2120</c:v>
                </c:pt>
                <c:pt idx="15">
                  <c:v>-2098</c:v>
                </c:pt>
                <c:pt idx="16">
                  <c:v>-2087</c:v>
                </c:pt>
                <c:pt idx="17">
                  <c:v>-2075</c:v>
                </c:pt>
                <c:pt idx="18">
                  <c:v>-1593</c:v>
                </c:pt>
                <c:pt idx="19">
                  <c:v>0</c:v>
                </c:pt>
                <c:pt idx="20">
                  <c:v>3220</c:v>
                </c:pt>
                <c:pt idx="21">
                  <c:v>3361</c:v>
                </c:pt>
                <c:pt idx="22">
                  <c:v>3361</c:v>
                </c:pt>
                <c:pt idx="23">
                  <c:v>3990</c:v>
                </c:pt>
                <c:pt idx="24">
                  <c:v>4231</c:v>
                </c:pt>
                <c:pt idx="25">
                  <c:v>4236</c:v>
                </c:pt>
                <c:pt idx="26">
                  <c:v>4245.5</c:v>
                </c:pt>
                <c:pt idx="27">
                  <c:v>4248</c:v>
                </c:pt>
                <c:pt idx="28">
                  <c:v>4627.5</c:v>
                </c:pt>
                <c:pt idx="29">
                  <c:v>5030</c:v>
                </c:pt>
                <c:pt idx="30">
                  <c:v>5030</c:v>
                </c:pt>
                <c:pt idx="31">
                  <c:v>5130</c:v>
                </c:pt>
                <c:pt idx="32">
                  <c:v>5136</c:v>
                </c:pt>
                <c:pt idx="33">
                  <c:v>5136</c:v>
                </c:pt>
                <c:pt idx="34">
                  <c:v>5147</c:v>
                </c:pt>
                <c:pt idx="35">
                  <c:v>5147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21-46BC-846A-BE83C06E89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-5077</c:v>
                </c:pt>
                <c:pt idx="1">
                  <c:v>-4954</c:v>
                </c:pt>
                <c:pt idx="2">
                  <c:v>-4825</c:v>
                </c:pt>
                <c:pt idx="3">
                  <c:v>-4796</c:v>
                </c:pt>
                <c:pt idx="4">
                  <c:v>-4672</c:v>
                </c:pt>
                <c:pt idx="5">
                  <c:v>-4419</c:v>
                </c:pt>
                <c:pt idx="6">
                  <c:v>-4402</c:v>
                </c:pt>
                <c:pt idx="7">
                  <c:v>-4365</c:v>
                </c:pt>
                <c:pt idx="8">
                  <c:v>-4178</c:v>
                </c:pt>
                <c:pt idx="9">
                  <c:v>-4044</c:v>
                </c:pt>
                <c:pt idx="10">
                  <c:v>-2880</c:v>
                </c:pt>
                <c:pt idx="11">
                  <c:v>-2735</c:v>
                </c:pt>
                <c:pt idx="12">
                  <c:v>-2251</c:v>
                </c:pt>
                <c:pt idx="13">
                  <c:v>-2245</c:v>
                </c:pt>
                <c:pt idx="14">
                  <c:v>-2120</c:v>
                </c:pt>
                <c:pt idx="15">
                  <c:v>-2098</c:v>
                </c:pt>
                <c:pt idx="16">
                  <c:v>-2087</c:v>
                </c:pt>
                <c:pt idx="17">
                  <c:v>-2075</c:v>
                </c:pt>
                <c:pt idx="18">
                  <c:v>-1593</c:v>
                </c:pt>
                <c:pt idx="19">
                  <c:v>0</c:v>
                </c:pt>
                <c:pt idx="20">
                  <c:v>3220</c:v>
                </c:pt>
                <c:pt idx="21">
                  <c:v>3361</c:v>
                </c:pt>
                <c:pt idx="22">
                  <c:v>3361</c:v>
                </c:pt>
                <c:pt idx="23">
                  <c:v>3990</c:v>
                </c:pt>
                <c:pt idx="24">
                  <c:v>4231</c:v>
                </c:pt>
                <c:pt idx="25">
                  <c:v>4236</c:v>
                </c:pt>
                <c:pt idx="26">
                  <c:v>4245.5</c:v>
                </c:pt>
                <c:pt idx="27">
                  <c:v>4248</c:v>
                </c:pt>
                <c:pt idx="28">
                  <c:v>4627.5</c:v>
                </c:pt>
                <c:pt idx="29">
                  <c:v>5030</c:v>
                </c:pt>
                <c:pt idx="30">
                  <c:v>5030</c:v>
                </c:pt>
                <c:pt idx="31">
                  <c:v>5130</c:v>
                </c:pt>
                <c:pt idx="32">
                  <c:v>5136</c:v>
                </c:pt>
                <c:pt idx="33">
                  <c:v>5136</c:v>
                </c:pt>
                <c:pt idx="34">
                  <c:v>5147</c:v>
                </c:pt>
                <c:pt idx="35">
                  <c:v>5147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21-46BC-846A-BE83C06E89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0</c:v>
                  </c:pt>
                  <c:pt idx="22">
                    <c:v>6.9999999999999999E-4</c:v>
                  </c:pt>
                  <c:pt idx="24">
                    <c:v>3.0000000000000001E-3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2.3E-3</c:v>
                  </c:pt>
                  <c:pt idx="32">
                    <c:v>1.12E-2</c:v>
                  </c:pt>
                  <c:pt idx="33">
                    <c:v>1E-3</c:v>
                  </c:pt>
                  <c:pt idx="34">
                    <c:v>4.0000000000000001E-3</c:v>
                  </c:pt>
                  <c:pt idx="35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-5077</c:v>
                </c:pt>
                <c:pt idx="1">
                  <c:v>-4954</c:v>
                </c:pt>
                <c:pt idx="2">
                  <c:v>-4825</c:v>
                </c:pt>
                <c:pt idx="3">
                  <c:v>-4796</c:v>
                </c:pt>
                <c:pt idx="4">
                  <c:v>-4672</c:v>
                </c:pt>
                <c:pt idx="5">
                  <c:v>-4419</c:v>
                </c:pt>
                <c:pt idx="6">
                  <c:v>-4402</c:v>
                </c:pt>
                <c:pt idx="7">
                  <c:v>-4365</c:v>
                </c:pt>
                <c:pt idx="8">
                  <c:v>-4178</c:v>
                </c:pt>
                <c:pt idx="9">
                  <c:v>-4044</c:v>
                </c:pt>
                <c:pt idx="10">
                  <c:v>-2880</c:v>
                </c:pt>
                <c:pt idx="11">
                  <c:v>-2735</c:v>
                </c:pt>
                <c:pt idx="12">
                  <c:v>-2251</c:v>
                </c:pt>
                <c:pt idx="13">
                  <c:v>-2245</c:v>
                </c:pt>
                <c:pt idx="14">
                  <c:v>-2120</c:v>
                </c:pt>
                <c:pt idx="15">
                  <c:v>-2098</c:v>
                </c:pt>
                <c:pt idx="16">
                  <c:v>-2087</c:v>
                </c:pt>
                <c:pt idx="17">
                  <c:v>-2075</c:v>
                </c:pt>
                <c:pt idx="18">
                  <c:v>-1593</c:v>
                </c:pt>
                <c:pt idx="19">
                  <c:v>0</c:v>
                </c:pt>
                <c:pt idx="20">
                  <c:v>3220</c:v>
                </c:pt>
                <c:pt idx="21">
                  <c:v>3361</c:v>
                </c:pt>
                <c:pt idx="22">
                  <c:v>3361</c:v>
                </c:pt>
                <c:pt idx="23">
                  <c:v>3990</c:v>
                </c:pt>
                <c:pt idx="24">
                  <c:v>4231</c:v>
                </c:pt>
                <c:pt idx="25">
                  <c:v>4236</c:v>
                </c:pt>
                <c:pt idx="26">
                  <c:v>4245.5</c:v>
                </c:pt>
                <c:pt idx="27">
                  <c:v>4248</c:v>
                </c:pt>
                <c:pt idx="28">
                  <c:v>4627.5</c:v>
                </c:pt>
                <c:pt idx="29">
                  <c:v>5030</c:v>
                </c:pt>
                <c:pt idx="30">
                  <c:v>5030</c:v>
                </c:pt>
                <c:pt idx="31">
                  <c:v>5130</c:v>
                </c:pt>
                <c:pt idx="32">
                  <c:v>5136</c:v>
                </c:pt>
                <c:pt idx="33">
                  <c:v>5136</c:v>
                </c:pt>
                <c:pt idx="34">
                  <c:v>5147</c:v>
                </c:pt>
                <c:pt idx="35">
                  <c:v>5147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21-46BC-846A-BE83C06E89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-5077</c:v>
                </c:pt>
                <c:pt idx="1">
                  <c:v>-4954</c:v>
                </c:pt>
                <c:pt idx="2">
                  <c:v>-4825</c:v>
                </c:pt>
                <c:pt idx="3">
                  <c:v>-4796</c:v>
                </c:pt>
                <c:pt idx="4">
                  <c:v>-4672</c:v>
                </c:pt>
                <c:pt idx="5">
                  <c:v>-4419</c:v>
                </c:pt>
                <c:pt idx="6">
                  <c:v>-4402</c:v>
                </c:pt>
                <c:pt idx="7">
                  <c:v>-4365</c:v>
                </c:pt>
                <c:pt idx="8">
                  <c:v>-4178</c:v>
                </c:pt>
                <c:pt idx="9">
                  <c:v>-4044</c:v>
                </c:pt>
                <c:pt idx="10">
                  <c:v>-2880</c:v>
                </c:pt>
                <c:pt idx="11">
                  <c:v>-2735</c:v>
                </c:pt>
                <c:pt idx="12">
                  <c:v>-2251</c:v>
                </c:pt>
                <c:pt idx="13">
                  <c:v>-2245</c:v>
                </c:pt>
                <c:pt idx="14">
                  <c:v>-2120</c:v>
                </c:pt>
                <c:pt idx="15">
                  <c:v>-2098</c:v>
                </c:pt>
                <c:pt idx="16">
                  <c:v>-2087</c:v>
                </c:pt>
                <c:pt idx="17">
                  <c:v>-2075</c:v>
                </c:pt>
                <c:pt idx="18">
                  <c:v>-1593</c:v>
                </c:pt>
                <c:pt idx="19">
                  <c:v>0</c:v>
                </c:pt>
                <c:pt idx="20">
                  <c:v>3220</c:v>
                </c:pt>
                <c:pt idx="21">
                  <c:v>3361</c:v>
                </c:pt>
                <c:pt idx="22">
                  <c:v>3361</c:v>
                </c:pt>
                <c:pt idx="23">
                  <c:v>3990</c:v>
                </c:pt>
                <c:pt idx="24">
                  <c:v>4231</c:v>
                </c:pt>
                <c:pt idx="25">
                  <c:v>4236</c:v>
                </c:pt>
                <c:pt idx="26">
                  <c:v>4245.5</c:v>
                </c:pt>
                <c:pt idx="27">
                  <c:v>4248</c:v>
                </c:pt>
                <c:pt idx="28">
                  <c:v>4627.5</c:v>
                </c:pt>
                <c:pt idx="29">
                  <c:v>5030</c:v>
                </c:pt>
                <c:pt idx="30">
                  <c:v>5030</c:v>
                </c:pt>
                <c:pt idx="31">
                  <c:v>5130</c:v>
                </c:pt>
                <c:pt idx="32">
                  <c:v>5136</c:v>
                </c:pt>
                <c:pt idx="33">
                  <c:v>5136</c:v>
                </c:pt>
                <c:pt idx="34">
                  <c:v>5147</c:v>
                </c:pt>
                <c:pt idx="35">
                  <c:v>5147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-0.5173713717034466</c:v>
                </c:pt>
                <c:pt idx="1">
                  <c:v>-0.50453323730603639</c:v>
                </c:pt>
                <c:pt idx="2">
                  <c:v>-0.49106885245021592</c:v>
                </c:pt>
                <c:pt idx="3">
                  <c:v>-0.48804197523456638</c:v>
                </c:pt>
                <c:pt idx="4">
                  <c:v>-0.4750994657607544</c:v>
                </c:pt>
                <c:pt idx="5">
                  <c:v>-0.44869257143112201</c:v>
                </c:pt>
                <c:pt idx="6">
                  <c:v>-0.44691819513229297</c:v>
                </c:pt>
                <c:pt idx="7">
                  <c:v>-0.44305631730542971</c:v>
                </c:pt>
                <c:pt idx="8">
                  <c:v>-0.42353817801831012</c:v>
                </c:pt>
                <c:pt idx="9">
                  <c:v>-0.40955191778048111</c:v>
                </c:pt>
                <c:pt idx="10">
                  <c:v>-0.28805932884889174</c:v>
                </c:pt>
                <c:pt idx="11">
                  <c:v>-0.27292494277064394</c:v>
                </c:pt>
                <c:pt idx="12">
                  <c:v>-0.22240740579221677</c:v>
                </c:pt>
                <c:pt idx="13">
                  <c:v>-0.22178115533380649</c:v>
                </c:pt>
                <c:pt idx="14">
                  <c:v>-0.20873427078359286</c:v>
                </c:pt>
                <c:pt idx="15">
                  <c:v>-0.20643801910275528</c:v>
                </c:pt>
                <c:pt idx="16">
                  <c:v>-0.20528989326233646</c:v>
                </c:pt>
                <c:pt idx="17">
                  <c:v>-0.20403739234551596</c:v>
                </c:pt>
                <c:pt idx="18">
                  <c:v>-0.15372860551989218</c:v>
                </c:pt>
                <c:pt idx="19">
                  <c:v>1.2540891188030357E-2</c:v>
                </c:pt>
                <c:pt idx="20">
                  <c:v>0.34862863720153359</c:v>
                </c:pt>
                <c:pt idx="21">
                  <c:v>0.36334552297417455</c:v>
                </c:pt>
                <c:pt idx="22">
                  <c:v>0.36334552297417455</c:v>
                </c:pt>
                <c:pt idx="23">
                  <c:v>0.42899744603084955</c:v>
                </c:pt>
                <c:pt idx="24">
                  <c:v>0.45415183944366144</c:v>
                </c:pt>
                <c:pt idx="25">
                  <c:v>0.45467371482566998</c:v>
                </c:pt>
                <c:pt idx="26">
                  <c:v>0.45566527805148621</c:v>
                </c:pt>
                <c:pt idx="27">
                  <c:v>0.45592621574249048</c:v>
                </c:pt>
                <c:pt idx="28">
                  <c:v>0.49553655723693912</c:v>
                </c:pt>
                <c:pt idx="29">
                  <c:v>0.53754752548862705</c:v>
                </c:pt>
                <c:pt idx="30">
                  <c:v>0.53754752548862705</c:v>
                </c:pt>
                <c:pt idx="31">
                  <c:v>0.54798503312879787</c:v>
                </c:pt>
                <c:pt idx="32">
                  <c:v>0.54861128358720812</c:v>
                </c:pt>
                <c:pt idx="33">
                  <c:v>0.54861128358720812</c:v>
                </c:pt>
                <c:pt idx="34">
                  <c:v>0.54975940942762691</c:v>
                </c:pt>
                <c:pt idx="35">
                  <c:v>0.54975940942762691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21-46BC-846A-BE83C06E8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339400"/>
        <c:axId val="1"/>
      </c:scatterChart>
      <c:valAx>
        <c:axId val="536339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33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694736842105263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30CEF8-D258-CE58-B620-87EEAA7F3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5" TargetMode="External"/><Relationship Id="rId13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203" TargetMode="External"/><Relationship Id="rId7" Type="http://schemas.openxmlformats.org/officeDocument/2006/relationships/hyperlink" Target="http://www.bav-astro.de/sfs/BAVM_link.php?BAVMnr=203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bav-astro.de/sfs/BAVM_link.php?BAVMnr=143" TargetMode="External"/><Relationship Id="rId6" Type="http://schemas.openxmlformats.org/officeDocument/2006/relationships/hyperlink" Target="http://www.bav-astro.de/sfs/BAVM_link.php?BAVMnr=203" TargetMode="External"/><Relationship Id="rId11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01" TargetMode="External"/><Relationship Id="rId9" Type="http://schemas.openxmlformats.org/officeDocument/2006/relationships/hyperlink" Target="http://www.bav-astro.de/sfs/BAVM_link.php?BAVMnr=239" TargetMode="External"/><Relationship Id="rId14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30" customFormat="1" ht="20.25" x14ac:dyDescent="0.2">
      <c r="A1" s="57" t="s">
        <v>35</v>
      </c>
    </row>
    <row r="2" spans="1:6" s="30" customFormat="1" ht="12.95" customHeight="1" x14ac:dyDescent="0.2">
      <c r="A2" s="30" t="s">
        <v>24</v>
      </c>
      <c r="B2" s="9" t="s">
        <v>39</v>
      </c>
      <c r="C2" s="31"/>
      <c r="D2" s="31"/>
    </row>
    <row r="3" spans="1:6" s="30" customFormat="1" ht="12.95" customHeight="1" thickBot="1" x14ac:dyDescent="0.25"/>
    <row r="4" spans="1:6" s="30" customFormat="1" ht="12.95" customHeight="1" thickTop="1" thickBot="1" x14ac:dyDescent="0.25">
      <c r="A4" s="32" t="s">
        <v>0</v>
      </c>
      <c r="C4" s="33">
        <v>42731.135000000002</v>
      </c>
      <c r="D4" s="34">
        <v>2.8220000000000001</v>
      </c>
    </row>
    <row r="5" spans="1:6" s="30" customFormat="1" ht="12.95" customHeight="1" thickTop="1" x14ac:dyDescent="0.2">
      <c r="A5" s="35" t="s">
        <v>29</v>
      </c>
      <c r="C5" s="36">
        <v>-9.5</v>
      </c>
      <c r="D5" s="30" t="s">
        <v>30</v>
      </c>
    </row>
    <row r="6" spans="1:6" s="30" customFormat="1" ht="12.95" customHeight="1" x14ac:dyDescent="0.2">
      <c r="A6" s="32" t="s">
        <v>1</v>
      </c>
    </row>
    <row r="7" spans="1:6" s="30" customFormat="1" ht="12.95" customHeight="1" x14ac:dyDescent="0.2">
      <c r="A7" s="30" t="s">
        <v>2</v>
      </c>
      <c r="C7" s="30">
        <f>+C4</f>
        <v>42731.135000000002</v>
      </c>
    </row>
    <row r="8" spans="1:6" s="30" customFormat="1" ht="12.95" customHeight="1" x14ac:dyDescent="0.2">
      <c r="A8" s="30" t="s">
        <v>3</v>
      </c>
      <c r="C8" s="30">
        <f>+D4</f>
        <v>2.8220000000000001</v>
      </c>
    </row>
    <row r="9" spans="1:6" s="30" customFormat="1" ht="12.95" customHeight="1" x14ac:dyDescent="0.2">
      <c r="A9" s="37" t="s">
        <v>34</v>
      </c>
      <c r="C9" s="38">
        <v>21</v>
      </c>
      <c r="D9" s="39" t="str">
        <f>"F"&amp;C9</f>
        <v>F21</v>
      </c>
      <c r="E9" s="40" t="str">
        <f>"G"&amp;C9</f>
        <v>G21</v>
      </c>
    </row>
    <row r="10" spans="1:6" s="30" customFormat="1" ht="12.95" customHeight="1" thickBot="1" x14ac:dyDescent="0.25">
      <c r="C10" s="41" t="s">
        <v>20</v>
      </c>
      <c r="D10" s="41" t="s">
        <v>21</v>
      </c>
    </row>
    <row r="11" spans="1:6" s="30" customFormat="1" ht="12.95" customHeight="1" x14ac:dyDescent="0.2">
      <c r="A11" s="30" t="s">
        <v>16</v>
      </c>
      <c r="C11" s="40">
        <f ca="1">INTERCEPT(INDIRECT($E$9):G992,INDIRECT($D$9):F992)</f>
        <v>1.2540891188030357E-2</v>
      </c>
      <c r="D11" s="31"/>
    </row>
    <row r="12" spans="1:6" s="30" customFormat="1" ht="12.95" customHeight="1" x14ac:dyDescent="0.2">
      <c r="A12" s="30" t="s">
        <v>17</v>
      </c>
      <c r="C12" s="40">
        <f ca="1">SLOPE(INDIRECT($E$9):G992,INDIRECT($D$9):F992)</f>
        <v>1.0437507640170907E-4</v>
      </c>
      <c r="D12" s="31"/>
    </row>
    <row r="13" spans="1:6" s="30" customFormat="1" ht="12.95" customHeight="1" x14ac:dyDescent="0.2">
      <c r="A13" s="30" t="s">
        <v>19</v>
      </c>
      <c r="C13" s="31" t="s">
        <v>14</v>
      </c>
      <c r="D13" s="31"/>
    </row>
    <row r="14" spans="1:6" s="30" customFormat="1" ht="12.95" customHeight="1" x14ac:dyDescent="0.2"/>
    <row r="15" spans="1:6" s="30" customFormat="1" ht="12.95" customHeight="1" x14ac:dyDescent="0.2">
      <c r="A15" s="42" t="s">
        <v>18</v>
      </c>
      <c r="C15" s="43">
        <f ca="1">(C7+C11)+(C8+C12)*INT(MAX(F21:F3533))</f>
        <v>57256.518759409431</v>
      </c>
      <c r="E15" s="44" t="s">
        <v>41</v>
      </c>
      <c r="F15" s="36">
        <v>1</v>
      </c>
    </row>
    <row r="16" spans="1:6" s="30" customFormat="1" ht="12.95" customHeight="1" x14ac:dyDescent="0.2">
      <c r="A16" s="32" t="s">
        <v>4</v>
      </c>
      <c r="C16" s="45">
        <f ca="1">+C8+C12</f>
        <v>2.8221043750764019</v>
      </c>
      <c r="E16" s="44" t="s">
        <v>31</v>
      </c>
      <c r="F16" s="46">
        <f ca="1">NOW()+15018.5+$C$5/24</f>
        <v>60379.63337708333</v>
      </c>
    </row>
    <row r="17" spans="1:17" s="30" customFormat="1" ht="12.95" customHeight="1" thickBot="1" x14ac:dyDescent="0.25">
      <c r="A17" s="44" t="s">
        <v>28</v>
      </c>
      <c r="C17" s="30">
        <f>COUNT(C21:C2191)</f>
        <v>36</v>
      </c>
      <c r="E17" s="44" t="s">
        <v>42</v>
      </c>
      <c r="F17" s="46">
        <f ca="1">ROUND(2*(F16-$C$7)/$C$8,0)/2+F15</f>
        <v>6255</v>
      </c>
    </row>
    <row r="18" spans="1:17" s="30" customFormat="1" ht="12.95" customHeight="1" thickTop="1" thickBot="1" x14ac:dyDescent="0.25">
      <c r="A18" s="32" t="s">
        <v>5</v>
      </c>
      <c r="C18" s="47">
        <f ca="1">+C15</f>
        <v>57256.518759409431</v>
      </c>
      <c r="D18" s="48">
        <f ca="1">+C16</f>
        <v>2.8221043750764019</v>
      </c>
      <c r="E18" s="44" t="s">
        <v>32</v>
      </c>
      <c r="F18" s="40">
        <f ca="1">ROUND(2*(F16-$C$15)/$C$16,0)/2+F15</f>
        <v>1107.5</v>
      </c>
    </row>
    <row r="19" spans="1:17" s="30" customFormat="1" ht="12.95" customHeight="1" thickTop="1" x14ac:dyDescent="0.2">
      <c r="E19" s="44" t="s">
        <v>33</v>
      </c>
      <c r="F19" s="49">
        <f ca="1">+$C$15+$C$16*F18-15018.5-$C$5/24</f>
        <v>45363.895188139883</v>
      </c>
    </row>
    <row r="20" spans="1:17" s="30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13</v>
      </c>
      <c r="E20" s="41" t="s">
        <v>9</v>
      </c>
      <c r="F20" s="41" t="s">
        <v>10</v>
      </c>
      <c r="G20" s="41" t="s">
        <v>11</v>
      </c>
      <c r="H20" s="50" t="s">
        <v>12</v>
      </c>
      <c r="I20" s="50" t="s">
        <v>54</v>
      </c>
      <c r="J20" s="50" t="s">
        <v>189</v>
      </c>
      <c r="K20" s="50" t="s">
        <v>46</v>
      </c>
      <c r="L20" s="50" t="s">
        <v>25</v>
      </c>
      <c r="M20" s="50" t="s">
        <v>26</v>
      </c>
      <c r="N20" s="50" t="s">
        <v>27</v>
      </c>
      <c r="O20" s="50" t="s">
        <v>23</v>
      </c>
      <c r="P20" s="51" t="s">
        <v>22</v>
      </c>
      <c r="Q20" s="41" t="s">
        <v>15</v>
      </c>
    </row>
    <row r="21" spans="1:17" s="30" customFormat="1" ht="12.95" customHeight="1" x14ac:dyDescent="0.2">
      <c r="A21" s="52" t="s">
        <v>61</v>
      </c>
      <c r="B21" s="53" t="s">
        <v>37</v>
      </c>
      <c r="C21" s="54">
        <v>28403.394</v>
      </c>
      <c r="D21" s="55"/>
      <c r="E21" s="30">
        <f t="shared" ref="E21:E56" si="0">+(C21-C$7)/C$8</f>
        <v>-5077.1583982990796</v>
      </c>
      <c r="F21" s="30">
        <f t="shared" ref="F21:F56" si="1">ROUND(2*E21,0)/2</f>
        <v>-5077</v>
      </c>
      <c r="G21" s="30">
        <f t="shared" ref="G21:G56" si="2">+C21-(C$7+F21*C$8)</f>
        <v>-0.44700000000011642</v>
      </c>
      <c r="I21" s="30">
        <f>+G21</f>
        <v>-0.44700000000011642</v>
      </c>
      <c r="O21" s="30">
        <f t="shared" ref="O21:O56" ca="1" si="3">+C$11+C$12*$F21</f>
        <v>-0.5173713717034466</v>
      </c>
      <c r="Q21" s="56">
        <f t="shared" ref="Q21:Q56" si="4">+C21-15018.5</f>
        <v>13384.894</v>
      </c>
    </row>
    <row r="22" spans="1:17" s="30" customFormat="1" ht="12.95" customHeight="1" x14ac:dyDescent="0.2">
      <c r="A22" s="52" t="s">
        <v>61</v>
      </c>
      <c r="B22" s="53" t="s">
        <v>37</v>
      </c>
      <c r="C22" s="54">
        <v>28750.511999999999</v>
      </c>
      <c r="D22" s="55"/>
      <c r="E22" s="30">
        <f t="shared" si="0"/>
        <v>-4954.1541459957489</v>
      </c>
      <c r="F22" s="30">
        <f t="shared" si="1"/>
        <v>-4954</v>
      </c>
      <c r="G22" s="30">
        <f t="shared" si="2"/>
        <v>-0.43500000000130967</v>
      </c>
      <c r="I22" s="30">
        <f>+G22</f>
        <v>-0.43500000000130967</v>
      </c>
      <c r="O22" s="30">
        <f t="shared" ca="1" si="3"/>
        <v>-0.50453323730603639</v>
      </c>
      <c r="Q22" s="56">
        <f t="shared" si="4"/>
        <v>13732.011999999999</v>
      </c>
    </row>
    <row r="23" spans="1:17" s="30" customFormat="1" ht="12.95" customHeight="1" x14ac:dyDescent="0.2">
      <c r="A23" s="52" t="s">
        <v>61</v>
      </c>
      <c r="B23" s="53" t="s">
        <v>37</v>
      </c>
      <c r="C23" s="54">
        <v>29114.452000000001</v>
      </c>
      <c r="D23" s="55"/>
      <c r="E23" s="30">
        <f t="shared" si="0"/>
        <v>-4825.1888731396175</v>
      </c>
      <c r="F23" s="30">
        <f t="shared" si="1"/>
        <v>-4825</v>
      </c>
      <c r="G23" s="30">
        <f t="shared" si="2"/>
        <v>-0.53299999999944703</v>
      </c>
      <c r="I23" s="30">
        <f>+G23</f>
        <v>-0.53299999999944703</v>
      </c>
      <c r="O23" s="30">
        <f t="shared" ca="1" si="3"/>
        <v>-0.49106885245021592</v>
      </c>
      <c r="Q23" s="56">
        <f t="shared" si="4"/>
        <v>14095.952000000001</v>
      </c>
    </row>
    <row r="24" spans="1:17" s="30" customFormat="1" ht="12.95" customHeight="1" x14ac:dyDescent="0.2">
      <c r="A24" s="52" t="s">
        <v>61</v>
      </c>
      <c r="B24" s="53" t="s">
        <v>37</v>
      </c>
      <c r="C24" s="54">
        <v>29196.28</v>
      </c>
      <c r="D24" s="55"/>
      <c r="E24" s="30">
        <f t="shared" si="0"/>
        <v>-4796.1924167257275</v>
      </c>
      <c r="F24" s="30">
        <f t="shared" si="1"/>
        <v>-4796</v>
      </c>
      <c r="G24" s="30">
        <f t="shared" si="2"/>
        <v>-0.54300000000512227</v>
      </c>
      <c r="I24" s="30">
        <f>+G24</f>
        <v>-0.54300000000512227</v>
      </c>
      <c r="O24" s="30">
        <f t="shared" ca="1" si="3"/>
        <v>-0.48804197523456638</v>
      </c>
      <c r="Q24" s="56">
        <f t="shared" si="4"/>
        <v>14177.779999999999</v>
      </c>
    </row>
    <row r="25" spans="1:17" s="30" customFormat="1" ht="12.95" customHeight="1" x14ac:dyDescent="0.2">
      <c r="A25" s="52" t="s">
        <v>61</v>
      </c>
      <c r="B25" s="53" t="s">
        <v>37</v>
      </c>
      <c r="C25" s="54">
        <v>29546.281999999999</v>
      </c>
      <c r="D25" s="55"/>
      <c r="E25" s="30">
        <f t="shared" si="0"/>
        <v>-4672.1661941885195</v>
      </c>
      <c r="F25" s="30">
        <f t="shared" si="1"/>
        <v>-4672</v>
      </c>
      <c r="G25" s="30">
        <f t="shared" si="2"/>
        <v>-0.46900000000459841</v>
      </c>
      <c r="I25" s="30">
        <f>+G25</f>
        <v>-0.46900000000459841</v>
      </c>
      <c r="O25" s="30">
        <f t="shared" ca="1" si="3"/>
        <v>-0.4750994657607544</v>
      </c>
      <c r="Q25" s="56">
        <f t="shared" si="4"/>
        <v>14527.781999999999</v>
      </c>
    </row>
    <row r="26" spans="1:17" s="30" customFormat="1" ht="12.95" customHeight="1" x14ac:dyDescent="0.2">
      <c r="A26" s="52" t="s">
        <v>61</v>
      </c>
      <c r="B26" s="53" t="s">
        <v>37</v>
      </c>
      <c r="C26" s="54">
        <v>30260.323</v>
      </c>
      <c r="D26" s="55"/>
      <c r="E26" s="30">
        <f t="shared" si="0"/>
        <v>-4419.1396172927007</v>
      </c>
      <c r="F26" s="30">
        <f t="shared" si="1"/>
        <v>-4419</v>
      </c>
      <c r="G26" s="30">
        <f t="shared" si="2"/>
        <v>-0.39400000000387081</v>
      </c>
      <c r="I26" s="30">
        <f>+G26</f>
        <v>-0.39400000000387081</v>
      </c>
      <c r="O26" s="30">
        <f t="shared" ca="1" si="3"/>
        <v>-0.44869257143112201</v>
      </c>
      <c r="Q26" s="56">
        <f t="shared" si="4"/>
        <v>15241.823</v>
      </c>
    </row>
    <row r="27" spans="1:17" s="30" customFormat="1" ht="12.95" customHeight="1" x14ac:dyDescent="0.2">
      <c r="A27" s="52" t="s">
        <v>61</v>
      </c>
      <c r="B27" s="53" t="s">
        <v>37</v>
      </c>
      <c r="C27" s="54">
        <v>30308.272000000001</v>
      </c>
      <c r="D27" s="55"/>
      <c r="E27" s="30">
        <f t="shared" si="0"/>
        <v>-4402.148476257973</v>
      </c>
      <c r="F27" s="30">
        <f t="shared" si="1"/>
        <v>-4402</v>
      </c>
      <c r="G27" s="30">
        <f t="shared" si="2"/>
        <v>-0.41900000000168802</v>
      </c>
      <c r="I27" s="30">
        <f>+G27</f>
        <v>-0.41900000000168802</v>
      </c>
      <c r="O27" s="30">
        <f t="shared" ca="1" si="3"/>
        <v>-0.44691819513229297</v>
      </c>
      <c r="Q27" s="56">
        <f t="shared" si="4"/>
        <v>15289.772000000001</v>
      </c>
    </row>
    <row r="28" spans="1:17" s="30" customFormat="1" ht="12.95" customHeight="1" x14ac:dyDescent="0.2">
      <c r="A28" s="52" t="s">
        <v>61</v>
      </c>
      <c r="B28" s="53" t="s">
        <v>37</v>
      </c>
      <c r="C28" s="54">
        <v>30412.646000000001</v>
      </c>
      <c r="D28" s="55"/>
      <c r="E28" s="30">
        <f t="shared" si="0"/>
        <v>-4365.1626506024104</v>
      </c>
      <c r="F28" s="30">
        <f t="shared" si="1"/>
        <v>-4365</v>
      </c>
      <c r="G28" s="30">
        <f t="shared" si="2"/>
        <v>-0.45900000000256114</v>
      </c>
      <c r="I28" s="30">
        <f>+G28</f>
        <v>-0.45900000000256114</v>
      </c>
      <c r="O28" s="30">
        <f t="shared" ca="1" si="3"/>
        <v>-0.44305631730542971</v>
      </c>
      <c r="Q28" s="56">
        <f t="shared" si="4"/>
        <v>15394.146000000001</v>
      </c>
    </row>
    <row r="29" spans="1:17" s="30" customFormat="1" ht="12.95" customHeight="1" x14ac:dyDescent="0.2">
      <c r="A29" s="52" t="s">
        <v>61</v>
      </c>
      <c r="B29" s="53" t="s">
        <v>37</v>
      </c>
      <c r="C29" s="54">
        <v>30940.429</v>
      </c>
      <c r="D29" s="55"/>
      <c r="E29" s="30">
        <f t="shared" si="0"/>
        <v>-4178.1381998582574</v>
      </c>
      <c r="F29" s="30">
        <f t="shared" si="1"/>
        <v>-4178</v>
      </c>
      <c r="G29" s="30">
        <f t="shared" si="2"/>
        <v>-0.3900000000030559</v>
      </c>
      <c r="I29" s="30">
        <f>+G29</f>
        <v>-0.3900000000030559</v>
      </c>
      <c r="O29" s="30">
        <f t="shared" ca="1" si="3"/>
        <v>-0.42353817801831012</v>
      </c>
      <c r="Q29" s="56">
        <f t="shared" si="4"/>
        <v>15921.929</v>
      </c>
    </row>
    <row r="30" spans="1:17" x14ac:dyDescent="0.2">
      <c r="A30" s="27" t="s">
        <v>61</v>
      </c>
      <c r="B30" s="29" t="s">
        <v>37</v>
      </c>
      <c r="C30" s="28">
        <v>31318.547999999999</v>
      </c>
      <c r="D30" s="3"/>
      <c r="E30">
        <f t="shared" si="0"/>
        <v>-4044.1484762579739</v>
      </c>
      <c r="F30">
        <f t="shared" si="1"/>
        <v>-4044</v>
      </c>
      <c r="G30">
        <f t="shared" si="2"/>
        <v>-0.419000000005326</v>
      </c>
      <c r="I30">
        <f>+G30</f>
        <v>-0.419000000005326</v>
      </c>
      <c r="O30">
        <f t="shared" ca="1" si="3"/>
        <v>-0.40955191778048111</v>
      </c>
      <c r="Q30" s="1">
        <f t="shared" si="4"/>
        <v>16300.047999999999</v>
      </c>
    </row>
    <row r="31" spans="1:17" x14ac:dyDescent="0.2">
      <c r="A31" s="27" t="s">
        <v>92</v>
      </c>
      <c r="B31" s="29" t="s">
        <v>37</v>
      </c>
      <c r="C31" s="28">
        <v>34603.46</v>
      </c>
      <c r="D31" s="3"/>
      <c r="E31">
        <f t="shared" si="0"/>
        <v>-2880.111622962439</v>
      </c>
      <c r="F31">
        <f t="shared" si="1"/>
        <v>-2880</v>
      </c>
      <c r="G31">
        <f t="shared" si="2"/>
        <v>-0.31500000000232831</v>
      </c>
      <c r="I31">
        <f>+G31</f>
        <v>-0.31500000000232831</v>
      </c>
      <c r="O31">
        <f t="shared" ca="1" si="3"/>
        <v>-0.28805932884889174</v>
      </c>
      <c r="Q31" s="1">
        <f t="shared" si="4"/>
        <v>19584.96</v>
      </c>
    </row>
    <row r="32" spans="1:17" x14ac:dyDescent="0.2">
      <c r="A32" s="27" t="s">
        <v>92</v>
      </c>
      <c r="B32" s="29" t="s">
        <v>37</v>
      </c>
      <c r="C32" s="28">
        <v>35012.660000000003</v>
      </c>
      <c r="D32" s="3"/>
      <c r="E32">
        <f t="shared" si="0"/>
        <v>-2735.1080793763281</v>
      </c>
      <c r="F32">
        <f t="shared" si="1"/>
        <v>-2735</v>
      </c>
      <c r="G32">
        <f t="shared" si="2"/>
        <v>-0.30500000000029104</v>
      </c>
      <c r="I32">
        <f>+G32</f>
        <v>-0.30500000000029104</v>
      </c>
      <c r="O32">
        <f t="shared" ca="1" si="3"/>
        <v>-0.27292494277064394</v>
      </c>
      <c r="Q32" s="1">
        <f t="shared" si="4"/>
        <v>19994.160000000003</v>
      </c>
    </row>
    <row r="33" spans="1:17" x14ac:dyDescent="0.2">
      <c r="A33" s="27" t="s">
        <v>61</v>
      </c>
      <c r="B33" s="29" t="s">
        <v>37</v>
      </c>
      <c r="C33" s="28">
        <v>36378.517</v>
      </c>
      <c r="D33" s="3"/>
      <c r="E33">
        <f t="shared" si="0"/>
        <v>-2251.1048901488311</v>
      </c>
      <c r="F33">
        <f t="shared" si="1"/>
        <v>-2251</v>
      </c>
      <c r="G33">
        <f t="shared" si="2"/>
        <v>-0.29600000000209548</v>
      </c>
      <c r="I33">
        <f>+G33</f>
        <v>-0.29600000000209548</v>
      </c>
      <c r="O33">
        <f t="shared" ca="1" si="3"/>
        <v>-0.22240740579221677</v>
      </c>
      <c r="Q33" s="1">
        <f t="shared" si="4"/>
        <v>21360.017</v>
      </c>
    </row>
    <row r="34" spans="1:17" x14ac:dyDescent="0.2">
      <c r="A34" s="27" t="s">
        <v>61</v>
      </c>
      <c r="B34" s="29" t="s">
        <v>37</v>
      </c>
      <c r="C34" s="28">
        <v>36395.485000000001</v>
      </c>
      <c r="D34" s="3"/>
      <c r="E34">
        <f t="shared" si="0"/>
        <v>-2245.092133238838</v>
      </c>
      <c r="F34">
        <f t="shared" si="1"/>
        <v>-2245</v>
      </c>
      <c r="G34">
        <f t="shared" si="2"/>
        <v>-0.26000000000203727</v>
      </c>
      <c r="I34">
        <f>+G34</f>
        <v>-0.26000000000203727</v>
      </c>
      <c r="O34">
        <f t="shared" ca="1" si="3"/>
        <v>-0.22178115533380649</v>
      </c>
      <c r="Q34" s="1">
        <f t="shared" si="4"/>
        <v>21376.985000000001</v>
      </c>
    </row>
    <row r="35" spans="1:17" x14ac:dyDescent="0.2">
      <c r="A35" s="27" t="s">
        <v>107</v>
      </c>
      <c r="B35" s="29" t="s">
        <v>37</v>
      </c>
      <c r="C35" s="28">
        <v>36748.370000000003</v>
      </c>
      <c r="D35" s="3"/>
      <c r="E35">
        <f t="shared" si="0"/>
        <v>-2120.044294826364</v>
      </c>
      <c r="F35">
        <f t="shared" si="1"/>
        <v>-2120</v>
      </c>
      <c r="G35">
        <f t="shared" si="2"/>
        <v>-0.125</v>
      </c>
      <c r="I35">
        <f>+G35</f>
        <v>-0.125</v>
      </c>
      <c r="O35">
        <f t="shared" ca="1" si="3"/>
        <v>-0.20873427078359286</v>
      </c>
      <c r="Q35" s="1">
        <f t="shared" si="4"/>
        <v>21729.870000000003</v>
      </c>
    </row>
    <row r="36" spans="1:17" x14ac:dyDescent="0.2">
      <c r="A36" s="27" t="s">
        <v>112</v>
      </c>
      <c r="B36" s="29" t="s">
        <v>37</v>
      </c>
      <c r="C36" s="28">
        <v>36810.343999999997</v>
      </c>
      <c r="D36" s="3"/>
      <c r="E36">
        <f t="shared" si="0"/>
        <v>-2098.0832742735665</v>
      </c>
      <c r="F36">
        <f t="shared" si="1"/>
        <v>-2098</v>
      </c>
      <c r="G36">
        <f t="shared" si="2"/>
        <v>-0.23500000000058208</v>
      </c>
      <c r="I36">
        <f>+G36</f>
        <v>-0.23500000000058208</v>
      </c>
      <c r="O36">
        <f t="shared" ca="1" si="3"/>
        <v>-0.20643801910275528</v>
      </c>
      <c r="Q36" s="1">
        <f t="shared" si="4"/>
        <v>21791.843999999997</v>
      </c>
    </row>
    <row r="37" spans="1:17" x14ac:dyDescent="0.2">
      <c r="A37" s="27" t="s">
        <v>112</v>
      </c>
      <c r="B37" s="29" t="s">
        <v>37</v>
      </c>
      <c r="C37" s="28">
        <v>36841.392999999996</v>
      </c>
      <c r="D37" s="3"/>
      <c r="E37">
        <f t="shared" si="0"/>
        <v>-2087.0807937632903</v>
      </c>
      <c r="F37">
        <f t="shared" si="1"/>
        <v>-2087</v>
      </c>
      <c r="G37">
        <f t="shared" si="2"/>
        <v>-0.22800000000279397</v>
      </c>
      <c r="I37">
        <f>+G37</f>
        <v>-0.22800000000279397</v>
      </c>
      <c r="O37">
        <f t="shared" ca="1" si="3"/>
        <v>-0.20528989326233646</v>
      </c>
      <c r="Q37" s="1">
        <f t="shared" si="4"/>
        <v>21822.892999999996</v>
      </c>
    </row>
    <row r="38" spans="1:17" x14ac:dyDescent="0.2">
      <c r="A38" s="27" t="s">
        <v>112</v>
      </c>
      <c r="B38" s="29" t="s">
        <v>37</v>
      </c>
      <c r="C38" s="28">
        <v>36875.273999999998</v>
      </c>
      <c r="D38" s="3"/>
      <c r="E38">
        <f t="shared" si="0"/>
        <v>-2075.0747696669046</v>
      </c>
      <c r="F38">
        <f t="shared" si="1"/>
        <v>-2075</v>
      </c>
      <c r="G38">
        <f t="shared" si="2"/>
        <v>-0.21100000000296859</v>
      </c>
      <c r="I38">
        <f>+G38</f>
        <v>-0.21100000000296859</v>
      </c>
      <c r="O38">
        <f t="shared" ca="1" si="3"/>
        <v>-0.20403739234551596</v>
      </c>
      <c r="Q38" s="1">
        <f t="shared" si="4"/>
        <v>21856.773999999998</v>
      </c>
    </row>
    <row r="39" spans="1:17" x14ac:dyDescent="0.2">
      <c r="A39" s="27" t="s">
        <v>112</v>
      </c>
      <c r="B39" s="29" t="s">
        <v>37</v>
      </c>
      <c r="C39" s="28">
        <v>38235.510999999999</v>
      </c>
      <c r="D39" s="3"/>
      <c r="E39">
        <f t="shared" si="0"/>
        <v>-1593.0630758327438</v>
      </c>
      <c r="F39">
        <f t="shared" si="1"/>
        <v>-1593</v>
      </c>
      <c r="G39">
        <f t="shared" si="2"/>
        <v>-0.17799999999988358</v>
      </c>
      <c r="I39">
        <f>+G39</f>
        <v>-0.17799999999988358</v>
      </c>
      <c r="O39">
        <f t="shared" ca="1" si="3"/>
        <v>-0.15372860551989218</v>
      </c>
      <c r="Q39" s="1">
        <f t="shared" si="4"/>
        <v>23217.010999999999</v>
      </c>
    </row>
    <row r="40" spans="1:17" x14ac:dyDescent="0.2">
      <c r="A40" t="s">
        <v>12</v>
      </c>
      <c r="C40" s="3">
        <v>42731.135000000002</v>
      </c>
      <c r="D40" s="3" t="s">
        <v>14</v>
      </c>
      <c r="E40">
        <f t="shared" si="0"/>
        <v>0</v>
      </c>
      <c r="F40">
        <f t="shared" si="1"/>
        <v>0</v>
      </c>
      <c r="G40">
        <f t="shared" si="2"/>
        <v>0</v>
      </c>
      <c r="H40">
        <f>+G40</f>
        <v>0</v>
      </c>
      <c r="O40">
        <f t="shared" ca="1" si="3"/>
        <v>1.2540891188030357E-2</v>
      </c>
      <c r="Q40" s="1">
        <f t="shared" si="4"/>
        <v>27712.635000000002</v>
      </c>
    </row>
    <row r="41" spans="1:17" x14ac:dyDescent="0.2">
      <c r="A41" s="27" t="s">
        <v>126</v>
      </c>
      <c r="B41" s="29" t="s">
        <v>37</v>
      </c>
      <c r="C41" s="28">
        <v>51818.288999999997</v>
      </c>
      <c r="D41" s="3"/>
      <c r="E41">
        <f t="shared" si="0"/>
        <v>3220.111268603825</v>
      </c>
      <c r="F41">
        <f t="shared" si="1"/>
        <v>3220</v>
      </c>
      <c r="G41">
        <f t="shared" si="2"/>
        <v>0.31399999999121064</v>
      </c>
      <c r="I41">
        <f>+G41</f>
        <v>0.31399999999121064</v>
      </c>
      <c r="O41">
        <f t="shared" ca="1" si="3"/>
        <v>0.34862863720153359</v>
      </c>
      <c r="Q41" s="1">
        <f t="shared" si="4"/>
        <v>36799.788999999997</v>
      </c>
    </row>
    <row r="42" spans="1:17" x14ac:dyDescent="0.2">
      <c r="A42" s="27" t="s">
        <v>132</v>
      </c>
      <c r="B42" s="29" t="s">
        <v>37</v>
      </c>
      <c r="C42" s="28">
        <v>52216.243000000002</v>
      </c>
      <c r="D42" s="3"/>
      <c r="E42">
        <f t="shared" si="0"/>
        <v>3361.1296952515945</v>
      </c>
      <c r="F42">
        <f t="shared" si="1"/>
        <v>3361</v>
      </c>
      <c r="G42">
        <f t="shared" si="2"/>
        <v>0.36600000000180444</v>
      </c>
      <c r="K42">
        <f>+G42</f>
        <v>0.36600000000180444</v>
      </c>
      <c r="O42">
        <f t="shared" ca="1" si="3"/>
        <v>0.36334552297417455</v>
      </c>
      <c r="Q42" s="1">
        <f t="shared" si="4"/>
        <v>37197.743000000002</v>
      </c>
    </row>
    <row r="43" spans="1:17" x14ac:dyDescent="0.2">
      <c r="A43" s="8" t="s">
        <v>38</v>
      </c>
      <c r="B43" s="6" t="s">
        <v>37</v>
      </c>
      <c r="C43" s="5">
        <v>52216.243060000001</v>
      </c>
      <c r="D43" s="5">
        <v>6.9999999999999999E-4</v>
      </c>
      <c r="E43">
        <f t="shared" si="0"/>
        <v>3361.1297165131109</v>
      </c>
      <c r="F43">
        <f t="shared" si="1"/>
        <v>3361</v>
      </c>
      <c r="G43">
        <f t="shared" si="2"/>
        <v>0.36606000000028871</v>
      </c>
      <c r="K43">
        <f>+G43</f>
        <v>0.36606000000028871</v>
      </c>
      <c r="O43">
        <f t="shared" ca="1" si="3"/>
        <v>0.36334552297417455</v>
      </c>
      <c r="Q43" s="1">
        <f t="shared" si="4"/>
        <v>37197.743060000001</v>
      </c>
    </row>
    <row r="44" spans="1:17" x14ac:dyDescent="0.2">
      <c r="A44" s="27" t="s">
        <v>137</v>
      </c>
      <c r="B44" s="29" t="s">
        <v>37</v>
      </c>
      <c r="C44" s="28">
        <v>53991.340600000003</v>
      </c>
      <c r="D44" s="3"/>
      <c r="E44">
        <f t="shared" si="0"/>
        <v>3990.1508150248055</v>
      </c>
      <c r="F44">
        <f t="shared" si="1"/>
        <v>3990</v>
      </c>
      <c r="G44">
        <f t="shared" si="2"/>
        <v>0.42560000000230502</v>
      </c>
      <c r="K44">
        <f>+G44</f>
        <v>0.42560000000230502</v>
      </c>
      <c r="O44">
        <f t="shared" ca="1" si="3"/>
        <v>0.42899744603084955</v>
      </c>
      <c r="Q44" s="1">
        <f t="shared" si="4"/>
        <v>38972.840600000003</v>
      </c>
    </row>
    <row r="45" spans="1:17" x14ac:dyDescent="0.2">
      <c r="A45" s="5" t="s">
        <v>36</v>
      </c>
      <c r="B45" s="6" t="s">
        <v>37</v>
      </c>
      <c r="C45" s="7">
        <v>54671.4732</v>
      </c>
      <c r="D45" s="7">
        <v>3.0000000000000001E-3</v>
      </c>
      <c r="E45">
        <f t="shared" si="0"/>
        <v>4231.1616583982986</v>
      </c>
      <c r="F45">
        <f t="shared" si="1"/>
        <v>4231</v>
      </c>
      <c r="G45">
        <f t="shared" si="2"/>
        <v>0.45620000000053551</v>
      </c>
      <c r="K45">
        <f>+G45</f>
        <v>0.45620000000053551</v>
      </c>
      <c r="O45">
        <f t="shared" ca="1" si="3"/>
        <v>0.45415183944366144</v>
      </c>
      <c r="Q45" s="1">
        <f t="shared" si="4"/>
        <v>39652.9732</v>
      </c>
    </row>
    <row r="46" spans="1:17" x14ac:dyDescent="0.2">
      <c r="A46" s="27" t="s">
        <v>137</v>
      </c>
      <c r="B46" s="29" t="s">
        <v>37</v>
      </c>
      <c r="C46" s="28">
        <v>54685.581599999998</v>
      </c>
      <c r="D46" s="3"/>
      <c r="E46">
        <f t="shared" si="0"/>
        <v>4236.1610914245202</v>
      </c>
      <c r="F46">
        <f t="shared" si="1"/>
        <v>4236</v>
      </c>
      <c r="G46">
        <f t="shared" si="2"/>
        <v>0.45459999999729916</v>
      </c>
      <c r="K46">
        <f>+G46</f>
        <v>0.45459999999729916</v>
      </c>
      <c r="O46">
        <f t="shared" ca="1" si="3"/>
        <v>0.45467371482566998</v>
      </c>
      <c r="Q46" s="1">
        <f t="shared" si="4"/>
        <v>39667.081599999998</v>
      </c>
    </row>
    <row r="47" spans="1:17" x14ac:dyDescent="0.2">
      <c r="A47" s="27" t="s">
        <v>137</v>
      </c>
      <c r="B47" s="29" t="s">
        <v>188</v>
      </c>
      <c r="C47" s="28">
        <v>54712.395299999996</v>
      </c>
      <c r="D47" s="3"/>
      <c r="E47">
        <f t="shared" si="0"/>
        <v>4245.662756909991</v>
      </c>
      <c r="F47">
        <f t="shared" si="1"/>
        <v>4245.5</v>
      </c>
      <c r="G47">
        <f t="shared" si="2"/>
        <v>0.4592999999949825</v>
      </c>
      <c r="K47">
        <f>+G47</f>
        <v>0.4592999999949825</v>
      </c>
      <c r="O47">
        <f t="shared" ca="1" si="3"/>
        <v>0.45566527805148621</v>
      </c>
      <c r="Q47" s="1">
        <f t="shared" si="4"/>
        <v>39693.895299999996</v>
      </c>
    </row>
    <row r="48" spans="1:17" x14ac:dyDescent="0.2">
      <c r="A48" s="27" t="s">
        <v>137</v>
      </c>
      <c r="B48" s="29" t="s">
        <v>37</v>
      </c>
      <c r="C48" s="28">
        <v>54719.447500000002</v>
      </c>
      <c r="D48" s="3"/>
      <c r="E48">
        <f t="shared" si="0"/>
        <v>4248.161764705882</v>
      </c>
      <c r="F48">
        <f t="shared" si="1"/>
        <v>4248</v>
      </c>
      <c r="G48">
        <f t="shared" si="2"/>
        <v>0.45650000000023283</v>
      </c>
      <c r="K48">
        <f>+G48</f>
        <v>0.45650000000023283</v>
      </c>
      <c r="O48">
        <f t="shared" ca="1" si="3"/>
        <v>0.45592621574249048</v>
      </c>
      <c r="Q48" s="1">
        <f t="shared" si="4"/>
        <v>39700.947500000002</v>
      </c>
    </row>
    <row r="49" spans="1:17" x14ac:dyDescent="0.2">
      <c r="A49" s="27" t="s">
        <v>161</v>
      </c>
      <c r="B49" s="29" t="s">
        <v>188</v>
      </c>
      <c r="C49" s="28">
        <v>55790.453099999999</v>
      </c>
      <c r="D49" s="3"/>
      <c r="E49">
        <f t="shared" si="0"/>
        <v>4627.6818214032592</v>
      </c>
      <c r="F49">
        <f t="shared" si="1"/>
        <v>4627.5</v>
      </c>
      <c r="G49">
        <f t="shared" si="2"/>
        <v>0.51309999999648426</v>
      </c>
      <c r="K49">
        <f>+G49</f>
        <v>0.51309999999648426</v>
      </c>
      <c r="O49">
        <f t="shared" ca="1" si="3"/>
        <v>0.49553655723693912</v>
      </c>
      <c r="Q49" s="1">
        <f t="shared" si="4"/>
        <v>40771.953099999999</v>
      </c>
    </row>
    <row r="50" spans="1:17" x14ac:dyDescent="0.2">
      <c r="A50" s="10" t="s">
        <v>40</v>
      </c>
      <c r="B50" s="11"/>
      <c r="C50" s="10">
        <v>56926.342499999999</v>
      </c>
      <c r="D50" s="10">
        <v>3.5000000000000001E-3</v>
      </c>
      <c r="E50">
        <f t="shared" si="0"/>
        <v>5030.1940113394739</v>
      </c>
      <c r="F50">
        <f t="shared" si="1"/>
        <v>5030</v>
      </c>
      <c r="G50">
        <f t="shared" si="2"/>
        <v>0.54750000000058208</v>
      </c>
      <c r="K50">
        <f>+G50</f>
        <v>0.54750000000058208</v>
      </c>
      <c r="O50">
        <f t="shared" ca="1" si="3"/>
        <v>0.53754752548862705</v>
      </c>
      <c r="Q50" s="1">
        <f t="shared" si="4"/>
        <v>41907.842499999999</v>
      </c>
    </row>
    <row r="51" spans="1:17" x14ac:dyDescent="0.2">
      <c r="A51" s="10" t="s">
        <v>40</v>
      </c>
      <c r="B51" s="11"/>
      <c r="C51" s="10">
        <v>56926.342499999999</v>
      </c>
      <c r="D51" s="10">
        <v>3.5000000000000001E-3</v>
      </c>
      <c r="E51">
        <f t="shared" si="0"/>
        <v>5030.1940113394739</v>
      </c>
      <c r="F51">
        <f t="shared" si="1"/>
        <v>5030</v>
      </c>
      <c r="G51">
        <f t="shared" si="2"/>
        <v>0.54750000000058208</v>
      </c>
      <c r="K51">
        <f>+G51</f>
        <v>0.54750000000058208</v>
      </c>
      <c r="O51">
        <f t="shared" ca="1" si="3"/>
        <v>0.53754752548862705</v>
      </c>
      <c r="Q51" s="1">
        <f t="shared" si="4"/>
        <v>41907.842499999999</v>
      </c>
    </row>
    <row r="52" spans="1:17" x14ac:dyDescent="0.2">
      <c r="A52" s="12" t="s">
        <v>43</v>
      </c>
      <c r="B52" s="13"/>
      <c r="C52" s="12">
        <v>57208.532899999998</v>
      </c>
      <c r="D52" s="12">
        <v>2.3E-3</v>
      </c>
      <c r="E52">
        <f t="shared" si="0"/>
        <v>5130.190609496809</v>
      </c>
      <c r="F52">
        <f t="shared" si="1"/>
        <v>5130</v>
      </c>
      <c r="G52">
        <f t="shared" si="2"/>
        <v>0.53789999999571592</v>
      </c>
      <c r="K52">
        <f>+G52</f>
        <v>0.53789999999571592</v>
      </c>
      <c r="O52">
        <f t="shared" ca="1" si="3"/>
        <v>0.54798503312879787</v>
      </c>
      <c r="Q52" s="1">
        <f t="shared" si="4"/>
        <v>42190.032899999998</v>
      </c>
    </row>
    <row r="53" spans="1:17" x14ac:dyDescent="0.2">
      <c r="A53" s="12" t="s">
        <v>43</v>
      </c>
      <c r="B53" s="13"/>
      <c r="C53" s="12">
        <v>57225.482400000001</v>
      </c>
      <c r="D53" s="12">
        <v>1.12E-2</v>
      </c>
      <c r="E53">
        <f t="shared" si="0"/>
        <v>5136.1968107725015</v>
      </c>
      <c r="F53">
        <f t="shared" si="1"/>
        <v>5136</v>
      </c>
      <c r="G53">
        <f t="shared" si="2"/>
        <v>0.55539999999746215</v>
      </c>
      <c r="K53">
        <f>+G53</f>
        <v>0.55539999999746215</v>
      </c>
      <c r="O53">
        <f t="shared" ca="1" si="3"/>
        <v>0.54861128358720812</v>
      </c>
      <c r="Q53" s="1">
        <f t="shared" si="4"/>
        <v>42206.982400000001</v>
      </c>
    </row>
    <row r="54" spans="1:17" x14ac:dyDescent="0.2">
      <c r="A54" s="12" t="s">
        <v>43</v>
      </c>
      <c r="B54" s="13"/>
      <c r="C54" s="12">
        <v>57225.4853</v>
      </c>
      <c r="D54" s="12">
        <v>1E-3</v>
      </c>
      <c r="E54">
        <f t="shared" si="0"/>
        <v>5136.1978384124723</v>
      </c>
      <c r="F54">
        <f t="shared" si="1"/>
        <v>5136</v>
      </c>
      <c r="G54">
        <f t="shared" si="2"/>
        <v>0.55829999999696156</v>
      </c>
      <c r="K54">
        <f>+G54</f>
        <v>0.55829999999696156</v>
      </c>
      <c r="O54">
        <f t="shared" ca="1" si="3"/>
        <v>0.54861128358720812</v>
      </c>
      <c r="Q54" s="1">
        <f t="shared" si="4"/>
        <v>42206.9853</v>
      </c>
    </row>
    <row r="55" spans="1:17" x14ac:dyDescent="0.2">
      <c r="A55" s="12" t="s">
        <v>43</v>
      </c>
      <c r="B55" s="13"/>
      <c r="C55" s="12">
        <v>57256.531199999998</v>
      </c>
      <c r="D55" s="12">
        <v>4.0000000000000001E-3</v>
      </c>
      <c r="E55">
        <f t="shared" si="0"/>
        <v>5147.1992204110547</v>
      </c>
      <c r="F55">
        <f t="shared" si="1"/>
        <v>5147</v>
      </c>
      <c r="G55">
        <f t="shared" si="2"/>
        <v>0.56219999999302672</v>
      </c>
      <c r="K55">
        <f>+G55</f>
        <v>0.56219999999302672</v>
      </c>
      <c r="O55">
        <f t="shared" ca="1" si="3"/>
        <v>0.54975940942762691</v>
      </c>
      <c r="Q55" s="1">
        <f t="shared" si="4"/>
        <v>42238.031199999998</v>
      </c>
    </row>
    <row r="56" spans="1:17" x14ac:dyDescent="0.2">
      <c r="A56" s="12" t="s">
        <v>43</v>
      </c>
      <c r="B56" s="13"/>
      <c r="C56" s="12">
        <v>57256.531199999998</v>
      </c>
      <c r="D56" s="12">
        <v>4.0000000000000001E-3</v>
      </c>
      <c r="E56">
        <f t="shared" si="0"/>
        <v>5147.1992204110547</v>
      </c>
      <c r="F56">
        <f t="shared" si="1"/>
        <v>5147</v>
      </c>
      <c r="G56">
        <f t="shared" si="2"/>
        <v>0.56219999999302672</v>
      </c>
      <c r="K56">
        <f>+G56</f>
        <v>0.56219999999302672</v>
      </c>
      <c r="O56">
        <f t="shared" ca="1" si="3"/>
        <v>0.54975940942762691</v>
      </c>
      <c r="Q56" s="1">
        <f t="shared" si="4"/>
        <v>42238.031199999998</v>
      </c>
    </row>
    <row r="57" spans="1:17" x14ac:dyDescent="0.2">
      <c r="B57" s="2"/>
      <c r="C57" s="3"/>
      <c r="D57" s="3"/>
    </row>
    <row r="58" spans="1:17" x14ac:dyDescent="0.2">
      <c r="B58" s="2"/>
      <c r="C58" s="3"/>
      <c r="D58" s="3"/>
    </row>
    <row r="59" spans="1:17" x14ac:dyDescent="0.2">
      <c r="B59" s="2"/>
      <c r="C59" s="3"/>
      <c r="D59" s="3"/>
    </row>
    <row r="60" spans="1:17" x14ac:dyDescent="0.2">
      <c r="B60" s="2"/>
      <c r="C60" s="3"/>
      <c r="D60" s="3"/>
    </row>
    <row r="61" spans="1:17" x14ac:dyDescent="0.2">
      <c r="B61" s="2"/>
      <c r="C61" s="3"/>
      <c r="D61" s="3"/>
    </row>
    <row r="62" spans="1:17" x14ac:dyDescent="0.2">
      <c r="B62" s="2"/>
      <c r="C62" s="3"/>
      <c r="D62" s="3"/>
    </row>
    <row r="63" spans="1:17" x14ac:dyDescent="0.2">
      <c r="B63" s="2"/>
      <c r="C63" s="3"/>
      <c r="D63" s="3"/>
    </row>
    <row r="64" spans="1:17" x14ac:dyDescent="0.2">
      <c r="B64" s="2"/>
      <c r="C64" s="3"/>
      <c r="D64" s="3"/>
    </row>
    <row r="65" spans="2:4" x14ac:dyDescent="0.2">
      <c r="B65" s="2"/>
      <c r="C65" s="3"/>
      <c r="D65" s="3"/>
    </row>
    <row r="66" spans="2:4" x14ac:dyDescent="0.2">
      <c r="B66" s="2"/>
      <c r="C66" s="3"/>
      <c r="D66" s="3"/>
    </row>
    <row r="67" spans="2:4" x14ac:dyDescent="0.2">
      <c r="B67" s="2"/>
      <c r="C67" s="3"/>
      <c r="D67" s="3"/>
    </row>
    <row r="68" spans="2:4" x14ac:dyDescent="0.2">
      <c r="B68" s="2"/>
      <c r="C68" s="3"/>
      <c r="D68" s="3"/>
    </row>
    <row r="69" spans="2:4" x14ac:dyDescent="0.2">
      <c r="B69" s="2"/>
      <c r="C69" s="3"/>
      <c r="D69" s="3"/>
    </row>
    <row r="70" spans="2:4" x14ac:dyDescent="0.2">
      <c r="B70" s="2"/>
      <c r="C70" s="3"/>
      <c r="D70" s="3"/>
    </row>
    <row r="71" spans="2:4" x14ac:dyDescent="0.2">
      <c r="B71" s="2"/>
      <c r="C71" s="3"/>
      <c r="D71" s="3"/>
    </row>
    <row r="72" spans="2:4" x14ac:dyDescent="0.2">
      <c r="B72" s="2"/>
      <c r="C72" s="3"/>
      <c r="D72" s="3"/>
    </row>
    <row r="73" spans="2:4" x14ac:dyDescent="0.2">
      <c r="B73" s="2"/>
      <c r="C73" s="3"/>
      <c r="D73" s="3"/>
    </row>
    <row r="74" spans="2:4" x14ac:dyDescent="0.2">
      <c r="B74" s="2"/>
      <c r="C74" s="3"/>
      <c r="D74" s="3"/>
    </row>
    <row r="75" spans="2:4" x14ac:dyDescent="0.2">
      <c r="B75" s="2"/>
      <c r="C75" s="3"/>
      <c r="D75" s="3"/>
    </row>
    <row r="76" spans="2:4" x14ac:dyDescent="0.2">
      <c r="B76" s="2"/>
      <c r="C76" s="3"/>
      <c r="D76" s="3"/>
    </row>
    <row r="77" spans="2:4" x14ac:dyDescent="0.2">
      <c r="B77" s="2"/>
      <c r="C77" s="3"/>
      <c r="D77" s="3"/>
    </row>
    <row r="78" spans="2:4" x14ac:dyDescent="0.2">
      <c r="B78" s="2"/>
      <c r="C78" s="3"/>
      <c r="D78" s="3"/>
    </row>
    <row r="79" spans="2:4" x14ac:dyDescent="0.2">
      <c r="B79" s="2"/>
      <c r="C79" s="3"/>
      <c r="D79" s="3"/>
    </row>
    <row r="80" spans="2:4" x14ac:dyDescent="0.2">
      <c r="B80" s="2"/>
      <c r="C80" s="3"/>
      <c r="D80" s="3"/>
    </row>
    <row r="81" spans="2:4" x14ac:dyDescent="0.2">
      <c r="B81" s="2"/>
      <c r="C81" s="3"/>
      <c r="D81" s="3"/>
    </row>
    <row r="82" spans="2:4" x14ac:dyDescent="0.2">
      <c r="B82" s="2"/>
      <c r="C82" s="3"/>
      <c r="D82" s="3"/>
    </row>
    <row r="83" spans="2:4" x14ac:dyDescent="0.2">
      <c r="B83" s="2"/>
      <c r="C83" s="3"/>
      <c r="D83" s="3"/>
    </row>
    <row r="84" spans="2:4" x14ac:dyDescent="0.2">
      <c r="B84" s="2"/>
      <c r="C84" s="3"/>
      <c r="D84" s="3"/>
    </row>
    <row r="85" spans="2:4" x14ac:dyDescent="0.2">
      <c r="B85" s="2"/>
      <c r="C85" s="3"/>
      <c r="D85" s="3"/>
    </row>
    <row r="86" spans="2:4" x14ac:dyDescent="0.2">
      <c r="B86" s="2"/>
      <c r="C86" s="3"/>
      <c r="D86" s="3"/>
    </row>
    <row r="87" spans="2:4" x14ac:dyDescent="0.2">
      <c r="B87" s="2"/>
      <c r="C87" s="3"/>
      <c r="D87" s="3"/>
    </row>
    <row r="88" spans="2:4" x14ac:dyDescent="0.2">
      <c r="B88" s="2"/>
      <c r="C88" s="3"/>
      <c r="D88" s="3"/>
    </row>
    <row r="89" spans="2:4" x14ac:dyDescent="0.2">
      <c r="B89" s="2"/>
      <c r="C89" s="3"/>
      <c r="D89" s="3"/>
    </row>
    <row r="90" spans="2:4" x14ac:dyDescent="0.2">
      <c r="B90" s="2"/>
      <c r="C90" s="3"/>
      <c r="D90" s="3"/>
    </row>
    <row r="91" spans="2:4" x14ac:dyDescent="0.2">
      <c r="B91" s="2"/>
      <c r="C91" s="3"/>
      <c r="D91" s="3"/>
    </row>
    <row r="92" spans="2:4" x14ac:dyDescent="0.2">
      <c r="C92" s="3"/>
      <c r="D92" s="3"/>
    </row>
    <row r="93" spans="2:4" x14ac:dyDescent="0.2">
      <c r="C93" s="3"/>
      <c r="D93" s="3"/>
    </row>
    <row r="94" spans="2:4" x14ac:dyDescent="0.2">
      <c r="C94" s="3"/>
      <c r="D94" s="3"/>
    </row>
    <row r="95" spans="2:4" x14ac:dyDescent="0.2">
      <c r="C95" s="3"/>
      <c r="D95" s="3"/>
    </row>
    <row r="96" spans="2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7"/>
  <sheetViews>
    <sheetView workbookViewId="0">
      <selection activeCell="A18" sqref="A18:C43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4" t="s">
        <v>44</v>
      </c>
      <c r="I1" s="15" t="s">
        <v>45</v>
      </c>
      <c r="J1" s="16" t="s">
        <v>46</v>
      </c>
    </row>
    <row r="2" spans="1:16" x14ac:dyDescent="0.2">
      <c r="I2" s="17" t="s">
        <v>47</v>
      </c>
      <c r="J2" s="18" t="s">
        <v>48</v>
      </c>
    </row>
    <row r="3" spans="1:16" x14ac:dyDescent="0.2">
      <c r="A3" s="19" t="s">
        <v>49</v>
      </c>
      <c r="I3" s="17" t="s">
        <v>50</v>
      </c>
      <c r="J3" s="18" t="s">
        <v>51</v>
      </c>
    </row>
    <row r="4" spans="1:16" x14ac:dyDescent="0.2">
      <c r="I4" s="17" t="s">
        <v>52</v>
      </c>
      <c r="J4" s="18" t="s">
        <v>51</v>
      </c>
    </row>
    <row r="5" spans="1:16" ht="13.5" thickBot="1" x14ac:dyDescent="0.25">
      <c r="I5" s="20" t="s">
        <v>53</v>
      </c>
      <c r="J5" s="21" t="s">
        <v>54</v>
      </c>
    </row>
    <row r="10" spans="1:16" ht="13.5" thickBot="1" x14ac:dyDescent="0.25"/>
    <row r="11" spans="1:16" ht="12.75" customHeight="1" thickBot="1" x14ac:dyDescent="0.25">
      <c r="A11" s="3" t="str">
        <f t="shared" ref="A11:A43" si="0">P11</f>
        <v>BAVM 201 </v>
      </c>
      <c r="B11" s="2" t="str">
        <f t="shared" ref="B11:B43" si="1">IF(H11=INT(H11),"I","II")</f>
        <v>I</v>
      </c>
      <c r="C11" s="3">
        <f t="shared" ref="C11:C43" si="2">1*G11</f>
        <v>54671.4732</v>
      </c>
      <c r="D11" s="4" t="str">
        <f t="shared" ref="D11:D43" si="3">VLOOKUP(F11,I$1:J$5,2,FALSE)</f>
        <v>vis</v>
      </c>
      <c r="E11" s="22">
        <f>VLOOKUP(C11,Active!C$21:E$973,3,FALSE)</f>
        <v>4231.1616583982986</v>
      </c>
      <c r="F11" s="2" t="s">
        <v>53</v>
      </c>
      <c r="G11" s="4" t="str">
        <f t="shared" ref="G11:G43" si="4">MID(I11,3,LEN(I11)-3)</f>
        <v>54671.4732</v>
      </c>
      <c r="H11" s="3">
        <f t="shared" ref="H11:H43" si="5">1*K11</f>
        <v>4231</v>
      </c>
      <c r="I11" s="23" t="s">
        <v>138</v>
      </c>
      <c r="J11" s="24" t="s">
        <v>139</v>
      </c>
      <c r="K11" s="23">
        <v>4231</v>
      </c>
      <c r="L11" s="23" t="s">
        <v>140</v>
      </c>
      <c r="M11" s="24" t="s">
        <v>130</v>
      </c>
      <c r="N11" s="24" t="s">
        <v>53</v>
      </c>
      <c r="O11" s="25" t="s">
        <v>141</v>
      </c>
      <c r="P11" s="26" t="s">
        <v>142</v>
      </c>
    </row>
    <row r="12" spans="1:16" ht="12.75" customHeight="1" thickBot="1" x14ac:dyDescent="0.25">
      <c r="A12" s="3" t="str">
        <f t="shared" si="0"/>
        <v>BAVM 239 </v>
      </c>
      <c r="B12" s="2" t="str">
        <f t="shared" si="1"/>
        <v>I</v>
      </c>
      <c r="C12" s="3">
        <f t="shared" si="2"/>
        <v>56926.342499999999</v>
      </c>
      <c r="D12" s="4" t="str">
        <f t="shared" si="3"/>
        <v>vis</v>
      </c>
      <c r="E12" s="22">
        <f>VLOOKUP(C12,Active!C$21:E$973,3,FALSE)</f>
        <v>5030.1940113394739</v>
      </c>
      <c r="F12" s="2" t="s">
        <v>53</v>
      </c>
      <c r="G12" s="4" t="str">
        <f t="shared" si="4"/>
        <v>56926.3425</v>
      </c>
      <c r="H12" s="3">
        <f t="shared" si="5"/>
        <v>5030</v>
      </c>
      <c r="I12" s="23" t="s">
        <v>162</v>
      </c>
      <c r="J12" s="24" t="s">
        <v>163</v>
      </c>
      <c r="K12" s="23" t="s">
        <v>164</v>
      </c>
      <c r="L12" s="23" t="s">
        <v>165</v>
      </c>
      <c r="M12" s="24" t="s">
        <v>130</v>
      </c>
      <c r="N12" s="24" t="s">
        <v>166</v>
      </c>
      <c r="O12" s="25" t="s">
        <v>167</v>
      </c>
      <c r="P12" s="26" t="s">
        <v>168</v>
      </c>
    </row>
    <row r="13" spans="1:16" ht="12.75" customHeight="1" thickBot="1" x14ac:dyDescent="0.25">
      <c r="A13" s="3" t="str">
        <f t="shared" si="0"/>
        <v>BAVM 239 </v>
      </c>
      <c r="B13" s="2" t="str">
        <f t="shared" si="1"/>
        <v>I</v>
      </c>
      <c r="C13" s="3">
        <f t="shared" si="2"/>
        <v>56926.342499999999</v>
      </c>
      <c r="D13" s="4" t="str">
        <f t="shared" si="3"/>
        <v>vis</v>
      </c>
      <c r="E13" s="22">
        <f>VLOOKUP(C13,Active!C$21:E$973,3,FALSE)</f>
        <v>5030.1940113394739</v>
      </c>
      <c r="F13" s="2" t="s">
        <v>53</v>
      </c>
      <c r="G13" s="4" t="str">
        <f t="shared" si="4"/>
        <v>56926.3425</v>
      </c>
      <c r="H13" s="3">
        <f t="shared" si="5"/>
        <v>5030</v>
      </c>
      <c r="I13" s="23" t="s">
        <v>162</v>
      </c>
      <c r="J13" s="24" t="s">
        <v>163</v>
      </c>
      <c r="K13" s="23" t="s">
        <v>164</v>
      </c>
      <c r="L13" s="23" t="s">
        <v>165</v>
      </c>
      <c r="M13" s="24" t="s">
        <v>130</v>
      </c>
      <c r="N13" s="24" t="s">
        <v>169</v>
      </c>
      <c r="O13" s="25" t="s">
        <v>167</v>
      </c>
      <c r="P13" s="26" t="s">
        <v>168</v>
      </c>
    </row>
    <row r="14" spans="1:16" ht="12.75" customHeight="1" thickBot="1" x14ac:dyDescent="0.25">
      <c r="A14" s="3" t="str">
        <f t="shared" si="0"/>
        <v>BAVM 241 (=IBVS 6157) </v>
      </c>
      <c r="B14" s="2" t="str">
        <f t="shared" si="1"/>
        <v>I</v>
      </c>
      <c r="C14" s="3">
        <f t="shared" si="2"/>
        <v>57208.532899999998</v>
      </c>
      <c r="D14" s="4" t="str">
        <f t="shared" si="3"/>
        <v>vis</v>
      </c>
      <c r="E14" s="22">
        <f>VLOOKUP(C14,Active!C$21:E$973,3,FALSE)</f>
        <v>5130.190609496809</v>
      </c>
      <c r="F14" s="2" t="s">
        <v>53</v>
      </c>
      <c r="G14" s="4" t="str">
        <f t="shared" si="4"/>
        <v>57208.5329</v>
      </c>
      <c r="H14" s="3">
        <f t="shared" si="5"/>
        <v>5130</v>
      </c>
      <c r="I14" s="23" t="s">
        <v>170</v>
      </c>
      <c r="J14" s="24" t="s">
        <v>171</v>
      </c>
      <c r="K14" s="23" t="s">
        <v>172</v>
      </c>
      <c r="L14" s="23" t="s">
        <v>173</v>
      </c>
      <c r="M14" s="24" t="s">
        <v>130</v>
      </c>
      <c r="N14" s="24" t="s">
        <v>146</v>
      </c>
      <c r="O14" s="25" t="s">
        <v>147</v>
      </c>
      <c r="P14" s="26" t="s">
        <v>174</v>
      </c>
    </row>
    <row r="15" spans="1:16" ht="12.75" customHeight="1" thickBot="1" x14ac:dyDescent="0.25">
      <c r="A15" s="3" t="str">
        <f t="shared" si="0"/>
        <v>BAVM 241 (=IBVS 6157) </v>
      </c>
      <c r="B15" s="2" t="str">
        <f t="shared" si="1"/>
        <v>I</v>
      </c>
      <c r="C15" s="3">
        <f t="shared" si="2"/>
        <v>57225.482400000001</v>
      </c>
      <c r="D15" s="4" t="str">
        <f t="shared" si="3"/>
        <v>vis</v>
      </c>
      <c r="E15" s="22">
        <f>VLOOKUP(C15,Active!C$21:E$973,3,FALSE)</f>
        <v>5136.1968107725015</v>
      </c>
      <c r="F15" s="2" t="s">
        <v>53</v>
      </c>
      <c r="G15" s="4" t="str">
        <f t="shared" si="4"/>
        <v>57225.4824</v>
      </c>
      <c r="H15" s="3">
        <f t="shared" si="5"/>
        <v>5136</v>
      </c>
      <c r="I15" s="23" t="s">
        <v>175</v>
      </c>
      <c r="J15" s="24" t="s">
        <v>176</v>
      </c>
      <c r="K15" s="23" t="s">
        <v>177</v>
      </c>
      <c r="L15" s="23" t="s">
        <v>178</v>
      </c>
      <c r="M15" s="24" t="s">
        <v>130</v>
      </c>
      <c r="N15" s="24" t="s">
        <v>146</v>
      </c>
      <c r="O15" s="25" t="s">
        <v>147</v>
      </c>
      <c r="P15" s="26" t="s">
        <v>174</v>
      </c>
    </row>
    <row r="16" spans="1:16" ht="12.75" customHeight="1" thickBot="1" x14ac:dyDescent="0.25">
      <c r="A16" s="3" t="str">
        <f t="shared" si="0"/>
        <v>BAVM 241 (=IBVS 6157) </v>
      </c>
      <c r="B16" s="2" t="str">
        <f t="shared" si="1"/>
        <v>I</v>
      </c>
      <c r="C16" s="3">
        <f t="shared" si="2"/>
        <v>57225.4853</v>
      </c>
      <c r="D16" s="4" t="str">
        <f t="shared" si="3"/>
        <v>vis</v>
      </c>
      <c r="E16" s="22">
        <f>VLOOKUP(C16,Active!C$21:E$973,3,FALSE)</f>
        <v>5136.1978384124723</v>
      </c>
      <c r="F16" s="2" t="s">
        <v>53</v>
      </c>
      <c r="G16" s="4" t="str">
        <f t="shared" si="4"/>
        <v>57225.4853</v>
      </c>
      <c r="H16" s="3">
        <f t="shared" si="5"/>
        <v>5136</v>
      </c>
      <c r="I16" s="23" t="s">
        <v>179</v>
      </c>
      <c r="J16" s="24" t="s">
        <v>180</v>
      </c>
      <c r="K16" s="23" t="s">
        <v>177</v>
      </c>
      <c r="L16" s="23" t="s">
        <v>181</v>
      </c>
      <c r="M16" s="24" t="s">
        <v>130</v>
      </c>
      <c r="N16" s="24" t="s">
        <v>53</v>
      </c>
      <c r="O16" s="25" t="s">
        <v>182</v>
      </c>
      <c r="P16" s="26" t="s">
        <v>174</v>
      </c>
    </row>
    <row r="17" spans="1:16" ht="12.75" customHeight="1" thickBot="1" x14ac:dyDescent="0.25">
      <c r="A17" s="3" t="str">
        <f t="shared" si="0"/>
        <v>BAVM 241 (=IBVS 6157) </v>
      </c>
      <c r="B17" s="2" t="str">
        <f t="shared" si="1"/>
        <v>I</v>
      </c>
      <c r="C17" s="3">
        <f t="shared" si="2"/>
        <v>57256.531199999998</v>
      </c>
      <c r="D17" s="4" t="str">
        <f t="shared" si="3"/>
        <v>vis</v>
      </c>
      <c r="E17" s="22">
        <f>VLOOKUP(C17,Active!C$21:E$973,3,FALSE)</f>
        <v>5147.1992204110547</v>
      </c>
      <c r="F17" s="2" t="s">
        <v>53</v>
      </c>
      <c r="G17" s="4" t="str">
        <f t="shared" si="4"/>
        <v>57256.5312</v>
      </c>
      <c r="H17" s="3">
        <f t="shared" si="5"/>
        <v>5147</v>
      </c>
      <c r="I17" s="23" t="s">
        <v>183</v>
      </c>
      <c r="J17" s="24" t="s">
        <v>184</v>
      </c>
      <c r="K17" s="23" t="s">
        <v>185</v>
      </c>
      <c r="L17" s="23" t="s">
        <v>186</v>
      </c>
      <c r="M17" s="24" t="s">
        <v>130</v>
      </c>
      <c r="N17" s="24" t="s">
        <v>187</v>
      </c>
      <c r="O17" s="25" t="s">
        <v>182</v>
      </c>
      <c r="P17" s="26" t="s">
        <v>174</v>
      </c>
    </row>
    <row r="18" spans="1:16" ht="12.75" customHeight="1" thickBot="1" x14ac:dyDescent="0.25">
      <c r="A18" s="3" t="str">
        <f t="shared" si="0"/>
        <v> VSS 4.6.475 </v>
      </c>
      <c r="B18" s="2" t="str">
        <f t="shared" si="1"/>
        <v>I</v>
      </c>
      <c r="C18" s="3">
        <f t="shared" si="2"/>
        <v>28403.394</v>
      </c>
      <c r="D18" s="4" t="str">
        <f t="shared" si="3"/>
        <v>vis</v>
      </c>
      <c r="E18" s="22">
        <f>VLOOKUP(C18,Active!C$21:E$973,3,FALSE)</f>
        <v>-5077.1583982990796</v>
      </c>
      <c r="F18" s="2" t="s">
        <v>53</v>
      </c>
      <c r="G18" s="4" t="str">
        <f t="shared" si="4"/>
        <v>28403.394</v>
      </c>
      <c r="H18" s="3">
        <f t="shared" si="5"/>
        <v>-5077</v>
      </c>
      <c r="I18" s="23" t="s">
        <v>56</v>
      </c>
      <c r="J18" s="24" t="s">
        <v>57</v>
      </c>
      <c r="K18" s="23">
        <v>-5077</v>
      </c>
      <c r="L18" s="23" t="s">
        <v>58</v>
      </c>
      <c r="M18" s="24" t="s">
        <v>59</v>
      </c>
      <c r="N18" s="24"/>
      <c r="O18" s="25" t="s">
        <v>60</v>
      </c>
      <c r="P18" s="25" t="s">
        <v>61</v>
      </c>
    </row>
    <row r="19" spans="1:16" ht="12.75" customHeight="1" thickBot="1" x14ac:dyDescent="0.25">
      <c r="A19" s="3" t="str">
        <f t="shared" si="0"/>
        <v> VSS 4.6.475 </v>
      </c>
      <c r="B19" s="2" t="str">
        <f t="shared" si="1"/>
        <v>I</v>
      </c>
      <c r="C19" s="3">
        <f t="shared" si="2"/>
        <v>28750.511999999999</v>
      </c>
      <c r="D19" s="4" t="str">
        <f t="shared" si="3"/>
        <v>vis</v>
      </c>
      <c r="E19" s="22">
        <f>VLOOKUP(C19,Active!C$21:E$973,3,FALSE)</f>
        <v>-4954.1541459957489</v>
      </c>
      <c r="F19" s="2" t="s">
        <v>53</v>
      </c>
      <c r="G19" s="4" t="str">
        <f t="shared" si="4"/>
        <v>28750.512</v>
      </c>
      <c r="H19" s="3">
        <f t="shared" si="5"/>
        <v>-4954</v>
      </c>
      <c r="I19" s="23" t="s">
        <v>62</v>
      </c>
      <c r="J19" s="24" t="s">
        <v>63</v>
      </c>
      <c r="K19" s="23">
        <v>-4954</v>
      </c>
      <c r="L19" s="23" t="s">
        <v>64</v>
      </c>
      <c r="M19" s="24" t="s">
        <v>59</v>
      </c>
      <c r="N19" s="24"/>
      <c r="O19" s="25" t="s">
        <v>60</v>
      </c>
      <c r="P19" s="25" t="s">
        <v>61</v>
      </c>
    </row>
    <row r="20" spans="1:16" ht="12.75" customHeight="1" thickBot="1" x14ac:dyDescent="0.25">
      <c r="A20" s="3" t="str">
        <f t="shared" si="0"/>
        <v> VSS 4.6.475 </v>
      </c>
      <c r="B20" s="2" t="str">
        <f t="shared" si="1"/>
        <v>I</v>
      </c>
      <c r="C20" s="3">
        <f t="shared" si="2"/>
        <v>29114.452000000001</v>
      </c>
      <c r="D20" s="4" t="str">
        <f t="shared" si="3"/>
        <v>vis</v>
      </c>
      <c r="E20" s="22">
        <f>VLOOKUP(C20,Active!C$21:E$973,3,FALSE)</f>
        <v>-4825.1888731396175</v>
      </c>
      <c r="F20" s="2" t="s">
        <v>53</v>
      </c>
      <c r="G20" s="4" t="str">
        <f t="shared" si="4"/>
        <v>29114.452</v>
      </c>
      <c r="H20" s="3">
        <f t="shared" si="5"/>
        <v>-4825</v>
      </c>
      <c r="I20" s="23" t="s">
        <v>65</v>
      </c>
      <c r="J20" s="24" t="s">
        <v>66</v>
      </c>
      <c r="K20" s="23">
        <v>-4825</v>
      </c>
      <c r="L20" s="23" t="s">
        <v>67</v>
      </c>
      <c r="M20" s="24" t="s">
        <v>59</v>
      </c>
      <c r="N20" s="24"/>
      <c r="O20" s="25" t="s">
        <v>60</v>
      </c>
      <c r="P20" s="25" t="s">
        <v>61</v>
      </c>
    </row>
    <row r="21" spans="1:16" ht="12.75" customHeight="1" thickBot="1" x14ac:dyDescent="0.25">
      <c r="A21" s="3" t="str">
        <f t="shared" si="0"/>
        <v> VSS 4.6.475 </v>
      </c>
      <c r="B21" s="2" t="str">
        <f t="shared" si="1"/>
        <v>I</v>
      </c>
      <c r="C21" s="3">
        <f t="shared" si="2"/>
        <v>29196.28</v>
      </c>
      <c r="D21" s="4" t="str">
        <f t="shared" si="3"/>
        <v>vis</v>
      </c>
      <c r="E21" s="22">
        <f>VLOOKUP(C21,Active!C$21:E$973,3,FALSE)</f>
        <v>-4796.1924167257275</v>
      </c>
      <c r="F21" s="2" t="s">
        <v>53</v>
      </c>
      <c r="G21" s="4" t="str">
        <f t="shared" si="4"/>
        <v>29196.280</v>
      </c>
      <c r="H21" s="3">
        <f t="shared" si="5"/>
        <v>-4796</v>
      </c>
      <c r="I21" s="23" t="s">
        <v>68</v>
      </c>
      <c r="J21" s="24" t="s">
        <v>69</v>
      </c>
      <c r="K21" s="23">
        <v>-4796</v>
      </c>
      <c r="L21" s="23" t="s">
        <v>70</v>
      </c>
      <c r="M21" s="24" t="s">
        <v>59</v>
      </c>
      <c r="N21" s="24"/>
      <c r="O21" s="25" t="s">
        <v>60</v>
      </c>
      <c r="P21" s="25" t="s">
        <v>61</v>
      </c>
    </row>
    <row r="22" spans="1:16" ht="12.75" customHeight="1" thickBot="1" x14ac:dyDescent="0.25">
      <c r="A22" s="3" t="str">
        <f t="shared" si="0"/>
        <v> VSS 4.6.475 </v>
      </c>
      <c r="B22" s="2" t="str">
        <f t="shared" si="1"/>
        <v>I</v>
      </c>
      <c r="C22" s="3">
        <f t="shared" si="2"/>
        <v>29546.281999999999</v>
      </c>
      <c r="D22" s="4" t="str">
        <f t="shared" si="3"/>
        <v>vis</v>
      </c>
      <c r="E22" s="22">
        <f>VLOOKUP(C22,Active!C$21:E$973,3,FALSE)</f>
        <v>-4672.1661941885195</v>
      </c>
      <c r="F22" s="2" t="s">
        <v>53</v>
      </c>
      <c r="G22" s="4" t="str">
        <f t="shared" si="4"/>
        <v>29546.282</v>
      </c>
      <c r="H22" s="3">
        <f t="shared" si="5"/>
        <v>-4672</v>
      </c>
      <c r="I22" s="23" t="s">
        <v>71</v>
      </c>
      <c r="J22" s="24" t="s">
        <v>72</v>
      </c>
      <c r="K22" s="23">
        <v>-4672</v>
      </c>
      <c r="L22" s="23" t="s">
        <v>73</v>
      </c>
      <c r="M22" s="24" t="s">
        <v>59</v>
      </c>
      <c r="N22" s="24"/>
      <c r="O22" s="25" t="s">
        <v>60</v>
      </c>
      <c r="P22" s="25" t="s">
        <v>61</v>
      </c>
    </row>
    <row r="23" spans="1:16" ht="12.75" customHeight="1" thickBot="1" x14ac:dyDescent="0.25">
      <c r="A23" s="3" t="str">
        <f t="shared" si="0"/>
        <v> VSS 4.6.475 </v>
      </c>
      <c r="B23" s="2" t="str">
        <f t="shared" si="1"/>
        <v>I</v>
      </c>
      <c r="C23" s="3">
        <f t="shared" si="2"/>
        <v>30260.323</v>
      </c>
      <c r="D23" s="4" t="str">
        <f t="shared" si="3"/>
        <v>vis</v>
      </c>
      <c r="E23" s="22">
        <f>VLOOKUP(C23,Active!C$21:E$973,3,FALSE)</f>
        <v>-4419.1396172927007</v>
      </c>
      <c r="F23" s="2" t="s">
        <v>53</v>
      </c>
      <c r="G23" s="4" t="str">
        <f t="shared" si="4"/>
        <v>30260.323</v>
      </c>
      <c r="H23" s="3">
        <f t="shared" si="5"/>
        <v>-4419</v>
      </c>
      <c r="I23" s="23" t="s">
        <v>74</v>
      </c>
      <c r="J23" s="24" t="s">
        <v>75</v>
      </c>
      <c r="K23" s="23">
        <v>-4419</v>
      </c>
      <c r="L23" s="23" t="s">
        <v>76</v>
      </c>
      <c r="M23" s="24" t="s">
        <v>59</v>
      </c>
      <c r="N23" s="24"/>
      <c r="O23" s="25" t="s">
        <v>60</v>
      </c>
      <c r="P23" s="25" t="s">
        <v>61</v>
      </c>
    </row>
    <row r="24" spans="1:16" ht="12.75" customHeight="1" thickBot="1" x14ac:dyDescent="0.25">
      <c r="A24" s="3" t="str">
        <f t="shared" si="0"/>
        <v> VSS 4.6.475 </v>
      </c>
      <c r="B24" s="2" t="str">
        <f t="shared" si="1"/>
        <v>I</v>
      </c>
      <c r="C24" s="3">
        <f t="shared" si="2"/>
        <v>30308.272000000001</v>
      </c>
      <c r="D24" s="4" t="str">
        <f t="shared" si="3"/>
        <v>vis</v>
      </c>
      <c r="E24" s="22">
        <f>VLOOKUP(C24,Active!C$21:E$973,3,FALSE)</f>
        <v>-4402.148476257973</v>
      </c>
      <c r="F24" s="2" t="s">
        <v>53</v>
      </c>
      <c r="G24" s="4" t="str">
        <f t="shared" si="4"/>
        <v>30308.272</v>
      </c>
      <c r="H24" s="3">
        <f t="shared" si="5"/>
        <v>-4402</v>
      </c>
      <c r="I24" s="23" t="s">
        <v>77</v>
      </c>
      <c r="J24" s="24" t="s">
        <v>78</v>
      </c>
      <c r="K24" s="23">
        <v>-4402</v>
      </c>
      <c r="L24" s="23" t="s">
        <v>79</v>
      </c>
      <c r="M24" s="24" t="s">
        <v>59</v>
      </c>
      <c r="N24" s="24"/>
      <c r="O24" s="25" t="s">
        <v>60</v>
      </c>
      <c r="P24" s="25" t="s">
        <v>61</v>
      </c>
    </row>
    <row r="25" spans="1:16" ht="12.75" customHeight="1" thickBot="1" x14ac:dyDescent="0.25">
      <c r="A25" s="3" t="str">
        <f t="shared" si="0"/>
        <v> VSS 4.6.475 </v>
      </c>
      <c r="B25" s="2" t="str">
        <f t="shared" si="1"/>
        <v>I</v>
      </c>
      <c r="C25" s="3">
        <f t="shared" si="2"/>
        <v>30412.646000000001</v>
      </c>
      <c r="D25" s="4" t="str">
        <f t="shared" si="3"/>
        <v>vis</v>
      </c>
      <c r="E25" s="22">
        <f>VLOOKUP(C25,Active!C$21:E$973,3,FALSE)</f>
        <v>-4365.1626506024104</v>
      </c>
      <c r="F25" s="2" t="s">
        <v>53</v>
      </c>
      <c r="G25" s="4" t="str">
        <f t="shared" si="4"/>
        <v>30412.646</v>
      </c>
      <c r="H25" s="3">
        <f t="shared" si="5"/>
        <v>-4365</v>
      </c>
      <c r="I25" s="23" t="s">
        <v>80</v>
      </c>
      <c r="J25" s="24" t="s">
        <v>81</v>
      </c>
      <c r="K25" s="23">
        <v>-4365</v>
      </c>
      <c r="L25" s="23" t="s">
        <v>82</v>
      </c>
      <c r="M25" s="24" t="s">
        <v>59</v>
      </c>
      <c r="N25" s="24"/>
      <c r="O25" s="25" t="s">
        <v>60</v>
      </c>
      <c r="P25" s="25" t="s">
        <v>61</v>
      </c>
    </row>
    <row r="26" spans="1:16" ht="12.75" customHeight="1" thickBot="1" x14ac:dyDescent="0.25">
      <c r="A26" s="3" t="str">
        <f t="shared" si="0"/>
        <v> VSS 4.6.475 </v>
      </c>
      <c r="B26" s="2" t="str">
        <f t="shared" si="1"/>
        <v>I</v>
      </c>
      <c r="C26" s="3">
        <f t="shared" si="2"/>
        <v>30940.429</v>
      </c>
      <c r="D26" s="4" t="str">
        <f t="shared" si="3"/>
        <v>vis</v>
      </c>
      <c r="E26" s="22">
        <f>VLOOKUP(C26,Active!C$21:E$973,3,FALSE)</f>
        <v>-4178.1381998582574</v>
      </c>
      <c r="F26" s="2" t="s">
        <v>53</v>
      </c>
      <c r="G26" s="4" t="str">
        <f t="shared" si="4"/>
        <v>30940.429</v>
      </c>
      <c r="H26" s="3">
        <f t="shared" si="5"/>
        <v>-4178</v>
      </c>
      <c r="I26" s="23" t="s">
        <v>83</v>
      </c>
      <c r="J26" s="24" t="s">
        <v>84</v>
      </c>
      <c r="K26" s="23">
        <v>-4178</v>
      </c>
      <c r="L26" s="23" t="s">
        <v>85</v>
      </c>
      <c r="M26" s="24" t="s">
        <v>59</v>
      </c>
      <c r="N26" s="24"/>
      <c r="O26" s="25" t="s">
        <v>60</v>
      </c>
      <c r="P26" s="25" t="s">
        <v>61</v>
      </c>
    </row>
    <row r="27" spans="1:16" ht="12.75" customHeight="1" thickBot="1" x14ac:dyDescent="0.25">
      <c r="A27" s="3" t="str">
        <f t="shared" si="0"/>
        <v> VSS 4.6.475 </v>
      </c>
      <c r="B27" s="2" t="str">
        <f t="shared" si="1"/>
        <v>I</v>
      </c>
      <c r="C27" s="3">
        <f t="shared" si="2"/>
        <v>31318.547999999999</v>
      </c>
      <c r="D27" s="4" t="str">
        <f t="shared" si="3"/>
        <v>vis</v>
      </c>
      <c r="E27" s="22">
        <f>VLOOKUP(C27,Active!C$21:E$973,3,FALSE)</f>
        <v>-4044.1484762579739</v>
      </c>
      <c r="F27" s="2" t="s">
        <v>53</v>
      </c>
      <c r="G27" s="4" t="str">
        <f t="shared" si="4"/>
        <v>31318.548</v>
      </c>
      <c r="H27" s="3">
        <f t="shared" si="5"/>
        <v>-4044</v>
      </c>
      <c r="I27" s="23" t="s">
        <v>86</v>
      </c>
      <c r="J27" s="24" t="s">
        <v>87</v>
      </c>
      <c r="K27" s="23">
        <v>-4044</v>
      </c>
      <c r="L27" s="23" t="s">
        <v>79</v>
      </c>
      <c r="M27" s="24" t="s">
        <v>59</v>
      </c>
      <c r="N27" s="24"/>
      <c r="O27" s="25" t="s">
        <v>60</v>
      </c>
      <c r="P27" s="25" t="s">
        <v>61</v>
      </c>
    </row>
    <row r="28" spans="1:16" ht="12.75" customHeight="1" thickBot="1" x14ac:dyDescent="0.25">
      <c r="A28" s="3" t="str">
        <f t="shared" si="0"/>
        <v> BTAD 43.39 </v>
      </c>
      <c r="B28" s="2" t="str">
        <f t="shared" si="1"/>
        <v>I</v>
      </c>
      <c r="C28" s="3">
        <f t="shared" si="2"/>
        <v>34603.46</v>
      </c>
      <c r="D28" s="4" t="str">
        <f t="shared" si="3"/>
        <v>vis</v>
      </c>
      <c r="E28" s="22">
        <f>VLOOKUP(C28,Active!C$21:E$973,3,FALSE)</f>
        <v>-2880.111622962439</v>
      </c>
      <c r="F28" s="2" t="s">
        <v>53</v>
      </c>
      <c r="G28" s="4" t="str">
        <f t="shared" si="4"/>
        <v>34603.46</v>
      </c>
      <c r="H28" s="3">
        <f t="shared" si="5"/>
        <v>-2880</v>
      </c>
      <c r="I28" s="23" t="s">
        <v>88</v>
      </c>
      <c r="J28" s="24" t="s">
        <v>89</v>
      </c>
      <c r="K28" s="23">
        <v>-2880</v>
      </c>
      <c r="L28" s="23" t="s">
        <v>90</v>
      </c>
      <c r="M28" s="24" t="s">
        <v>59</v>
      </c>
      <c r="N28" s="24"/>
      <c r="O28" s="25" t="s">
        <v>91</v>
      </c>
      <c r="P28" s="25" t="s">
        <v>92</v>
      </c>
    </row>
    <row r="29" spans="1:16" ht="12.75" customHeight="1" thickBot="1" x14ac:dyDescent="0.25">
      <c r="A29" s="3" t="str">
        <f t="shared" si="0"/>
        <v> BTAD 43.39 </v>
      </c>
      <c r="B29" s="2" t="str">
        <f t="shared" si="1"/>
        <v>I</v>
      </c>
      <c r="C29" s="3">
        <f t="shared" si="2"/>
        <v>35012.660000000003</v>
      </c>
      <c r="D29" s="4" t="str">
        <f t="shared" si="3"/>
        <v>vis</v>
      </c>
      <c r="E29" s="22">
        <f>VLOOKUP(C29,Active!C$21:E$973,3,FALSE)</f>
        <v>-2735.1080793763281</v>
      </c>
      <c r="F29" s="2" t="s">
        <v>53</v>
      </c>
      <c r="G29" s="4" t="str">
        <f t="shared" si="4"/>
        <v>35012.66</v>
      </c>
      <c r="H29" s="3">
        <f t="shared" si="5"/>
        <v>-2735</v>
      </c>
      <c r="I29" s="23" t="s">
        <v>93</v>
      </c>
      <c r="J29" s="24" t="s">
        <v>94</v>
      </c>
      <c r="K29" s="23">
        <v>-2735</v>
      </c>
      <c r="L29" s="23" t="s">
        <v>95</v>
      </c>
      <c r="M29" s="24" t="s">
        <v>55</v>
      </c>
      <c r="N29" s="24"/>
      <c r="O29" s="25" t="s">
        <v>91</v>
      </c>
      <c r="P29" s="25" t="s">
        <v>92</v>
      </c>
    </row>
    <row r="30" spans="1:16" ht="12.75" customHeight="1" thickBot="1" x14ac:dyDescent="0.25">
      <c r="A30" s="3" t="str">
        <f t="shared" si="0"/>
        <v> VSS 4.6.475 </v>
      </c>
      <c r="B30" s="2" t="str">
        <f t="shared" si="1"/>
        <v>I</v>
      </c>
      <c r="C30" s="3">
        <f t="shared" si="2"/>
        <v>36378.517</v>
      </c>
      <c r="D30" s="4" t="str">
        <f t="shared" si="3"/>
        <v>vis</v>
      </c>
      <c r="E30" s="22">
        <f>VLOOKUP(C30,Active!C$21:E$973,3,FALSE)</f>
        <v>-2251.1048901488311</v>
      </c>
      <c r="F30" s="2" t="s">
        <v>53</v>
      </c>
      <c r="G30" s="4" t="str">
        <f t="shared" si="4"/>
        <v>36378.517</v>
      </c>
      <c r="H30" s="3">
        <f t="shared" si="5"/>
        <v>-2251</v>
      </c>
      <c r="I30" s="23" t="s">
        <v>96</v>
      </c>
      <c r="J30" s="24" t="s">
        <v>97</v>
      </c>
      <c r="K30" s="23">
        <v>-2251</v>
      </c>
      <c r="L30" s="23" t="s">
        <v>98</v>
      </c>
      <c r="M30" s="24" t="s">
        <v>59</v>
      </c>
      <c r="N30" s="24"/>
      <c r="O30" s="25" t="s">
        <v>60</v>
      </c>
      <c r="P30" s="25" t="s">
        <v>61</v>
      </c>
    </row>
    <row r="31" spans="1:16" ht="12.75" customHeight="1" thickBot="1" x14ac:dyDescent="0.25">
      <c r="A31" s="3" t="str">
        <f t="shared" si="0"/>
        <v> VSS 4.6.475 </v>
      </c>
      <c r="B31" s="2" t="str">
        <f t="shared" si="1"/>
        <v>I</v>
      </c>
      <c r="C31" s="3">
        <f t="shared" si="2"/>
        <v>36395.485000000001</v>
      </c>
      <c r="D31" s="4" t="str">
        <f t="shared" si="3"/>
        <v>vis</v>
      </c>
      <c r="E31" s="22">
        <f>VLOOKUP(C31,Active!C$21:E$973,3,FALSE)</f>
        <v>-2245.092133238838</v>
      </c>
      <c r="F31" s="2" t="s">
        <v>53</v>
      </c>
      <c r="G31" s="4" t="str">
        <f t="shared" si="4"/>
        <v>36395.485</v>
      </c>
      <c r="H31" s="3">
        <f t="shared" si="5"/>
        <v>-2245</v>
      </c>
      <c r="I31" s="23" t="s">
        <v>99</v>
      </c>
      <c r="J31" s="24" t="s">
        <v>100</v>
      </c>
      <c r="K31" s="23">
        <v>-2245</v>
      </c>
      <c r="L31" s="23" t="s">
        <v>101</v>
      </c>
      <c r="M31" s="24" t="s">
        <v>59</v>
      </c>
      <c r="N31" s="24"/>
      <c r="O31" s="25" t="s">
        <v>60</v>
      </c>
      <c r="P31" s="25" t="s">
        <v>61</v>
      </c>
    </row>
    <row r="32" spans="1:16" ht="12.75" customHeight="1" thickBot="1" x14ac:dyDescent="0.25">
      <c r="A32" s="3" t="str">
        <f t="shared" si="0"/>
        <v> AC 215.23 </v>
      </c>
      <c r="B32" s="2" t="str">
        <f t="shared" si="1"/>
        <v>I</v>
      </c>
      <c r="C32" s="3">
        <f t="shared" si="2"/>
        <v>36748.370000000003</v>
      </c>
      <c r="D32" s="4" t="str">
        <f t="shared" si="3"/>
        <v>vis</v>
      </c>
      <c r="E32" s="22">
        <f>VLOOKUP(C32,Active!C$21:E$973,3,FALSE)</f>
        <v>-2120.044294826364</v>
      </c>
      <c r="F32" s="2" t="s">
        <v>53</v>
      </c>
      <c r="G32" s="4" t="str">
        <f t="shared" si="4"/>
        <v>36748.37</v>
      </c>
      <c r="H32" s="3">
        <f t="shared" si="5"/>
        <v>-2120</v>
      </c>
      <c r="I32" s="23" t="s">
        <v>102</v>
      </c>
      <c r="J32" s="24" t="s">
        <v>103</v>
      </c>
      <c r="K32" s="23">
        <v>-2120</v>
      </c>
      <c r="L32" s="23" t="s">
        <v>104</v>
      </c>
      <c r="M32" s="24" t="s">
        <v>105</v>
      </c>
      <c r="N32" s="24"/>
      <c r="O32" s="25" t="s">
        <v>106</v>
      </c>
      <c r="P32" s="25" t="s">
        <v>107</v>
      </c>
    </row>
    <row r="33" spans="1:16" ht="12.75" customHeight="1" thickBot="1" x14ac:dyDescent="0.25">
      <c r="A33" s="3" t="str">
        <f t="shared" si="0"/>
        <v> HABZ 18 </v>
      </c>
      <c r="B33" s="2" t="str">
        <f t="shared" si="1"/>
        <v>I</v>
      </c>
      <c r="C33" s="3">
        <f t="shared" si="2"/>
        <v>36810.343999999997</v>
      </c>
      <c r="D33" s="4" t="str">
        <f t="shared" si="3"/>
        <v>vis</v>
      </c>
      <c r="E33" s="22">
        <f>VLOOKUP(C33,Active!C$21:E$973,3,FALSE)</f>
        <v>-2098.0832742735665</v>
      </c>
      <c r="F33" s="2" t="s">
        <v>53</v>
      </c>
      <c r="G33" s="4" t="str">
        <f t="shared" si="4"/>
        <v>36810.344</v>
      </c>
      <c r="H33" s="3">
        <f t="shared" si="5"/>
        <v>-2098</v>
      </c>
      <c r="I33" s="23" t="s">
        <v>108</v>
      </c>
      <c r="J33" s="24" t="s">
        <v>109</v>
      </c>
      <c r="K33" s="23">
        <v>-2098</v>
      </c>
      <c r="L33" s="23" t="s">
        <v>110</v>
      </c>
      <c r="M33" s="24" t="s">
        <v>59</v>
      </c>
      <c r="N33" s="24"/>
      <c r="O33" s="25" t="s">
        <v>111</v>
      </c>
      <c r="P33" s="25" t="s">
        <v>112</v>
      </c>
    </row>
    <row r="34" spans="1:16" ht="12.75" customHeight="1" thickBot="1" x14ac:dyDescent="0.25">
      <c r="A34" s="3" t="str">
        <f t="shared" si="0"/>
        <v> HABZ 18 </v>
      </c>
      <c r="B34" s="2" t="str">
        <f t="shared" si="1"/>
        <v>I</v>
      </c>
      <c r="C34" s="3">
        <f t="shared" si="2"/>
        <v>36841.392999999996</v>
      </c>
      <c r="D34" s="4" t="str">
        <f t="shared" si="3"/>
        <v>vis</v>
      </c>
      <c r="E34" s="22">
        <f>VLOOKUP(C34,Active!C$21:E$973,3,FALSE)</f>
        <v>-2087.0807937632903</v>
      </c>
      <c r="F34" s="2" t="s">
        <v>53</v>
      </c>
      <c r="G34" s="4" t="str">
        <f t="shared" si="4"/>
        <v>36841.393</v>
      </c>
      <c r="H34" s="3">
        <f t="shared" si="5"/>
        <v>-2087</v>
      </c>
      <c r="I34" s="23" t="s">
        <v>113</v>
      </c>
      <c r="J34" s="24" t="s">
        <v>114</v>
      </c>
      <c r="K34" s="23">
        <v>-2087</v>
      </c>
      <c r="L34" s="23" t="s">
        <v>115</v>
      </c>
      <c r="M34" s="24" t="s">
        <v>59</v>
      </c>
      <c r="N34" s="24"/>
      <c r="O34" s="25" t="s">
        <v>111</v>
      </c>
      <c r="P34" s="25" t="s">
        <v>112</v>
      </c>
    </row>
    <row r="35" spans="1:16" ht="12.75" customHeight="1" thickBot="1" x14ac:dyDescent="0.25">
      <c r="A35" s="3" t="str">
        <f t="shared" si="0"/>
        <v> HABZ 18 </v>
      </c>
      <c r="B35" s="2" t="str">
        <f t="shared" si="1"/>
        <v>I</v>
      </c>
      <c r="C35" s="3">
        <f t="shared" si="2"/>
        <v>36875.273999999998</v>
      </c>
      <c r="D35" s="4" t="str">
        <f t="shared" si="3"/>
        <v>vis</v>
      </c>
      <c r="E35" s="22">
        <f>VLOOKUP(C35,Active!C$21:E$973,3,FALSE)</f>
        <v>-2075.0747696669046</v>
      </c>
      <c r="F35" s="2" t="s">
        <v>53</v>
      </c>
      <c r="G35" s="4" t="str">
        <f t="shared" si="4"/>
        <v>36875.274</v>
      </c>
      <c r="H35" s="3">
        <f t="shared" si="5"/>
        <v>-2075</v>
      </c>
      <c r="I35" s="23" t="s">
        <v>116</v>
      </c>
      <c r="J35" s="24" t="s">
        <v>117</v>
      </c>
      <c r="K35" s="23">
        <v>-2075</v>
      </c>
      <c r="L35" s="23" t="s">
        <v>118</v>
      </c>
      <c r="M35" s="24" t="s">
        <v>59</v>
      </c>
      <c r="N35" s="24"/>
      <c r="O35" s="25" t="s">
        <v>111</v>
      </c>
      <c r="P35" s="25" t="s">
        <v>112</v>
      </c>
    </row>
    <row r="36" spans="1:16" ht="12.75" customHeight="1" thickBot="1" x14ac:dyDescent="0.25">
      <c r="A36" s="3" t="str">
        <f t="shared" si="0"/>
        <v> HABZ 18 </v>
      </c>
      <c r="B36" s="2" t="str">
        <f t="shared" si="1"/>
        <v>I</v>
      </c>
      <c r="C36" s="3">
        <f t="shared" si="2"/>
        <v>38235.510999999999</v>
      </c>
      <c r="D36" s="4" t="str">
        <f t="shared" si="3"/>
        <v>vis</v>
      </c>
      <c r="E36" s="22">
        <f>VLOOKUP(C36,Active!C$21:E$973,3,FALSE)</f>
        <v>-1593.0630758327438</v>
      </c>
      <c r="F36" s="2" t="s">
        <v>53</v>
      </c>
      <c r="G36" s="4" t="str">
        <f t="shared" si="4"/>
        <v>38235.511</v>
      </c>
      <c r="H36" s="3">
        <f t="shared" si="5"/>
        <v>-1593</v>
      </c>
      <c r="I36" s="23" t="s">
        <v>119</v>
      </c>
      <c r="J36" s="24" t="s">
        <v>120</v>
      </c>
      <c r="K36" s="23">
        <v>-1593</v>
      </c>
      <c r="L36" s="23" t="s">
        <v>121</v>
      </c>
      <c r="M36" s="24" t="s">
        <v>59</v>
      </c>
      <c r="N36" s="24"/>
      <c r="O36" s="25" t="s">
        <v>111</v>
      </c>
      <c r="P36" s="25" t="s">
        <v>112</v>
      </c>
    </row>
    <row r="37" spans="1:16" ht="12.75" customHeight="1" thickBot="1" x14ac:dyDescent="0.25">
      <c r="A37" s="3" t="str">
        <f t="shared" si="0"/>
        <v>BAVM 143 </v>
      </c>
      <c r="B37" s="2" t="str">
        <f t="shared" si="1"/>
        <v>I</v>
      </c>
      <c r="C37" s="3">
        <f t="shared" si="2"/>
        <v>51818.288999999997</v>
      </c>
      <c r="D37" s="4" t="str">
        <f t="shared" si="3"/>
        <v>vis</v>
      </c>
      <c r="E37" s="22">
        <f>VLOOKUP(C37,Active!C$21:E$973,3,FALSE)</f>
        <v>3220.111268603825</v>
      </c>
      <c r="F37" s="2" t="s">
        <v>53</v>
      </c>
      <c r="G37" s="4" t="str">
        <f t="shared" si="4"/>
        <v>51818.289</v>
      </c>
      <c r="H37" s="3">
        <f t="shared" si="5"/>
        <v>3220</v>
      </c>
      <c r="I37" s="23" t="s">
        <v>122</v>
      </c>
      <c r="J37" s="24" t="s">
        <v>123</v>
      </c>
      <c r="K37" s="23">
        <v>3220</v>
      </c>
      <c r="L37" s="23" t="s">
        <v>124</v>
      </c>
      <c r="M37" s="24" t="s">
        <v>105</v>
      </c>
      <c r="N37" s="24"/>
      <c r="O37" s="25" t="s">
        <v>125</v>
      </c>
      <c r="P37" s="26" t="s">
        <v>126</v>
      </c>
    </row>
    <row r="38" spans="1:16" ht="12.75" customHeight="1" thickBot="1" x14ac:dyDescent="0.25">
      <c r="A38" s="3" t="str">
        <f t="shared" si="0"/>
        <v>OEJV 0107 </v>
      </c>
      <c r="B38" s="2" t="str">
        <f t="shared" si="1"/>
        <v>I</v>
      </c>
      <c r="C38" s="3">
        <f t="shared" si="2"/>
        <v>52216.243000000002</v>
      </c>
      <c r="D38" s="4" t="str">
        <f t="shared" si="3"/>
        <v>vis</v>
      </c>
      <c r="E38" s="22">
        <f>VLOOKUP(C38,Active!C$21:E$973,3,FALSE)</f>
        <v>3361.1296952515945</v>
      </c>
      <c r="F38" s="2" t="s">
        <v>53</v>
      </c>
      <c r="G38" s="4" t="str">
        <f t="shared" si="4"/>
        <v>52216.2430</v>
      </c>
      <c r="H38" s="3">
        <f t="shared" si="5"/>
        <v>3361</v>
      </c>
      <c r="I38" s="23" t="s">
        <v>127</v>
      </c>
      <c r="J38" s="24" t="s">
        <v>128</v>
      </c>
      <c r="K38" s="23">
        <v>3361</v>
      </c>
      <c r="L38" s="23" t="s">
        <v>129</v>
      </c>
      <c r="M38" s="24" t="s">
        <v>130</v>
      </c>
      <c r="N38" s="24" t="s">
        <v>53</v>
      </c>
      <c r="O38" s="25" t="s">
        <v>131</v>
      </c>
      <c r="P38" s="26" t="s">
        <v>132</v>
      </c>
    </row>
    <row r="39" spans="1:16" ht="12.75" customHeight="1" thickBot="1" x14ac:dyDescent="0.25">
      <c r="A39" s="3" t="str">
        <f t="shared" si="0"/>
        <v>BAVM 203 </v>
      </c>
      <c r="B39" s="2" t="str">
        <f t="shared" si="1"/>
        <v>I</v>
      </c>
      <c r="C39" s="3">
        <f t="shared" si="2"/>
        <v>53991.340600000003</v>
      </c>
      <c r="D39" s="4" t="str">
        <f t="shared" si="3"/>
        <v>vis</v>
      </c>
      <c r="E39" s="22">
        <f>VLOOKUP(C39,Active!C$21:E$973,3,FALSE)</f>
        <v>3990.1508150248055</v>
      </c>
      <c r="F39" s="2" t="s">
        <v>53</v>
      </c>
      <c r="G39" s="4" t="str">
        <f t="shared" si="4"/>
        <v>53991.3406</v>
      </c>
      <c r="H39" s="3">
        <f t="shared" si="5"/>
        <v>3990</v>
      </c>
      <c r="I39" s="23" t="s">
        <v>133</v>
      </c>
      <c r="J39" s="24" t="s">
        <v>134</v>
      </c>
      <c r="K39" s="23">
        <v>3990</v>
      </c>
      <c r="L39" s="23" t="s">
        <v>135</v>
      </c>
      <c r="M39" s="24" t="s">
        <v>130</v>
      </c>
      <c r="N39" s="24" t="s">
        <v>53</v>
      </c>
      <c r="O39" s="25" t="s">
        <v>136</v>
      </c>
      <c r="P39" s="26" t="s">
        <v>137</v>
      </c>
    </row>
    <row r="40" spans="1:16" ht="12.75" customHeight="1" thickBot="1" x14ac:dyDescent="0.25">
      <c r="A40" s="3" t="str">
        <f t="shared" si="0"/>
        <v>BAVM 203 </v>
      </c>
      <c r="B40" s="2" t="str">
        <f t="shared" si="1"/>
        <v>I</v>
      </c>
      <c r="C40" s="3">
        <f t="shared" si="2"/>
        <v>54685.581599999998</v>
      </c>
      <c r="D40" s="4" t="str">
        <f t="shared" si="3"/>
        <v>vis</v>
      </c>
      <c r="E40" s="22">
        <f>VLOOKUP(C40,Active!C$21:E$973,3,FALSE)</f>
        <v>4236.1610914245202</v>
      </c>
      <c r="F40" s="2" t="s">
        <v>53</v>
      </c>
      <c r="G40" s="4" t="str">
        <f t="shared" si="4"/>
        <v>54685.5816</v>
      </c>
      <c r="H40" s="3">
        <f t="shared" si="5"/>
        <v>4236</v>
      </c>
      <c r="I40" s="23" t="s">
        <v>143</v>
      </c>
      <c r="J40" s="24" t="s">
        <v>144</v>
      </c>
      <c r="K40" s="23">
        <v>4236</v>
      </c>
      <c r="L40" s="23" t="s">
        <v>145</v>
      </c>
      <c r="M40" s="24" t="s">
        <v>130</v>
      </c>
      <c r="N40" s="24" t="s">
        <v>146</v>
      </c>
      <c r="O40" s="25" t="s">
        <v>147</v>
      </c>
      <c r="P40" s="26" t="s">
        <v>137</v>
      </c>
    </row>
    <row r="41" spans="1:16" ht="12.75" customHeight="1" thickBot="1" x14ac:dyDescent="0.25">
      <c r="A41" s="3" t="str">
        <f t="shared" si="0"/>
        <v>BAVM 203 </v>
      </c>
      <c r="B41" s="2" t="str">
        <f t="shared" si="1"/>
        <v>II</v>
      </c>
      <c r="C41" s="3">
        <f t="shared" si="2"/>
        <v>54712.395299999996</v>
      </c>
      <c r="D41" s="4" t="str">
        <f t="shared" si="3"/>
        <v>vis</v>
      </c>
      <c r="E41" s="22">
        <f>VLOOKUP(C41,Active!C$21:E$973,3,FALSE)</f>
        <v>4245.662756909991</v>
      </c>
      <c r="F41" s="2" t="s">
        <v>53</v>
      </c>
      <c r="G41" s="4" t="str">
        <f t="shared" si="4"/>
        <v>54712.3953</v>
      </c>
      <c r="H41" s="3">
        <f t="shared" si="5"/>
        <v>4245.5</v>
      </c>
      <c r="I41" s="23" t="s">
        <v>148</v>
      </c>
      <c r="J41" s="24" t="s">
        <v>149</v>
      </c>
      <c r="K41" s="23" t="s">
        <v>150</v>
      </c>
      <c r="L41" s="23" t="s">
        <v>151</v>
      </c>
      <c r="M41" s="24" t="s">
        <v>130</v>
      </c>
      <c r="N41" s="24" t="s">
        <v>146</v>
      </c>
      <c r="O41" s="25" t="s">
        <v>147</v>
      </c>
      <c r="P41" s="26" t="s">
        <v>137</v>
      </c>
    </row>
    <row r="42" spans="1:16" ht="12.75" customHeight="1" thickBot="1" x14ac:dyDescent="0.25">
      <c r="A42" s="3" t="str">
        <f t="shared" si="0"/>
        <v>BAVM 203 </v>
      </c>
      <c r="B42" s="2" t="str">
        <f t="shared" si="1"/>
        <v>I</v>
      </c>
      <c r="C42" s="3">
        <f t="shared" si="2"/>
        <v>54719.447500000002</v>
      </c>
      <c r="D42" s="4" t="str">
        <f t="shared" si="3"/>
        <v>vis</v>
      </c>
      <c r="E42" s="22">
        <f>VLOOKUP(C42,Active!C$21:E$973,3,FALSE)</f>
        <v>4248.161764705882</v>
      </c>
      <c r="F42" s="2" t="s">
        <v>53</v>
      </c>
      <c r="G42" s="4" t="str">
        <f t="shared" si="4"/>
        <v>54719.4475</v>
      </c>
      <c r="H42" s="3">
        <f t="shared" si="5"/>
        <v>4248</v>
      </c>
      <c r="I42" s="23" t="s">
        <v>152</v>
      </c>
      <c r="J42" s="24" t="s">
        <v>153</v>
      </c>
      <c r="K42" s="23" t="s">
        <v>154</v>
      </c>
      <c r="L42" s="23" t="s">
        <v>155</v>
      </c>
      <c r="M42" s="24" t="s">
        <v>130</v>
      </c>
      <c r="N42" s="24" t="s">
        <v>53</v>
      </c>
      <c r="O42" s="25" t="s">
        <v>156</v>
      </c>
      <c r="P42" s="26" t="s">
        <v>137</v>
      </c>
    </row>
    <row r="43" spans="1:16" ht="12.75" customHeight="1" thickBot="1" x14ac:dyDescent="0.25">
      <c r="A43" s="3" t="str">
        <f t="shared" si="0"/>
        <v>BAVM 225 </v>
      </c>
      <c r="B43" s="2" t="str">
        <f t="shared" si="1"/>
        <v>II</v>
      </c>
      <c r="C43" s="3">
        <f t="shared" si="2"/>
        <v>55790.453099999999</v>
      </c>
      <c r="D43" s="4" t="str">
        <f t="shared" si="3"/>
        <v>vis</v>
      </c>
      <c r="E43" s="22">
        <f>VLOOKUP(C43,Active!C$21:E$973,3,FALSE)</f>
        <v>4627.6818214032592</v>
      </c>
      <c r="F43" s="2" t="s">
        <v>53</v>
      </c>
      <c r="G43" s="4" t="str">
        <f t="shared" si="4"/>
        <v>55790.4531</v>
      </c>
      <c r="H43" s="3">
        <f t="shared" si="5"/>
        <v>4627.5</v>
      </c>
      <c r="I43" s="23" t="s">
        <v>157</v>
      </c>
      <c r="J43" s="24" t="s">
        <v>158</v>
      </c>
      <c r="K43" s="23" t="s">
        <v>159</v>
      </c>
      <c r="L43" s="23" t="s">
        <v>160</v>
      </c>
      <c r="M43" s="24" t="s">
        <v>130</v>
      </c>
      <c r="N43" s="24" t="s">
        <v>146</v>
      </c>
      <c r="O43" s="25" t="s">
        <v>147</v>
      </c>
      <c r="P43" s="26" t="s">
        <v>161</v>
      </c>
    </row>
    <row r="44" spans="1:16" x14ac:dyDescent="0.2">
      <c r="B44" s="2"/>
      <c r="E44" s="22"/>
      <c r="F44" s="2"/>
    </row>
    <row r="45" spans="1:16" x14ac:dyDescent="0.2">
      <c r="B45" s="2"/>
      <c r="E45" s="22"/>
      <c r="F45" s="2"/>
    </row>
    <row r="46" spans="1:16" x14ac:dyDescent="0.2">
      <c r="B46" s="2"/>
      <c r="E46" s="22"/>
      <c r="F46" s="2"/>
    </row>
    <row r="47" spans="1:16" x14ac:dyDescent="0.2">
      <c r="B47" s="2"/>
      <c r="E47" s="22"/>
      <c r="F47" s="2"/>
    </row>
    <row r="48" spans="1:16" x14ac:dyDescent="0.2">
      <c r="B48" s="2"/>
      <c r="E48" s="22"/>
      <c r="F48" s="2"/>
    </row>
    <row r="49" spans="2:6" x14ac:dyDescent="0.2">
      <c r="B49" s="2"/>
      <c r="E49" s="22"/>
      <c r="F49" s="2"/>
    </row>
    <row r="50" spans="2:6" x14ac:dyDescent="0.2">
      <c r="B50" s="2"/>
      <c r="E50" s="22"/>
      <c r="F50" s="2"/>
    </row>
    <row r="51" spans="2:6" x14ac:dyDescent="0.2">
      <c r="B51" s="2"/>
      <c r="E51" s="22"/>
      <c r="F51" s="2"/>
    </row>
    <row r="52" spans="2:6" x14ac:dyDescent="0.2">
      <c r="B52" s="2"/>
      <c r="E52" s="22"/>
      <c r="F52" s="2"/>
    </row>
    <row r="53" spans="2:6" x14ac:dyDescent="0.2">
      <c r="B53" s="2"/>
      <c r="E53" s="22"/>
      <c r="F53" s="2"/>
    </row>
    <row r="54" spans="2:6" x14ac:dyDescent="0.2">
      <c r="B54" s="2"/>
      <c r="E54" s="22"/>
      <c r="F54" s="2"/>
    </row>
    <row r="55" spans="2:6" x14ac:dyDescent="0.2">
      <c r="B55" s="2"/>
      <c r="E55" s="22"/>
      <c r="F55" s="2"/>
    </row>
    <row r="56" spans="2:6" x14ac:dyDescent="0.2">
      <c r="B56" s="2"/>
      <c r="E56" s="22"/>
      <c r="F56" s="2"/>
    </row>
    <row r="57" spans="2:6" x14ac:dyDescent="0.2">
      <c r="B57" s="2"/>
      <c r="E57" s="22"/>
      <c r="F57" s="2"/>
    </row>
    <row r="58" spans="2:6" x14ac:dyDescent="0.2">
      <c r="B58" s="2"/>
      <c r="E58" s="22"/>
      <c r="F58" s="2"/>
    </row>
    <row r="59" spans="2:6" x14ac:dyDescent="0.2">
      <c r="B59" s="2"/>
      <c r="E59" s="2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</sheetData>
  <phoneticPr fontId="7" type="noConversion"/>
  <hyperlinks>
    <hyperlink ref="P37" r:id="rId1" display="http://www.bav-astro.de/sfs/BAVM_link.php?BAVMnr=143"/>
    <hyperlink ref="P38" r:id="rId2" display="http://var.astro.cz/oejv/issues/oejv0107.pdf"/>
    <hyperlink ref="P39" r:id="rId3" display="http://www.bav-astro.de/sfs/BAVM_link.php?BAVMnr=203"/>
    <hyperlink ref="P11" r:id="rId4" display="http://www.bav-astro.de/sfs/BAVM_link.php?BAVMnr=201"/>
    <hyperlink ref="P40" r:id="rId5" display="http://www.bav-astro.de/sfs/BAVM_link.php?BAVMnr=203"/>
    <hyperlink ref="P41" r:id="rId6" display="http://www.bav-astro.de/sfs/BAVM_link.php?BAVMnr=203"/>
    <hyperlink ref="P42" r:id="rId7" display="http://www.bav-astro.de/sfs/BAVM_link.php?BAVMnr=203"/>
    <hyperlink ref="P43" r:id="rId8" display="http://www.bav-astro.de/sfs/BAVM_link.php?BAVMnr=225"/>
    <hyperlink ref="P12" r:id="rId9" display="http://www.bav-astro.de/sfs/BAVM_link.php?BAVMnr=239"/>
    <hyperlink ref="P13" r:id="rId10" display="http://www.bav-astro.de/sfs/BAVM_link.php?BAVMnr=239"/>
    <hyperlink ref="P14" r:id="rId11" display="http://www.bav-astro.de/sfs/BAVM_link.php?BAVMnr=241"/>
    <hyperlink ref="P15" r:id="rId12" display="http://www.bav-astro.de/sfs/BAVM_link.php?BAVMnr=241"/>
    <hyperlink ref="P16" r:id="rId13" display="http://www.bav-astro.de/sfs/BAVM_link.php?BAVMnr=241"/>
    <hyperlink ref="P17" r:id="rId14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2024-03-10T02:12:03Z</dcterms:modified>
</cp:coreProperties>
</file>