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0ECEF0C-98AF-4E95-BD86-357B24DB07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0" i="1" l="1"/>
  <c r="F70" i="1" s="1"/>
  <c r="G70" i="1" s="1"/>
  <c r="K70" i="1" s="1"/>
  <c r="Q70" i="1"/>
  <c r="F14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63" i="1"/>
  <c r="Q64" i="1"/>
  <c r="Q65" i="1"/>
  <c r="Q66" i="1"/>
  <c r="Q68" i="1"/>
  <c r="G34" i="2"/>
  <c r="C34" i="2"/>
  <c r="G33" i="2"/>
  <c r="C33" i="2"/>
  <c r="G32" i="2"/>
  <c r="C32" i="2"/>
  <c r="G58" i="2"/>
  <c r="C58" i="2"/>
  <c r="G31" i="2"/>
  <c r="C31" i="2"/>
  <c r="G57" i="2"/>
  <c r="C57" i="2"/>
  <c r="G56" i="2"/>
  <c r="C56" i="2"/>
  <c r="G55" i="2"/>
  <c r="C55" i="2"/>
  <c r="G54" i="2"/>
  <c r="C54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H34" i="2"/>
  <c r="B34" i="2"/>
  <c r="D34" i="2"/>
  <c r="A34" i="2"/>
  <c r="H33" i="2"/>
  <c r="D33" i="2"/>
  <c r="B33" i="2"/>
  <c r="A33" i="2"/>
  <c r="H32" i="2"/>
  <c r="B32" i="2"/>
  <c r="D32" i="2"/>
  <c r="A32" i="2"/>
  <c r="H58" i="2"/>
  <c r="D58" i="2"/>
  <c r="B58" i="2"/>
  <c r="A58" i="2"/>
  <c r="H31" i="2"/>
  <c r="B31" i="2"/>
  <c r="D31" i="2"/>
  <c r="A31" i="2"/>
  <c r="H57" i="2"/>
  <c r="D57" i="2"/>
  <c r="B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Q67" i="1"/>
  <c r="Q71" i="1"/>
  <c r="Q72" i="1"/>
  <c r="Q69" i="1"/>
  <c r="Q61" i="1"/>
  <c r="Q56" i="1"/>
  <c r="Q51" i="1"/>
  <c r="Q58" i="1"/>
  <c r="C17" i="1"/>
  <c r="Q60" i="1"/>
  <c r="C7" i="1"/>
  <c r="E72" i="1" s="1"/>
  <c r="C8" i="1"/>
  <c r="Q46" i="1"/>
  <c r="Q55" i="1"/>
  <c r="Q62" i="1"/>
  <c r="Q57" i="1"/>
  <c r="Q59" i="1"/>
  <c r="Q43" i="1"/>
  <c r="Q44" i="1"/>
  <c r="Q49" i="1"/>
  <c r="Q52" i="1"/>
  <c r="Q54" i="1"/>
  <c r="Q53" i="1"/>
  <c r="Q50" i="1"/>
  <c r="Q45" i="1"/>
  <c r="Q47" i="1"/>
  <c r="Q40" i="1"/>
  <c r="Q42" i="1"/>
  <c r="Q48" i="1"/>
  <c r="Q41" i="1"/>
  <c r="E58" i="1"/>
  <c r="E27" i="2" s="1"/>
  <c r="F58" i="1"/>
  <c r="G58" i="1" s="1"/>
  <c r="K58" i="1" s="1"/>
  <c r="E23" i="1"/>
  <c r="E37" i="2" s="1"/>
  <c r="F23" i="1"/>
  <c r="E55" i="1"/>
  <c r="F55" i="1" s="1"/>
  <c r="E36" i="1"/>
  <c r="F36" i="1" s="1"/>
  <c r="E44" i="1"/>
  <c r="F44" i="1"/>
  <c r="E64" i="1"/>
  <c r="E55" i="2" s="1"/>
  <c r="F64" i="1"/>
  <c r="G64" i="1" s="1"/>
  <c r="K64" i="1" s="1"/>
  <c r="E57" i="1"/>
  <c r="E26" i="2" s="1"/>
  <c r="E49" i="1"/>
  <c r="E18" i="2" s="1"/>
  <c r="E41" i="1"/>
  <c r="F41" i="1"/>
  <c r="E38" i="1"/>
  <c r="E52" i="2" s="1"/>
  <c r="F38" i="1"/>
  <c r="E46" i="1"/>
  <c r="F46" i="1" s="1"/>
  <c r="E66" i="1"/>
  <c r="E57" i="2" s="1"/>
  <c r="E35" i="1"/>
  <c r="F35" i="1"/>
  <c r="E27" i="1"/>
  <c r="E41" i="2" s="1"/>
  <c r="F27" i="1"/>
  <c r="E51" i="1"/>
  <c r="F51" i="1" s="1"/>
  <c r="E63" i="1"/>
  <c r="E54" i="2" s="1"/>
  <c r="E32" i="1"/>
  <c r="F32" i="1" s="1"/>
  <c r="G32" i="1" s="1"/>
  <c r="I32" i="1" s="1"/>
  <c r="E24" i="1"/>
  <c r="F24" i="1"/>
  <c r="G24" i="1" s="1"/>
  <c r="I24" i="1" s="1"/>
  <c r="E69" i="1"/>
  <c r="F69" i="1" s="1"/>
  <c r="G69" i="1" s="1"/>
  <c r="K69" i="1" s="1"/>
  <c r="E56" i="1"/>
  <c r="E25" i="2" s="1"/>
  <c r="E48" i="1"/>
  <c r="E17" i="2" s="1"/>
  <c r="E40" i="1"/>
  <c r="E11" i="2" s="1"/>
  <c r="E37" i="1"/>
  <c r="F37" i="1" s="1"/>
  <c r="G37" i="1" s="1"/>
  <c r="I37" i="1" s="1"/>
  <c r="E29" i="1"/>
  <c r="F29" i="1" s="1"/>
  <c r="G29" i="1" s="1"/>
  <c r="I29" i="1" s="1"/>
  <c r="G23" i="1"/>
  <c r="I23" i="1" s="1"/>
  <c r="E61" i="1"/>
  <c r="F61" i="1" s="1"/>
  <c r="G61" i="1" s="1"/>
  <c r="K61" i="1" s="1"/>
  <c r="E53" i="1"/>
  <c r="E22" i="2" s="1"/>
  <c r="E45" i="1"/>
  <c r="F45" i="1"/>
  <c r="G45" i="1"/>
  <c r="J45" i="1" s="1"/>
  <c r="E65" i="1"/>
  <c r="F65" i="1" s="1"/>
  <c r="G65" i="1" s="1"/>
  <c r="K65" i="1" s="1"/>
  <c r="E34" i="1"/>
  <c r="E48" i="2" s="1"/>
  <c r="F34" i="1"/>
  <c r="G34" i="1" s="1"/>
  <c r="I34" i="1" s="1"/>
  <c r="E26" i="1"/>
  <c r="F26" i="1" s="1"/>
  <c r="G26" i="1" s="1"/>
  <c r="I26" i="1" s="1"/>
  <c r="E15" i="2"/>
  <c r="E49" i="2"/>
  <c r="E38" i="2"/>
  <c r="E50" i="2"/>
  <c r="E43" i="2"/>
  <c r="E14" i="2"/>
  <c r="E24" i="2" l="1"/>
  <c r="E32" i="2"/>
  <c r="F48" i="1"/>
  <c r="F63" i="1"/>
  <c r="G63" i="1" s="1"/>
  <c r="K63" i="1" s="1"/>
  <c r="F66" i="1"/>
  <c r="G66" i="1" s="1"/>
  <c r="K66" i="1" s="1"/>
  <c r="F49" i="1"/>
  <c r="E20" i="2"/>
  <c r="F57" i="1"/>
  <c r="F15" i="1"/>
  <c r="F72" i="1"/>
  <c r="E34" i="2"/>
  <c r="E40" i="2"/>
  <c r="E51" i="2"/>
  <c r="F53" i="1"/>
  <c r="G53" i="1" s="1"/>
  <c r="K53" i="1" s="1"/>
  <c r="F40" i="1"/>
  <c r="G40" i="1" s="1"/>
  <c r="I40" i="1" s="1"/>
  <c r="F56" i="1"/>
  <c r="G56" i="1" s="1"/>
  <c r="K56" i="1" s="1"/>
  <c r="E43" i="1"/>
  <c r="G27" i="1"/>
  <c r="I27" i="1" s="1"/>
  <c r="G48" i="1"/>
  <c r="J48" i="1" s="1"/>
  <c r="E62" i="1"/>
  <c r="E30" i="1"/>
  <c r="G41" i="1"/>
  <c r="H41" i="1" s="1"/>
  <c r="G51" i="1"/>
  <c r="K51" i="1" s="1"/>
  <c r="E71" i="1"/>
  <c r="E33" i="1"/>
  <c r="G46" i="1"/>
  <c r="J46" i="1" s="1"/>
  <c r="E60" i="1"/>
  <c r="G36" i="1"/>
  <c r="I36" i="1" s="1"/>
  <c r="G55" i="1"/>
  <c r="K55" i="1" s="1"/>
  <c r="E67" i="1"/>
  <c r="E39" i="1"/>
  <c r="E50" i="1"/>
  <c r="E46" i="2"/>
  <c r="E21" i="1"/>
  <c r="E56" i="2"/>
  <c r="E59" i="1"/>
  <c r="G35" i="1"/>
  <c r="I35" i="1" s="1"/>
  <c r="E54" i="1"/>
  <c r="E22" i="1"/>
  <c r="G38" i="1"/>
  <c r="I38" i="1" s="1"/>
  <c r="G49" i="1"/>
  <c r="J49" i="1" s="1"/>
  <c r="E25" i="1"/>
  <c r="G44" i="1"/>
  <c r="I44" i="1" s="1"/>
  <c r="E52" i="1"/>
  <c r="E28" i="1"/>
  <c r="E68" i="1"/>
  <c r="G57" i="1"/>
  <c r="K57" i="1" s="1"/>
  <c r="E31" i="1"/>
  <c r="G72" i="1"/>
  <c r="K72" i="1" s="1"/>
  <c r="E47" i="1"/>
  <c r="E42" i="1"/>
  <c r="F52" i="1" l="1"/>
  <c r="G52" i="1" s="1"/>
  <c r="K52" i="1" s="1"/>
  <c r="E21" i="2"/>
  <c r="F42" i="1"/>
  <c r="G42" i="1" s="1"/>
  <c r="I42" i="1" s="1"/>
  <c r="E12" i="2"/>
  <c r="F68" i="1"/>
  <c r="G68" i="1" s="1"/>
  <c r="K68" i="1" s="1"/>
  <c r="E58" i="2"/>
  <c r="E36" i="2"/>
  <c r="F22" i="1"/>
  <c r="G22" i="1" s="1"/>
  <c r="I22" i="1" s="1"/>
  <c r="E19" i="2"/>
  <c r="F50" i="1"/>
  <c r="G50" i="1" s="1"/>
  <c r="J50" i="1" s="1"/>
  <c r="E33" i="2"/>
  <c r="F71" i="1"/>
  <c r="G71" i="1" s="1"/>
  <c r="K71" i="1" s="1"/>
  <c r="E13" i="2"/>
  <c r="F43" i="1"/>
  <c r="G43" i="1" s="1"/>
  <c r="E31" i="2"/>
  <c r="F67" i="1"/>
  <c r="G67" i="1" s="1"/>
  <c r="K67" i="1" s="1"/>
  <c r="E44" i="2"/>
  <c r="F30" i="1"/>
  <c r="G30" i="1" s="1"/>
  <c r="I30" i="1" s="1"/>
  <c r="F25" i="1"/>
  <c r="G25" i="1" s="1"/>
  <c r="I25" i="1" s="1"/>
  <c r="E39" i="2"/>
  <c r="F59" i="1"/>
  <c r="G59" i="1" s="1"/>
  <c r="K59" i="1" s="1"/>
  <c r="E28" i="2"/>
  <c r="E30" i="2"/>
  <c r="F62" i="1"/>
  <c r="G62" i="1" s="1"/>
  <c r="K62" i="1" s="1"/>
  <c r="F28" i="1"/>
  <c r="G28" i="1" s="1"/>
  <c r="I28" i="1" s="1"/>
  <c r="E42" i="2"/>
  <c r="E29" i="2"/>
  <c r="F60" i="1"/>
  <c r="G60" i="1" s="1"/>
  <c r="K60" i="1" s="1"/>
  <c r="F39" i="1"/>
  <c r="G39" i="1" s="1"/>
  <c r="I39" i="1" s="1"/>
  <c r="E53" i="2"/>
  <c r="F31" i="1"/>
  <c r="G31" i="1" s="1"/>
  <c r="I31" i="1" s="1"/>
  <c r="E45" i="2"/>
  <c r="E35" i="2"/>
  <c r="F21" i="1"/>
  <c r="G21" i="1" s="1"/>
  <c r="I21" i="1" s="1"/>
  <c r="E23" i="2"/>
  <c r="F54" i="1"/>
  <c r="G54" i="1" s="1"/>
  <c r="K54" i="1" s="1"/>
  <c r="E16" i="2"/>
  <c r="F47" i="1"/>
  <c r="G47" i="1" s="1"/>
  <c r="J47" i="1" s="1"/>
  <c r="E47" i="2"/>
  <c r="F33" i="1"/>
  <c r="G33" i="1" s="1"/>
  <c r="I33" i="1" s="1"/>
  <c r="C11" i="1"/>
  <c r="C12" i="1"/>
  <c r="O70" i="1" l="1"/>
  <c r="C16" i="1"/>
  <c r="D18" i="1" s="1"/>
  <c r="O42" i="1"/>
  <c r="O45" i="1"/>
  <c r="O25" i="1"/>
  <c r="O24" i="1"/>
  <c r="O61" i="1"/>
  <c r="O22" i="1"/>
  <c r="O40" i="1"/>
  <c r="O72" i="1"/>
  <c r="O66" i="1"/>
  <c r="O36" i="1"/>
  <c r="O67" i="1"/>
  <c r="O34" i="1"/>
  <c r="O68" i="1"/>
  <c r="O31" i="1"/>
  <c r="O28" i="1"/>
  <c r="O63" i="1"/>
  <c r="O65" i="1"/>
  <c r="O50" i="1"/>
  <c r="O26" i="1"/>
  <c r="O23" i="1"/>
  <c r="O51" i="1"/>
  <c r="O35" i="1"/>
  <c r="O32" i="1"/>
  <c r="O52" i="1"/>
  <c r="O58" i="1"/>
  <c r="O33" i="1"/>
  <c r="O29" i="1"/>
  <c r="O38" i="1"/>
  <c r="O57" i="1"/>
  <c r="O48" i="1"/>
  <c r="O54" i="1"/>
  <c r="O44" i="1"/>
  <c r="O53" i="1"/>
  <c r="C15" i="1"/>
  <c r="O56" i="1"/>
  <c r="O55" i="1"/>
  <c r="O60" i="1"/>
  <c r="O64" i="1"/>
  <c r="O49" i="1"/>
  <c r="O69" i="1"/>
  <c r="O47" i="1"/>
  <c r="O59" i="1"/>
  <c r="O30" i="1"/>
  <c r="O27" i="1"/>
  <c r="O43" i="1"/>
  <c r="O39" i="1"/>
  <c r="O21" i="1"/>
  <c r="O46" i="1"/>
  <c r="O62" i="1"/>
  <c r="O71" i="1"/>
  <c r="O41" i="1"/>
  <c r="O37" i="1"/>
  <c r="I4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<sst xmlns="http://schemas.openxmlformats.org/spreadsheetml/2006/main" count="535" uniqueCount="271">
  <si>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</si>
  <si>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</si>
  <si>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</si>
  <si>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</si>
  <si>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</si>
  <si>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</si>
  <si>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</si>
  <si>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</si>
  <si>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</si>
  <si>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</si>
  <si>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</si>
  <si>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</si>
  <si>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</si>
  <si>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</si>
  <si>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</si>
  <si>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</si>
  <si>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</si>
  <si>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</si>
  <si>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</si>
  <si>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</si>
  <si>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</si>
  <si>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</si>
  <si>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</si>
  <si>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</si>
  <si>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</si>
  <si>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</si>
  <si>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</si>
  <si>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</si>
  <si>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</si>
  <si>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Bull.39</t>
  </si>
  <si>
    <t>B</t>
  </si>
  <si>
    <t>BBSAG Bull.49</t>
  </si>
  <si>
    <t>BBSAG Bull.118</t>
  </si>
  <si>
    <t>IBVS 5263</t>
  </si>
  <si>
    <t>I</t>
  </si>
  <si>
    <t>IBVS 4887</t>
  </si>
  <si>
    <t>IBVS 4888</t>
  </si>
  <si>
    <t>IBVS 5583</t>
  </si>
  <si>
    <t>EB/KE:</t>
  </si>
  <si>
    <t>IBVS 5643</t>
  </si>
  <si>
    <t>II</t>
  </si>
  <si>
    <t># of data points:</t>
  </si>
  <si>
    <t>FM Vul / GSC 02133-01304</t>
  </si>
  <si>
    <t>IBVS 5731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</si>
  <si>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</si>
  <si>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</si>
  <si>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</si>
  <si>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</si>
  <si>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</si>
  <si>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5676</t>
  </si>
  <si>
    <t>IBVS 5761</t>
  </si>
  <si>
    <t>OEJV 0074</t>
  </si>
  <si>
    <t>Add cycle</t>
  </si>
  <si>
    <t>Old Cycle</t>
  </si>
  <si>
    <t>OEJV 0003</t>
  </si>
  <si>
    <t>CCD</t>
  </si>
  <si>
    <t>IBVS 6118</t>
  </si>
  <si>
    <t>IBVS 5984</t>
  </si>
  <si>
    <t>IBVS 6149</t>
  </si>
  <si>
    <t>IBVS 6152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</si>
  <si>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</si>
  <si>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</si>
  <si>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</si>
  <si>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</si>
  <si>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</si>
  <si>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</si>
  <si>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</si>
  <si>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</si>
  <si>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</si>
  <si>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</si>
  <si>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2432763.385 </t>
  </si>
  <si>
    <t> 30.07.1948 21:14 </t>
  </si>
  <si>
    <t> 0.008 </t>
  </si>
  <si>
    <t>P </t>
  </si>
  <si>
    <t> A.A.Wachmann </t>
  </si>
  <si>
    <t> AHSB 6.2.132 </t>
  </si>
  <si>
    <t>2432792.407 </t>
  </si>
  <si>
    <t> 28.08.1948 21:46 </t>
  </si>
  <si>
    <t> -0.002 </t>
  </si>
  <si>
    <t>2433506.440 </t>
  </si>
  <si>
    <t> 12.08.1950 22:33 </t>
  </si>
  <si>
    <t>2434121.592 </t>
  </si>
  <si>
    <t> 19.04.1952 02:12 </t>
  </si>
  <si>
    <t> 0.002 </t>
  </si>
  <si>
    <t>2434238.503 </t>
  </si>
  <si>
    <t> 14.08.1952 00:04 </t>
  </si>
  <si>
    <t> 0.001 </t>
  </si>
  <si>
    <t>2434603.376 </t>
  </si>
  <si>
    <t> 13.08.1953 21:01 </t>
  </si>
  <si>
    <t> 0.016 </t>
  </si>
  <si>
    <t>2434628.462 </t>
  </si>
  <si>
    <t> 07.09.1953 23:05 </t>
  </si>
  <si>
    <t> -0.006 </t>
  </si>
  <si>
    <t>2434635.525 </t>
  </si>
  <si>
    <t> 15.09.1953 00:36 </t>
  </si>
  <si>
    <t> -0.005 </t>
  </si>
  <si>
    <t>2434636.345 </t>
  </si>
  <si>
    <t> 15.09.1953 20:16 </t>
  </si>
  <si>
    <t> 0.030 </t>
  </si>
  <si>
    <t>2434981.568 </t>
  </si>
  <si>
    <t> 27.08.1954 01:37 </t>
  </si>
  <si>
    <t> 0.011 </t>
  </si>
  <si>
    <t>2435044.333 </t>
  </si>
  <si>
    <t> 28.10.1954 19:59 </t>
  </si>
  <si>
    <t> 0.005 </t>
  </si>
  <si>
    <t>2435066.307 </t>
  </si>
  <si>
    <t> 19.11.1954 19:22 </t>
  </si>
  <si>
    <t> 0.009 </t>
  </si>
  <si>
    <t>2435106.308 </t>
  </si>
  <si>
    <t> 29.12.1954 19:23 </t>
  </si>
  <si>
    <t> -0.007 </t>
  </si>
  <si>
    <t>2435309.545 </t>
  </si>
  <si>
    <t> 21.07.1955 01:04 </t>
  </si>
  <si>
    <t>2435371.532 </t>
  </si>
  <si>
    <t> 21.09.1955 00:46 </t>
  </si>
  <si>
    <t>2436810.550 </t>
  </si>
  <si>
    <t> 30.08.1959 01:12 </t>
  </si>
  <si>
    <t> -0.004 </t>
  </si>
  <si>
    <t>2436814.471 </t>
  </si>
  <si>
    <t> 02.09.1959 23:18 </t>
  </si>
  <si>
    <t>2436818.402 </t>
  </si>
  <si>
    <t> 06.09.1959 21:38 </t>
  </si>
  <si>
    <t>2436847.424 </t>
  </si>
  <si>
    <t> 05.10.1959 22:10 </t>
  </si>
  <si>
    <t> -0.008 </t>
  </si>
  <si>
    <t>2443755.400 </t>
  </si>
  <si>
    <t> 03.09.1978 21:36 </t>
  </si>
  <si>
    <t> -0.009 </t>
  </si>
  <si>
    <t>V </t>
  </si>
  <si>
    <t> R.Diethelm </t>
  </si>
  <si>
    <t> BBS 39 </t>
  </si>
  <si>
    <t>2444458.454 </t>
  </si>
  <si>
    <t> 06.08.1980 22:53 </t>
  </si>
  <si>
    <t> 0.007 </t>
  </si>
  <si>
    <t> BBS 49 </t>
  </si>
  <si>
    <t>2449544.5030 </t>
  </si>
  <si>
    <t> 11.07.1994 00:04 </t>
  </si>
  <si>
    <t> 0.0149 </t>
  </si>
  <si>
    <t>E </t>
  </si>
  <si>
    <t>o</t>
  </si>
  <si>
    <t> W.Moschner </t>
  </si>
  <si>
    <t>BAVM 172 </t>
  </si>
  <si>
    <t>2449546.4658 </t>
  </si>
  <si>
    <t> 12.07.1994 23:10 </t>
  </si>
  <si>
    <t> 0.0161 </t>
  </si>
  <si>
    <t>2450601.4163 </t>
  </si>
  <si>
    <t> 01.06.1997 21:59 </t>
  </si>
  <si>
    <t> 0.0172 </t>
  </si>
  <si>
    <t>?</t>
  </si>
  <si>
    <t> J.Safar </t>
  </si>
  <si>
    <t>IBVS 4887 </t>
  </si>
  <si>
    <t>2450899.5818 </t>
  </si>
  <si>
    <t> 27.03.1998 01:57 </t>
  </si>
  <si>
    <t> 0.0192 </t>
  </si>
  <si>
    <t>IBVS 4888 </t>
  </si>
  <si>
    <t>2451020.415 </t>
  </si>
  <si>
    <t> 25.07.1998 21:57 </t>
  </si>
  <si>
    <t> 0.018 </t>
  </si>
  <si>
    <t> BBS 118 </t>
  </si>
  <si>
    <t>2451355.4575 </t>
  </si>
  <si>
    <t> 25.06.1999 22:58 </t>
  </si>
  <si>
    <t> 0.0187 </t>
  </si>
  <si>
    <t> F.Agerer </t>
  </si>
  <si>
    <t>2451377.4279 </t>
  </si>
  <si>
    <t> 17.07.1999 22:16 </t>
  </si>
  <si>
    <t> 0.0191 </t>
  </si>
  <si>
    <t>IBVS 5263 </t>
  </si>
  <si>
    <t>2452146.37967 </t>
  </si>
  <si>
    <t> 24.08.2001 21:06 </t>
  </si>
  <si>
    <t> 0.02302 </t>
  </si>
  <si>
    <t>C </t>
  </si>
  <si>
    <t> J.Šafár </t>
  </si>
  <si>
    <t>OEJV 0074 </t>
  </si>
  <si>
    <t>2452426.4934 </t>
  </si>
  <si>
    <t> 31.05.2002 23:50 </t>
  </si>
  <si>
    <t> 0.0200 </t>
  </si>
  <si>
    <t>2452437.4776 </t>
  </si>
  <si>
    <t> 11.06.2002 23:27 </t>
  </si>
  <si>
    <t> 0.0193 </t>
  </si>
  <si>
    <t> M.Zejda </t>
  </si>
  <si>
    <t>IBVS 5583 </t>
  </si>
  <si>
    <t>2452948.2799 </t>
  </si>
  <si>
    <t> 04.11.2003 18:43 </t>
  </si>
  <si>
    <t> 0.0205 </t>
  </si>
  <si>
    <t> P.Frank </t>
  </si>
  <si>
    <t>2452948.2816 </t>
  </si>
  <si>
    <t> 04.11.2003 18:45 </t>
  </si>
  <si>
    <t> 0.0222 </t>
  </si>
  <si>
    <t> L.Kotková &amp; M.Wolf </t>
  </si>
  <si>
    <t>IBVS 5676 </t>
  </si>
  <si>
    <t>2453228.39815 </t>
  </si>
  <si>
    <t> 10.08.2004 21:33 </t>
  </si>
  <si>
    <t> 0.02198 </t>
  </si>
  <si>
    <t> Motl et al. </t>
  </si>
  <si>
    <t>2453517.5431 </t>
  </si>
  <si>
    <t> 27.05.2005 01:02 </t>
  </si>
  <si>
    <t> 0.0268 </t>
  </si>
  <si>
    <t>-I</t>
  </si>
  <si>
    <t> Agerer </t>
  </si>
  <si>
    <t>BAVM 178 </t>
  </si>
  <si>
    <t>2453519.504 </t>
  </si>
  <si>
    <t> 29.05.2005 00:05 </t>
  </si>
  <si>
    <t>12444</t>
  </si>
  <si>
    <t> 0.026 </t>
  </si>
  <si>
    <t> K.Locher </t>
  </si>
  <si>
    <t>OEJV 0003 </t>
  </si>
  <si>
    <t>2453612.4840 </t>
  </si>
  <si>
    <t> 29.08.2005 23:36 </t>
  </si>
  <si>
    <t>12562.5</t>
  </si>
  <si>
    <t> 0.0262 </t>
  </si>
  <si>
    <t>2453618.36549 </t>
  </si>
  <si>
    <t> 04.09.2005 20:46 </t>
  </si>
  <si>
    <t>12570</t>
  </si>
  <si>
    <t> 0.02289 </t>
  </si>
  <si>
    <t>R</t>
  </si>
  <si>
    <t> L.Brát </t>
  </si>
  <si>
    <t>2453933.3940 </t>
  </si>
  <si>
    <t> 16.07.2006 21:27 </t>
  </si>
  <si>
    <t>12971.5</t>
  </si>
  <si>
    <t> 0.0182 </t>
  </si>
  <si>
    <t>BAVM 183 </t>
  </si>
  <si>
    <t>2454339.4518 </t>
  </si>
  <si>
    <t> 26.08.2007 22:50 </t>
  </si>
  <si>
    <t>13489</t>
  </si>
  <si>
    <t> 0.0244 </t>
  </si>
  <si>
    <t>BAVM 193 </t>
  </si>
  <si>
    <t>2454685.4793 </t>
  </si>
  <si>
    <t> 06.08.2008 23:30 </t>
  </si>
  <si>
    <t>13930</t>
  </si>
  <si>
    <t> 0.0253 </t>
  </si>
  <si>
    <t>BAVM 203 </t>
  </si>
  <si>
    <t>2455060.5407 </t>
  </si>
  <si>
    <t> 17.08.2009 00:58 </t>
  </si>
  <si>
    <t>14408</t>
  </si>
  <si>
    <t> 0.0285 </t>
  </si>
  <si>
    <t>BAVM 212 </t>
  </si>
  <si>
    <t>2455068.3873 </t>
  </si>
  <si>
    <t> 24.08.2009 21:17 </t>
  </si>
  <si>
    <t>14418</t>
  </si>
  <si>
    <t> 0.0287 </t>
  </si>
  <si>
    <t>2455478.3620 </t>
  </si>
  <si>
    <t> 08.10.2010 20:41 </t>
  </si>
  <si>
    <t>14940.5</t>
  </si>
  <si>
    <t> 0.0286 </t>
  </si>
  <si>
    <t>BAVM 215 </t>
  </si>
  <si>
    <t>2455791.4371 </t>
  </si>
  <si>
    <t> 17.08.2011 22:29 </t>
  </si>
  <si>
    <t>15339.5</t>
  </si>
  <si>
    <t> 0.0321 </t>
  </si>
  <si>
    <t>BAVM 225 </t>
  </si>
  <si>
    <t>2456494.4732 </t>
  </si>
  <si>
    <t> 20.07.2013 23:21 </t>
  </si>
  <si>
    <t>16235.5</t>
  </si>
  <si>
    <t> 0.0301 </t>
  </si>
  <si>
    <t>BAVM 234 </t>
  </si>
  <si>
    <t>2456897.3882 </t>
  </si>
  <si>
    <t> 27.08.2014 21:19 </t>
  </si>
  <si>
    <t>16749</t>
  </si>
  <si>
    <t>BAVM 238 </t>
  </si>
  <si>
    <t>2456937.4052 </t>
  </si>
  <si>
    <t> 06.10.2014 21:43 </t>
  </si>
  <si>
    <t>16800</t>
  </si>
  <si>
    <t> 0.0324 </t>
  </si>
  <si>
    <t>BAVM 239 </t>
  </si>
  <si>
    <t>PE?</t>
  </si>
  <si>
    <t>BAV 91 Feb 2024</t>
  </si>
  <si>
    <t>Next ToM-P</t>
  </si>
  <si>
    <t>Next ToM-S</t>
  </si>
  <si>
    <t>VSX</t>
  </si>
  <si>
    <t>12.80-13.70</t>
  </si>
  <si>
    <t xml:space="preserve">Mag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</si>
</sst>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8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22" fontId="23" fillId="0" borderId="16" xfId="0" applyNumberFormat="1" applyFont="1" applyBorder="1" applyAlignment="1">
      <alignment horizontal="right" vertical="center"/>
    </xf>
    <xf numFmtId="22" fontId="23" fillId="0" borderId="17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FM Vul - O-C Diagr.</a:t>
            </a:r>
          </a:p>
        </c:rich>
      </c:tx>
      <c:layout>
        <c:manualLayout>
          <c:xMode val="edge"/>
          <c:yMode val="edge"/>
          <c:x val="0.3954483783410430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003724275791"/>
          <c:y val="0.14769252958613219"/>
          <c:w val="0.8264586110159938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-14009</c:v>
                </c:pt>
                <c:pt idx="1">
                  <c:v>-13972</c:v>
                </c:pt>
                <c:pt idx="2">
                  <c:v>-13062</c:v>
                </c:pt>
                <c:pt idx="3">
                  <c:v>-12278</c:v>
                </c:pt>
                <c:pt idx="4">
                  <c:v>-12129</c:v>
                </c:pt>
                <c:pt idx="5">
                  <c:v>-11664</c:v>
                </c:pt>
                <c:pt idx="6">
                  <c:v>-11632</c:v>
                </c:pt>
                <c:pt idx="7">
                  <c:v>-11623</c:v>
                </c:pt>
                <c:pt idx="8">
                  <c:v>-11622</c:v>
                </c:pt>
                <c:pt idx="9">
                  <c:v>-11182</c:v>
                </c:pt>
                <c:pt idx="10">
                  <c:v>-11102</c:v>
                </c:pt>
                <c:pt idx="11">
                  <c:v>-11074</c:v>
                </c:pt>
                <c:pt idx="12">
                  <c:v>-11023</c:v>
                </c:pt>
                <c:pt idx="13">
                  <c:v>-10764</c:v>
                </c:pt>
                <c:pt idx="14">
                  <c:v>-10685</c:v>
                </c:pt>
                <c:pt idx="15">
                  <c:v>-8851</c:v>
                </c:pt>
                <c:pt idx="16">
                  <c:v>-8846</c:v>
                </c:pt>
                <c:pt idx="17">
                  <c:v>-8841</c:v>
                </c:pt>
                <c:pt idx="18">
                  <c:v>-8804</c:v>
                </c:pt>
                <c:pt idx="19">
                  <c:v>0</c:v>
                </c:pt>
                <c:pt idx="20">
                  <c:v>0</c:v>
                </c:pt>
                <c:pt idx="21">
                  <c:v>896</c:v>
                </c:pt>
                <c:pt idx="22">
                  <c:v>7378</c:v>
                </c:pt>
                <c:pt idx="23">
                  <c:v>7380.5</c:v>
                </c:pt>
                <c:pt idx="24">
                  <c:v>8725</c:v>
                </c:pt>
                <c:pt idx="25">
                  <c:v>8725</c:v>
                </c:pt>
                <c:pt idx="26">
                  <c:v>9105</c:v>
                </c:pt>
                <c:pt idx="27">
                  <c:v>9259</c:v>
                </c:pt>
                <c:pt idx="28">
                  <c:v>9686</c:v>
                </c:pt>
                <c:pt idx="29">
                  <c:v>9714</c:v>
                </c:pt>
                <c:pt idx="30">
                  <c:v>10694</c:v>
                </c:pt>
                <c:pt idx="31">
                  <c:v>11051</c:v>
                </c:pt>
                <c:pt idx="32">
                  <c:v>11065</c:v>
                </c:pt>
                <c:pt idx="33">
                  <c:v>11716</c:v>
                </c:pt>
                <c:pt idx="34">
                  <c:v>11716</c:v>
                </c:pt>
                <c:pt idx="35">
                  <c:v>12073</c:v>
                </c:pt>
                <c:pt idx="36">
                  <c:v>12441.5</c:v>
                </c:pt>
                <c:pt idx="37">
                  <c:v>12444</c:v>
                </c:pt>
                <c:pt idx="38">
                  <c:v>12562.5</c:v>
                </c:pt>
                <c:pt idx="39">
                  <c:v>12570</c:v>
                </c:pt>
                <c:pt idx="40">
                  <c:v>12570</c:v>
                </c:pt>
                <c:pt idx="41">
                  <c:v>12971.5</c:v>
                </c:pt>
                <c:pt idx="42">
                  <c:v>13489</c:v>
                </c:pt>
                <c:pt idx="43">
                  <c:v>13930</c:v>
                </c:pt>
                <c:pt idx="44">
                  <c:v>14408</c:v>
                </c:pt>
                <c:pt idx="45">
                  <c:v>14418</c:v>
                </c:pt>
                <c:pt idx="46">
                  <c:v>14940.5</c:v>
                </c:pt>
                <c:pt idx="47">
                  <c:v>15339.5</c:v>
                </c:pt>
                <c:pt idx="48">
                  <c:v>16235.5</c:v>
                </c:pt>
                <c:pt idx="49">
                  <c:v>16296.5</c:v>
                </c:pt>
                <c:pt idx="50">
                  <c:v>16749</c:v>
                </c:pt>
                <c:pt idx="51">
                  <c:v>16800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30-44BF-8C2F-291F1951F8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20">
                    <c:v>0</c:v>
                  </c:pt>
                  <c:pt idx="24">
                    <c:v>2.0999999999999999E-3</c:v>
                  </c:pt>
                  <c:pt idx="25">
                    <c:v>2.0999999999999999E-3</c:v>
                  </c:pt>
                  <c:pt idx="26">
                    <c:v>2.3999999999999998E-3</c:v>
                  </c:pt>
                  <c:pt idx="27">
                    <c:v>2E-3</c:v>
                  </c:pt>
                  <c:pt idx="28">
                    <c:v>2.9999999999999997E-4</c:v>
                  </c:pt>
                  <c:pt idx="29">
                    <c:v>2.8E-3</c:v>
                  </c:pt>
                  <c:pt idx="30">
                    <c:v>2.3E-3</c:v>
                  </c:pt>
                  <c:pt idx="31">
                    <c:v>2.9999999999999997E-4</c:v>
                  </c:pt>
                  <c:pt idx="32">
                    <c:v>4.1999999999999997E-3</c:v>
                  </c:pt>
                  <c:pt idx="33">
                    <c:v>6.9999999999999999E-4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1.2999999999999999E-3</c:v>
                  </c:pt>
                  <c:pt idx="37">
                    <c:v>3.0000000000000001E-3</c:v>
                  </c:pt>
                  <c:pt idx="38">
                    <c:v>2.8E-3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1E-3</c:v>
                  </c:pt>
                  <c:pt idx="46">
                    <c:v>4.4999999999999997E-3</c:v>
                  </c:pt>
                  <c:pt idx="48">
                    <c:v>9.5999999999999992E-3</c:v>
                  </c:pt>
                  <c:pt idx="49">
                    <c:v>3.5000000000000001E-3</c:v>
                  </c:pt>
                  <c:pt idx="50">
                    <c:v>1.4E-3</c:v>
                  </c:pt>
                  <c:pt idx="51">
                    <c:v>1.9E-3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20">
                    <c:v>0</c:v>
                  </c:pt>
                  <c:pt idx="24">
                    <c:v>2.0999999999999999E-3</c:v>
                  </c:pt>
                  <c:pt idx="25">
                    <c:v>2.0999999999999999E-3</c:v>
                  </c:pt>
                  <c:pt idx="26">
                    <c:v>2.3999999999999998E-3</c:v>
                  </c:pt>
                  <c:pt idx="27">
                    <c:v>2E-3</c:v>
                  </c:pt>
                  <c:pt idx="28">
                    <c:v>2.9999999999999997E-4</c:v>
                  </c:pt>
                  <c:pt idx="29">
                    <c:v>2.8E-3</c:v>
                  </c:pt>
                  <c:pt idx="30">
                    <c:v>2.3E-3</c:v>
                  </c:pt>
                  <c:pt idx="31">
                    <c:v>2.9999999999999997E-4</c:v>
                  </c:pt>
                  <c:pt idx="32">
                    <c:v>4.1999999999999997E-3</c:v>
                  </c:pt>
                  <c:pt idx="33">
                    <c:v>6.9999999999999999E-4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1.2999999999999999E-3</c:v>
                  </c:pt>
                  <c:pt idx="37">
                    <c:v>3.0000000000000001E-3</c:v>
                  </c:pt>
                  <c:pt idx="38">
                    <c:v>2.8E-3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1E-3</c:v>
                  </c:pt>
                  <c:pt idx="46">
                    <c:v>4.4999999999999997E-3</c:v>
                  </c:pt>
                  <c:pt idx="48">
                    <c:v>9.5999999999999992E-3</c:v>
                  </c:pt>
                  <c:pt idx="49">
                    <c:v>3.5000000000000001E-3</c:v>
                  </c:pt>
                  <c:pt idx="50">
                    <c:v>1.4E-3</c:v>
                  </c:pt>
                  <c:pt idx="5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-14009</c:v>
                </c:pt>
                <c:pt idx="1">
                  <c:v>-13972</c:v>
                </c:pt>
                <c:pt idx="2">
                  <c:v>-13062</c:v>
                </c:pt>
                <c:pt idx="3">
                  <c:v>-12278</c:v>
                </c:pt>
                <c:pt idx="4">
                  <c:v>-12129</c:v>
                </c:pt>
                <c:pt idx="5">
                  <c:v>-11664</c:v>
                </c:pt>
                <c:pt idx="6">
                  <c:v>-11632</c:v>
                </c:pt>
                <c:pt idx="7">
                  <c:v>-11623</c:v>
                </c:pt>
                <c:pt idx="8">
                  <c:v>-11622</c:v>
                </c:pt>
                <c:pt idx="9">
                  <c:v>-11182</c:v>
                </c:pt>
                <c:pt idx="10">
                  <c:v>-11102</c:v>
                </c:pt>
                <c:pt idx="11">
                  <c:v>-11074</c:v>
                </c:pt>
                <c:pt idx="12">
                  <c:v>-11023</c:v>
                </c:pt>
                <c:pt idx="13">
                  <c:v>-10764</c:v>
                </c:pt>
                <c:pt idx="14">
                  <c:v>-10685</c:v>
                </c:pt>
                <c:pt idx="15">
                  <c:v>-8851</c:v>
                </c:pt>
                <c:pt idx="16">
                  <c:v>-8846</c:v>
                </c:pt>
                <c:pt idx="17">
                  <c:v>-8841</c:v>
                </c:pt>
                <c:pt idx="18">
                  <c:v>-8804</c:v>
                </c:pt>
                <c:pt idx="19">
                  <c:v>0</c:v>
                </c:pt>
                <c:pt idx="20">
                  <c:v>0</c:v>
                </c:pt>
                <c:pt idx="21">
                  <c:v>896</c:v>
                </c:pt>
                <c:pt idx="22">
                  <c:v>7378</c:v>
                </c:pt>
                <c:pt idx="23">
                  <c:v>7380.5</c:v>
                </c:pt>
                <c:pt idx="24">
                  <c:v>8725</c:v>
                </c:pt>
                <c:pt idx="25">
                  <c:v>8725</c:v>
                </c:pt>
                <c:pt idx="26">
                  <c:v>9105</c:v>
                </c:pt>
                <c:pt idx="27">
                  <c:v>9259</c:v>
                </c:pt>
                <c:pt idx="28">
                  <c:v>9686</c:v>
                </c:pt>
                <c:pt idx="29">
                  <c:v>9714</c:v>
                </c:pt>
                <c:pt idx="30">
                  <c:v>10694</c:v>
                </c:pt>
                <c:pt idx="31">
                  <c:v>11051</c:v>
                </c:pt>
                <c:pt idx="32">
                  <c:v>11065</c:v>
                </c:pt>
                <c:pt idx="33">
                  <c:v>11716</c:v>
                </c:pt>
                <c:pt idx="34">
                  <c:v>11716</c:v>
                </c:pt>
                <c:pt idx="35">
                  <c:v>12073</c:v>
                </c:pt>
                <c:pt idx="36">
                  <c:v>12441.5</c:v>
                </c:pt>
                <c:pt idx="37">
                  <c:v>12444</c:v>
                </c:pt>
                <c:pt idx="38">
                  <c:v>12562.5</c:v>
                </c:pt>
                <c:pt idx="39">
                  <c:v>12570</c:v>
                </c:pt>
                <c:pt idx="40">
                  <c:v>12570</c:v>
                </c:pt>
                <c:pt idx="41">
                  <c:v>12971.5</c:v>
                </c:pt>
                <c:pt idx="42">
                  <c:v>13489</c:v>
                </c:pt>
                <c:pt idx="43">
                  <c:v>13930</c:v>
                </c:pt>
                <c:pt idx="44">
                  <c:v>14408</c:v>
                </c:pt>
                <c:pt idx="45">
                  <c:v>14418</c:v>
                </c:pt>
                <c:pt idx="46">
                  <c:v>14940.5</c:v>
                </c:pt>
                <c:pt idx="47">
                  <c:v>15339.5</c:v>
                </c:pt>
                <c:pt idx="48">
                  <c:v>16235.5</c:v>
                </c:pt>
                <c:pt idx="49">
                  <c:v>16296.5</c:v>
                </c:pt>
                <c:pt idx="50">
                  <c:v>16749</c:v>
                </c:pt>
                <c:pt idx="51">
                  <c:v>16800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  <c:pt idx="0">
                  <c:v>7.5662999988708179E-3</c:v>
                </c:pt>
                <c:pt idx="1">
                  <c:v>-2.1396000011009164E-3</c:v>
                </c:pt>
                <c:pt idx="2">
                  <c:v>7.823400002962444E-3</c:v>
                </c:pt>
                <c:pt idx="3">
                  <c:v>1.5146000005188398E-3</c:v>
                </c:pt>
                <c:pt idx="4">
                  <c:v>1.050299993949011E-3</c:v>
                </c:pt>
                <c:pt idx="5">
                  <c:v>1.6124800000397954E-2</c:v>
                </c:pt>
                <c:pt idx="6">
                  <c:v>-6.3776000024517998E-3</c:v>
                </c:pt>
                <c:pt idx="7">
                  <c:v>-5.1439000017126091E-3</c:v>
                </c:pt>
                <c:pt idx="8">
                  <c:v>3.0215400001907256E-2</c:v>
                </c:pt>
                <c:pt idx="9">
                  <c:v>1.1307399996439926E-2</c:v>
                </c:pt>
                <c:pt idx="10">
                  <c:v>5.0514000031398609E-3</c:v>
                </c:pt>
                <c:pt idx="11">
                  <c:v>9.1117999982088804E-3</c:v>
                </c:pt>
                <c:pt idx="12">
                  <c:v>-6.5639000022201799E-3</c:v>
                </c:pt>
                <c:pt idx="13">
                  <c:v>8.4948000003350899E-3</c:v>
                </c:pt>
                <c:pt idx="14">
                  <c:v>8.8794999974197708E-3</c:v>
                </c:pt>
                <c:pt idx="15">
                  <c:v>-4.1643000004114583E-3</c:v>
                </c:pt>
                <c:pt idx="16">
                  <c:v>-6.3678000005893409E-3</c:v>
                </c:pt>
                <c:pt idx="17">
                  <c:v>1.4287000012700446E-3</c:v>
                </c:pt>
                <c:pt idx="18">
                  <c:v>-8.2772000023396686E-3</c:v>
                </c:pt>
                <c:pt idx="19">
                  <c:v>-8.9999999981955625E-3</c:v>
                </c:pt>
                <c:pt idx="21">
                  <c:v>6.9327999954111874E-3</c:v>
                </c:pt>
                <c:pt idx="22">
                  <c:v>1.4915399995516054E-2</c:v>
                </c:pt>
                <c:pt idx="23">
                  <c:v>1.6113649995531887E-2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30-44BF-8C2F-291F1951F8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-14009</c:v>
                </c:pt>
                <c:pt idx="1">
                  <c:v>-13972</c:v>
                </c:pt>
                <c:pt idx="2">
                  <c:v>-13062</c:v>
                </c:pt>
                <c:pt idx="3">
                  <c:v>-12278</c:v>
                </c:pt>
                <c:pt idx="4">
                  <c:v>-12129</c:v>
                </c:pt>
                <c:pt idx="5">
                  <c:v>-11664</c:v>
                </c:pt>
                <c:pt idx="6">
                  <c:v>-11632</c:v>
                </c:pt>
                <c:pt idx="7">
                  <c:v>-11623</c:v>
                </c:pt>
                <c:pt idx="8">
                  <c:v>-11622</c:v>
                </c:pt>
                <c:pt idx="9">
                  <c:v>-11182</c:v>
                </c:pt>
                <c:pt idx="10">
                  <c:v>-11102</c:v>
                </c:pt>
                <c:pt idx="11">
                  <c:v>-11074</c:v>
                </c:pt>
                <c:pt idx="12">
                  <c:v>-11023</c:v>
                </c:pt>
                <c:pt idx="13">
                  <c:v>-10764</c:v>
                </c:pt>
                <c:pt idx="14">
                  <c:v>-10685</c:v>
                </c:pt>
                <c:pt idx="15">
                  <c:v>-8851</c:v>
                </c:pt>
                <c:pt idx="16">
                  <c:v>-8846</c:v>
                </c:pt>
                <c:pt idx="17">
                  <c:v>-8841</c:v>
                </c:pt>
                <c:pt idx="18">
                  <c:v>-8804</c:v>
                </c:pt>
                <c:pt idx="19">
                  <c:v>0</c:v>
                </c:pt>
                <c:pt idx="20">
                  <c:v>0</c:v>
                </c:pt>
                <c:pt idx="21">
                  <c:v>896</c:v>
                </c:pt>
                <c:pt idx="22">
                  <c:v>7378</c:v>
                </c:pt>
                <c:pt idx="23">
                  <c:v>7380.5</c:v>
                </c:pt>
                <c:pt idx="24">
                  <c:v>8725</c:v>
                </c:pt>
                <c:pt idx="25">
                  <c:v>8725</c:v>
                </c:pt>
                <c:pt idx="26">
                  <c:v>9105</c:v>
                </c:pt>
                <c:pt idx="27">
                  <c:v>9259</c:v>
                </c:pt>
                <c:pt idx="28">
                  <c:v>9686</c:v>
                </c:pt>
                <c:pt idx="29">
                  <c:v>9714</c:v>
                </c:pt>
                <c:pt idx="30">
                  <c:v>10694</c:v>
                </c:pt>
                <c:pt idx="31">
                  <c:v>11051</c:v>
                </c:pt>
                <c:pt idx="32">
                  <c:v>11065</c:v>
                </c:pt>
                <c:pt idx="33">
                  <c:v>11716</c:v>
                </c:pt>
                <c:pt idx="34">
                  <c:v>11716</c:v>
                </c:pt>
                <c:pt idx="35">
                  <c:v>12073</c:v>
                </c:pt>
                <c:pt idx="36">
                  <c:v>12441.5</c:v>
                </c:pt>
                <c:pt idx="37">
                  <c:v>12444</c:v>
                </c:pt>
                <c:pt idx="38">
                  <c:v>12562.5</c:v>
                </c:pt>
                <c:pt idx="39">
                  <c:v>12570</c:v>
                </c:pt>
                <c:pt idx="40">
                  <c:v>12570</c:v>
                </c:pt>
                <c:pt idx="41">
                  <c:v>12971.5</c:v>
                </c:pt>
                <c:pt idx="42">
                  <c:v>13489</c:v>
                </c:pt>
                <c:pt idx="43">
                  <c:v>13930</c:v>
                </c:pt>
                <c:pt idx="44">
                  <c:v>14408</c:v>
                </c:pt>
                <c:pt idx="45">
                  <c:v>14418</c:v>
                </c:pt>
                <c:pt idx="46">
                  <c:v>14940.5</c:v>
                </c:pt>
                <c:pt idx="47">
                  <c:v>15339.5</c:v>
                </c:pt>
                <c:pt idx="48">
                  <c:v>16235.5</c:v>
                </c:pt>
                <c:pt idx="49">
                  <c:v>16296.5</c:v>
                </c:pt>
                <c:pt idx="50">
                  <c:v>16749</c:v>
                </c:pt>
                <c:pt idx="51">
                  <c:v>16800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24">
                  <c:v>1.7192499995871913E-2</c:v>
                </c:pt>
                <c:pt idx="25">
                  <c:v>1.7192499995871913E-2</c:v>
                </c:pt>
                <c:pt idx="26">
                  <c:v>1.9226500000513624E-2</c:v>
                </c:pt>
                <c:pt idx="27">
                  <c:v>1.7758699999831151E-2</c:v>
                </c:pt>
                <c:pt idx="28">
                  <c:v>1.8679799999517854E-2</c:v>
                </c:pt>
                <c:pt idx="29">
                  <c:v>1.9140200005494989E-2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30-44BF-8C2F-291F1951F8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20">
                    <c:v>0</c:v>
                  </c:pt>
                  <c:pt idx="24">
                    <c:v>2.0999999999999999E-3</c:v>
                  </c:pt>
                  <c:pt idx="25">
                    <c:v>2.0999999999999999E-3</c:v>
                  </c:pt>
                  <c:pt idx="26">
                    <c:v>2.3999999999999998E-3</c:v>
                  </c:pt>
                  <c:pt idx="27">
                    <c:v>2E-3</c:v>
                  </c:pt>
                  <c:pt idx="28">
                    <c:v>2.9999999999999997E-4</c:v>
                  </c:pt>
                  <c:pt idx="29">
                    <c:v>2.8E-3</c:v>
                  </c:pt>
                  <c:pt idx="30">
                    <c:v>2.3E-3</c:v>
                  </c:pt>
                  <c:pt idx="31">
                    <c:v>2.9999999999999997E-4</c:v>
                  </c:pt>
                  <c:pt idx="32">
                    <c:v>4.1999999999999997E-3</c:v>
                  </c:pt>
                  <c:pt idx="33">
                    <c:v>6.9999999999999999E-4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1.2999999999999999E-3</c:v>
                  </c:pt>
                  <c:pt idx="37">
                    <c:v>3.0000000000000001E-3</c:v>
                  </c:pt>
                  <c:pt idx="38">
                    <c:v>2.8E-3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1E-3</c:v>
                  </c:pt>
                  <c:pt idx="46">
                    <c:v>4.4999999999999997E-3</c:v>
                  </c:pt>
                  <c:pt idx="48">
                    <c:v>9.5999999999999992E-3</c:v>
                  </c:pt>
                  <c:pt idx="49">
                    <c:v>3.5000000000000001E-3</c:v>
                  </c:pt>
                  <c:pt idx="50">
                    <c:v>1.4E-3</c:v>
                  </c:pt>
                  <c:pt idx="51">
                    <c:v>1.9E-3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20">
                    <c:v>0</c:v>
                  </c:pt>
                  <c:pt idx="24">
                    <c:v>2.0999999999999999E-3</c:v>
                  </c:pt>
                  <c:pt idx="25">
                    <c:v>2.0999999999999999E-3</c:v>
                  </c:pt>
                  <c:pt idx="26">
                    <c:v>2.3999999999999998E-3</c:v>
                  </c:pt>
                  <c:pt idx="27">
                    <c:v>2E-3</c:v>
                  </c:pt>
                  <c:pt idx="28">
                    <c:v>2.9999999999999997E-4</c:v>
                  </c:pt>
                  <c:pt idx="29">
                    <c:v>2.8E-3</c:v>
                  </c:pt>
                  <c:pt idx="30">
                    <c:v>2.3E-3</c:v>
                  </c:pt>
                  <c:pt idx="31">
                    <c:v>2.9999999999999997E-4</c:v>
                  </c:pt>
                  <c:pt idx="32">
                    <c:v>4.1999999999999997E-3</c:v>
                  </c:pt>
                  <c:pt idx="33">
                    <c:v>6.9999999999999999E-4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1.2999999999999999E-3</c:v>
                  </c:pt>
                  <c:pt idx="37">
                    <c:v>3.0000000000000001E-3</c:v>
                  </c:pt>
                  <c:pt idx="38">
                    <c:v>2.8E-3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1E-3</c:v>
                  </c:pt>
                  <c:pt idx="46">
                    <c:v>4.4999999999999997E-3</c:v>
                  </c:pt>
                  <c:pt idx="48">
                    <c:v>9.5999999999999992E-3</c:v>
                  </c:pt>
                  <c:pt idx="49">
                    <c:v>3.5000000000000001E-3</c:v>
                  </c:pt>
                  <c:pt idx="50">
                    <c:v>1.4E-3</c:v>
                  </c:pt>
                  <c:pt idx="5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-14009</c:v>
                </c:pt>
                <c:pt idx="1">
                  <c:v>-13972</c:v>
                </c:pt>
                <c:pt idx="2">
                  <c:v>-13062</c:v>
                </c:pt>
                <c:pt idx="3">
                  <c:v>-12278</c:v>
                </c:pt>
                <c:pt idx="4">
                  <c:v>-12129</c:v>
                </c:pt>
                <c:pt idx="5">
                  <c:v>-11664</c:v>
                </c:pt>
                <c:pt idx="6">
                  <c:v>-11632</c:v>
                </c:pt>
                <c:pt idx="7">
                  <c:v>-11623</c:v>
                </c:pt>
                <c:pt idx="8">
                  <c:v>-11622</c:v>
                </c:pt>
                <c:pt idx="9">
                  <c:v>-11182</c:v>
                </c:pt>
                <c:pt idx="10">
                  <c:v>-11102</c:v>
                </c:pt>
                <c:pt idx="11">
                  <c:v>-11074</c:v>
                </c:pt>
                <c:pt idx="12">
                  <c:v>-11023</c:v>
                </c:pt>
                <c:pt idx="13">
                  <c:v>-10764</c:v>
                </c:pt>
                <c:pt idx="14">
                  <c:v>-10685</c:v>
                </c:pt>
                <c:pt idx="15">
                  <c:v>-8851</c:v>
                </c:pt>
                <c:pt idx="16">
                  <c:v>-8846</c:v>
                </c:pt>
                <c:pt idx="17">
                  <c:v>-8841</c:v>
                </c:pt>
                <c:pt idx="18">
                  <c:v>-8804</c:v>
                </c:pt>
                <c:pt idx="19">
                  <c:v>0</c:v>
                </c:pt>
                <c:pt idx="20">
                  <c:v>0</c:v>
                </c:pt>
                <c:pt idx="21">
                  <c:v>896</c:v>
                </c:pt>
                <c:pt idx="22">
                  <c:v>7378</c:v>
                </c:pt>
                <c:pt idx="23">
                  <c:v>7380.5</c:v>
                </c:pt>
                <c:pt idx="24">
                  <c:v>8725</c:v>
                </c:pt>
                <c:pt idx="25">
                  <c:v>8725</c:v>
                </c:pt>
                <c:pt idx="26">
                  <c:v>9105</c:v>
                </c:pt>
                <c:pt idx="27">
                  <c:v>9259</c:v>
                </c:pt>
                <c:pt idx="28">
                  <c:v>9686</c:v>
                </c:pt>
                <c:pt idx="29">
                  <c:v>9714</c:v>
                </c:pt>
                <c:pt idx="30">
                  <c:v>10694</c:v>
                </c:pt>
                <c:pt idx="31">
                  <c:v>11051</c:v>
                </c:pt>
                <c:pt idx="32">
                  <c:v>11065</c:v>
                </c:pt>
                <c:pt idx="33">
                  <c:v>11716</c:v>
                </c:pt>
                <c:pt idx="34">
                  <c:v>11716</c:v>
                </c:pt>
                <c:pt idx="35">
                  <c:v>12073</c:v>
                </c:pt>
                <c:pt idx="36">
                  <c:v>12441.5</c:v>
                </c:pt>
                <c:pt idx="37">
                  <c:v>12444</c:v>
                </c:pt>
                <c:pt idx="38">
                  <c:v>12562.5</c:v>
                </c:pt>
                <c:pt idx="39">
                  <c:v>12570</c:v>
                </c:pt>
                <c:pt idx="40">
                  <c:v>12570</c:v>
                </c:pt>
                <c:pt idx="41">
                  <c:v>12971.5</c:v>
                </c:pt>
                <c:pt idx="42">
                  <c:v>13489</c:v>
                </c:pt>
                <c:pt idx="43">
                  <c:v>13930</c:v>
                </c:pt>
                <c:pt idx="44">
                  <c:v>14408</c:v>
                </c:pt>
                <c:pt idx="45">
                  <c:v>14418</c:v>
                </c:pt>
                <c:pt idx="46">
                  <c:v>14940.5</c:v>
                </c:pt>
                <c:pt idx="47">
                  <c:v>15339.5</c:v>
                </c:pt>
                <c:pt idx="48">
                  <c:v>16235.5</c:v>
                </c:pt>
                <c:pt idx="49">
                  <c:v>16296.5</c:v>
                </c:pt>
                <c:pt idx="50">
                  <c:v>16749</c:v>
                </c:pt>
                <c:pt idx="51">
                  <c:v>16800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30">
                  <c:v>2.3024200003419537E-2</c:v>
                </c:pt>
                <c:pt idx="31">
                  <c:v>2.0024299999931827E-2</c:v>
                </c:pt>
                <c:pt idx="32">
                  <c:v>1.9254500002716668E-2</c:v>
                </c:pt>
                <c:pt idx="33">
                  <c:v>2.0458799997868482E-2</c:v>
                </c:pt>
                <c:pt idx="34">
                  <c:v>2.2158799998578615E-2</c:v>
                </c:pt>
                <c:pt idx="35">
                  <c:v>2.1978900003887247E-2</c:v>
                </c:pt>
                <c:pt idx="36">
                  <c:v>2.6830950002477039E-2</c:v>
                </c:pt>
                <c:pt idx="37">
                  <c:v>2.6129199999559205E-2</c:v>
                </c:pt>
                <c:pt idx="38">
                  <c:v>2.6206249996903352E-2</c:v>
                </c:pt>
                <c:pt idx="39">
                  <c:v>2.2891000000527129E-2</c:v>
                </c:pt>
                <c:pt idx="40">
                  <c:v>2.2891000000527129E-2</c:v>
                </c:pt>
                <c:pt idx="41">
                  <c:v>1.8159949999244418E-2</c:v>
                </c:pt>
                <c:pt idx="42">
                  <c:v>2.4397699999099132E-2</c:v>
                </c:pt>
                <c:pt idx="43">
                  <c:v>2.5348999995912891E-2</c:v>
                </c:pt>
                <c:pt idx="44">
                  <c:v>2.8494400001363829E-2</c:v>
                </c:pt>
                <c:pt idx="45">
                  <c:v>2.8687400001217611E-2</c:v>
                </c:pt>
                <c:pt idx="46">
                  <c:v>2.8621650002605747E-2</c:v>
                </c:pt>
                <c:pt idx="47">
                  <c:v>3.2082350000564475E-2</c:v>
                </c:pt>
                <c:pt idx="48">
                  <c:v>3.0115150002529845E-2</c:v>
                </c:pt>
                <c:pt idx="49">
                  <c:v>3.4232450001582038E-2</c:v>
                </c:pt>
                <c:pt idx="50">
                  <c:v>3.2115699999849312E-2</c:v>
                </c:pt>
                <c:pt idx="51">
                  <c:v>3.2440000002679881E-2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30-44BF-8C2F-291F1951F8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20">
                    <c:v>0</c:v>
                  </c:pt>
                  <c:pt idx="24">
                    <c:v>2.0999999999999999E-3</c:v>
                  </c:pt>
                  <c:pt idx="25">
                    <c:v>2.0999999999999999E-3</c:v>
                  </c:pt>
                  <c:pt idx="26">
                    <c:v>2.3999999999999998E-3</c:v>
                  </c:pt>
                  <c:pt idx="27">
                    <c:v>2E-3</c:v>
                  </c:pt>
                  <c:pt idx="28">
                    <c:v>2.9999999999999997E-4</c:v>
                  </c:pt>
                  <c:pt idx="29">
                    <c:v>2.8E-3</c:v>
                  </c:pt>
                  <c:pt idx="30">
                    <c:v>2.3E-3</c:v>
                  </c:pt>
                  <c:pt idx="31">
                    <c:v>2.9999999999999997E-4</c:v>
                  </c:pt>
                  <c:pt idx="32">
                    <c:v>4.1999999999999997E-3</c:v>
                  </c:pt>
                  <c:pt idx="33">
                    <c:v>6.9999999999999999E-4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1.2999999999999999E-3</c:v>
                  </c:pt>
                  <c:pt idx="37">
                    <c:v>3.0000000000000001E-3</c:v>
                  </c:pt>
                  <c:pt idx="38">
                    <c:v>2.8E-3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1E-3</c:v>
                  </c:pt>
                  <c:pt idx="46">
                    <c:v>4.4999999999999997E-3</c:v>
                  </c:pt>
                  <c:pt idx="48">
                    <c:v>9.5999999999999992E-3</c:v>
                  </c:pt>
                  <c:pt idx="49">
                    <c:v>3.5000000000000001E-3</c:v>
                  </c:pt>
                  <c:pt idx="50">
                    <c:v>1.4E-3</c:v>
                  </c:pt>
                  <c:pt idx="51">
                    <c:v>1.9E-3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20">
                    <c:v>0</c:v>
                  </c:pt>
                  <c:pt idx="24">
                    <c:v>2.0999999999999999E-3</c:v>
                  </c:pt>
                  <c:pt idx="25">
                    <c:v>2.0999999999999999E-3</c:v>
                  </c:pt>
                  <c:pt idx="26">
                    <c:v>2.3999999999999998E-3</c:v>
                  </c:pt>
                  <c:pt idx="27">
                    <c:v>2E-3</c:v>
                  </c:pt>
                  <c:pt idx="28">
                    <c:v>2.9999999999999997E-4</c:v>
                  </c:pt>
                  <c:pt idx="29">
                    <c:v>2.8E-3</c:v>
                  </c:pt>
                  <c:pt idx="30">
                    <c:v>2.3E-3</c:v>
                  </c:pt>
                  <c:pt idx="31">
                    <c:v>2.9999999999999997E-4</c:v>
                  </c:pt>
                  <c:pt idx="32">
                    <c:v>4.1999999999999997E-3</c:v>
                  </c:pt>
                  <c:pt idx="33">
                    <c:v>6.9999999999999999E-4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1.2999999999999999E-3</c:v>
                  </c:pt>
                  <c:pt idx="37">
                    <c:v>3.0000000000000001E-3</c:v>
                  </c:pt>
                  <c:pt idx="38">
                    <c:v>2.8E-3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1E-3</c:v>
                  </c:pt>
                  <c:pt idx="46">
                    <c:v>4.4999999999999997E-3</c:v>
                  </c:pt>
                  <c:pt idx="48">
                    <c:v>9.5999999999999992E-3</c:v>
                  </c:pt>
                  <c:pt idx="49">
                    <c:v>3.5000000000000001E-3</c:v>
                  </c:pt>
                  <c:pt idx="50">
                    <c:v>1.4E-3</c:v>
                  </c:pt>
                  <c:pt idx="5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-14009</c:v>
                </c:pt>
                <c:pt idx="1">
                  <c:v>-13972</c:v>
                </c:pt>
                <c:pt idx="2">
                  <c:v>-13062</c:v>
                </c:pt>
                <c:pt idx="3">
                  <c:v>-12278</c:v>
                </c:pt>
                <c:pt idx="4">
                  <c:v>-12129</c:v>
                </c:pt>
                <c:pt idx="5">
                  <c:v>-11664</c:v>
                </c:pt>
                <c:pt idx="6">
                  <c:v>-11632</c:v>
                </c:pt>
                <c:pt idx="7">
                  <c:v>-11623</c:v>
                </c:pt>
                <c:pt idx="8">
                  <c:v>-11622</c:v>
                </c:pt>
                <c:pt idx="9">
                  <c:v>-11182</c:v>
                </c:pt>
                <c:pt idx="10">
                  <c:v>-11102</c:v>
                </c:pt>
                <c:pt idx="11">
                  <c:v>-11074</c:v>
                </c:pt>
                <c:pt idx="12">
                  <c:v>-11023</c:v>
                </c:pt>
                <c:pt idx="13">
                  <c:v>-10764</c:v>
                </c:pt>
                <c:pt idx="14">
                  <c:v>-10685</c:v>
                </c:pt>
                <c:pt idx="15">
                  <c:v>-8851</c:v>
                </c:pt>
                <c:pt idx="16">
                  <c:v>-8846</c:v>
                </c:pt>
                <c:pt idx="17">
                  <c:v>-8841</c:v>
                </c:pt>
                <c:pt idx="18">
                  <c:v>-8804</c:v>
                </c:pt>
                <c:pt idx="19">
                  <c:v>0</c:v>
                </c:pt>
                <c:pt idx="20">
                  <c:v>0</c:v>
                </c:pt>
                <c:pt idx="21">
                  <c:v>896</c:v>
                </c:pt>
                <c:pt idx="22">
                  <c:v>7378</c:v>
                </c:pt>
                <c:pt idx="23">
                  <c:v>7380.5</c:v>
                </c:pt>
                <c:pt idx="24">
                  <c:v>8725</c:v>
                </c:pt>
                <c:pt idx="25">
                  <c:v>8725</c:v>
                </c:pt>
                <c:pt idx="26">
                  <c:v>9105</c:v>
                </c:pt>
                <c:pt idx="27">
                  <c:v>9259</c:v>
                </c:pt>
                <c:pt idx="28">
                  <c:v>9686</c:v>
                </c:pt>
                <c:pt idx="29">
                  <c:v>9714</c:v>
                </c:pt>
                <c:pt idx="30">
                  <c:v>10694</c:v>
                </c:pt>
                <c:pt idx="31">
                  <c:v>11051</c:v>
                </c:pt>
                <c:pt idx="32">
                  <c:v>11065</c:v>
                </c:pt>
                <c:pt idx="33">
                  <c:v>11716</c:v>
                </c:pt>
                <c:pt idx="34">
                  <c:v>11716</c:v>
                </c:pt>
                <c:pt idx="35">
                  <c:v>12073</c:v>
                </c:pt>
                <c:pt idx="36">
                  <c:v>12441.5</c:v>
                </c:pt>
                <c:pt idx="37">
                  <c:v>12444</c:v>
                </c:pt>
                <c:pt idx="38">
                  <c:v>12562.5</c:v>
                </c:pt>
                <c:pt idx="39">
                  <c:v>12570</c:v>
                </c:pt>
                <c:pt idx="40">
                  <c:v>12570</c:v>
                </c:pt>
                <c:pt idx="41">
                  <c:v>12971.5</c:v>
                </c:pt>
                <c:pt idx="42">
                  <c:v>13489</c:v>
                </c:pt>
                <c:pt idx="43">
                  <c:v>13930</c:v>
                </c:pt>
                <c:pt idx="44">
                  <c:v>14408</c:v>
                </c:pt>
                <c:pt idx="45">
                  <c:v>14418</c:v>
                </c:pt>
                <c:pt idx="46">
                  <c:v>14940.5</c:v>
                </c:pt>
                <c:pt idx="47">
                  <c:v>15339.5</c:v>
                </c:pt>
                <c:pt idx="48">
                  <c:v>16235.5</c:v>
                </c:pt>
                <c:pt idx="49">
                  <c:v>16296.5</c:v>
                </c:pt>
                <c:pt idx="50">
                  <c:v>16749</c:v>
                </c:pt>
                <c:pt idx="51">
                  <c:v>16800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30-44BF-8C2F-291F1951F8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20">
                    <c:v>0</c:v>
                  </c:pt>
                  <c:pt idx="24">
                    <c:v>2.0999999999999999E-3</c:v>
                  </c:pt>
                  <c:pt idx="25">
                    <c:v>2.0999999999999999E-3</c:v>
                  </c:pt>
                  <c:pt idx="26">
                    <c:v>2.3999999999999998E-3</c:v>
                  </c:pt>
                  <c:pt idx="27">
                    <c:v>2E-3</c:v>
                  </c:pt>
                  <c:pt idx="28">
                    <c:v>2.9999999999999997E-4</c:v>
                  </c:pt>
                  <c:pt idx="29">
                    <c:v>2.8E-3</c:v>
                  </c:pt>
                  <c:pt idx="30">
                    <c:v>2.3E-3</c:v>
                  </c:pt>
                  <c:pt idx="31">
                    <c:v>2.9999999999999997E-4</c:v>
                  </c:pt>
                  <c:pt idx="32">
                    <c:v>4.1999999999999997E-3</c:v>
                  </c:pt>
                  <c:pt idx="33">
                    <c:v>6.9999999999999999E-4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1.2999999999999999E-3</c:v>
                  </c:pt>
                  <c:pt idx="37">
                    <c:v>3.0000000000000001E-3</c:v>
                  </c:pt>
                  <c:pt idx="38">
                    <c:v>2.8E-3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1E-3</c:v>
                  </c:pt>
                  <c:pt idx="46">
                    <c:v>4.4999999999999997E-3</c:v>
                  </c:pt>
                  <c:pt idx="48">
                    <c:v>9.5999999999999992E-3</c:v>
                  </c:pt>
                  <c:pt idx="49">
                    <c:v>3.5000000000000001E-3</c:v>
                  </c:pt>
                  <c:pt idx="50">
                    <c:v>1.4E-3</c:v>
                  </c:pt>
                  <c:pt idx="51">
                    <c:v>1.9E-3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20">
                    <c:v>0</c:v>
                  </c:pt>
                  <c:pt idx="24">
                    <c:v>2.0999999999999999E-3</c:v>
                  </c:pt>
                  <c:pt idx="25">
                    <c:v>2.0999999999999999E-3</c:v>
                  </c:pt>
                  <c:pt idx="26">
                    <c:v>2.3999999999999998E-3</c:v>
                  </c:pt>
                  <c:pt idx="27">
                    <c:v>2E-3</c:v>
                  </c:pt>
                  <c:pt idx="28">
                    <c:v>2.9999999999999997E-4</c:v>
                  </c:pt>
                  <c:pt idx="29">
                    <c:v>2.8E-3</c:v>
                  </c:pt>
                  <c:pt idx="30">
                    <c:v>2.3E-3</c:v>
                  </c:pt>
                  <c:pt idx="31">
                    <c:v>2.9999999999999997E-4</c:v>
                  </c:pt>
                  <c:pt idx="32">
                    <c:v>4.1999999999999997E-3</c:v>
                  </c:pt>
                  <c:pt idx="33">
                    <c:v>6.9999999999999999E-4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1.2999999999999999E-3</c:v>
                  </c:pt>
                  <c:pt idx="37">
                    <c:v>3.0000000000000001E-3</c:v>
                  </c:pt>
                  <c:pt idx="38">
                    <c:v>2.8E-3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1E-3</c:v>
                  </c:pt>
                  <c:pt idx="46">
                    <c:v>4.4999999999999997E-3</c:v>
                  </c:pt>
                  <c:pt idx="48">
                    <c:v>9.5999999999999992E-3</c:v>
                  </c:pt>
                  <c:pt idx="49">
                    <c:v>3.5000000000000001E-3</c:v>
                  </c:pt>
                  <c:pt idx="50">
                    <c:v>1.4E-3</c:v>
                  </c:pt>
                  <c:pt idx="5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-14009</c:v>
                </c:pt>
                <c:pt idx="1">
                  <c:v>-13972</c:v>
                </c:pt>
                <c:pt idx="2">
                  <c:v>-13062</c:v>
                </c:pt>
                <c:pt idx="3">
                  <c:v>-12278</c:v>
                </c:pt>
                <c:pt idx="4">
                  <c:v>-12129</c:v>
                </c:pt>
                <c:pt idx="5">
                  <c:v>-11664</c:v>
                </c:pt>
                <c:pt idx="6">
                  <c:v>-11632</c:v>
                </c:pt>
                <c:pt idx="7">
                  <c:v>-11623</c:v>
                </c:pt>
                <c:pt idx="8">
                  <c:v>-11622</c:v>
                </c:pt>
                <c:pt idx="9">
                  <c:v>-11182</c:v>
                </c:pt>
                <c:pt idx="10">
                  <c:v>-11102</c:v>
                </c:pt>
                <c:pt idx="11">
                  <c:v>-11074</c:v>
                </c:pt>
                <c:pt idx="12">
                  <c:v>-11023</c:v>
                </c:pt>
                <c:pt idx="13">
                  <c:v>-10764</c:v>
                </c:pt>
                <c:pt idx="14">
                  <c:v>-10685</c:v>
                </c:pt>
                <c:pt idx="15">
                  <c:v>-8851</c:v>
                </c:pt>
                <c:pt idx="16">
                  <c:v>-8846</c:v>
                </c:pt>
                <c:pt idx="17">
                  <c:v>-8841</c:v>
                </c:pt>
                <c:pt idx="18">
                  <c:v>-8804</c:v>
                </c:pt>
                <c:pt idx="19">
                  <c:v>0</c:v>
                </c:pt>
                <c:pt idx="20">
                  <c:v>0</c:v>
                </c:pt>
                <c:pt idx="21">
                  <c:v>896</c:v>
                </c:pt>
                <c:pt idx="22">
                  <c:v>7378</c:v>
                </c:pt>
                <c:pt idx="23">
                  <c:v>7380.5</c:v>
                </c:pt>
                <c:pt idx="24">
                  <c:v>8725</c:v>
                </c:pt>
                <c:pt idx="25">
                  <c:v>8725</c:v>
                </c:pt>
                <c:pt idx="26">
                  <c:v>9105</c:v>
                </c:pt>
                <c:pt idx="27">
                  <c:v>9259</c:v>
                </c:pt>
                <c:pt idx="28">
                  <c:v>9686</c:v>
                </c:pt>
                <c:pt idx="29">
                  <c:v>9714</c:v>
                </c:pt>
                <c:pt idx="30">
                  <c:v>10694</c:v>
                </c:pt>
                <c:pt idx="31">
                  <c:v>11051</c:v>
                </c:pt>
                <c:pt idx="32">
                  <c:v>11065</c:v>
                </c:pt>
                <c:pt idx="33">
                  <c:v>11716</c:v>
                </c:pt>
                <c:pt idx="34">
                  <c:v>11716</c:v>
                </c:pt>
                <c:pt idx="35">
                  <c:v>12073</c:v>
                </c:pt>
                <c:pt idx="36">
                  <c:v>12441.5</c:v>
                </c:pt>
                <c:pt idx="37">
                  <c:v>12444</c:v>
                </c:pt>
                <c:pt idx="38">
                  <c:v>12562.5</c:v>
                </c:pt>
                <c:pt idx="39">
                  <c:v>12570</c:v>
                </c:pt>
                <c:pt idx="40">
                  <c:v>12570</c:v>
                </c:pt>
                <c:pt idx="41">
                  <c:v>12971.5</c:v>
                </c:pt>
                <c:pt idx="42">
                  <c:v>13489</c:v>
                </c:pt>
                <c:pt idx="43">
                  <c:v>13930</c:v>
                </c:pt>
                <c:pt idx="44">
                  <c:v>14408</c:v>
                </c:pt>
                <c:pt idx="45">
                  <c:v>14418</c:v>
                </c:pt>
                <c:pt idx="46">
                  <c:v>14940.5</c:v>
                </c:pt>
                <c:pt idx="47">
                  <c:v>15339.5</c:v>
                </c:pt>
                <c:pt idx="48">
                  <c:v>16235.5</c:v>
                </c:pt>
                <c:pt idx="49">
                  <c:v>16296.5</c:v>
                </c:pt>
                <c:pt idx="50">
                  <c:v>16749</c:v>
                </c:pt>
                <c:pt idx="51">
                  <c:v>16800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30-44BF-8C2F-291F1951F8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20">
                    <c:v>0</c:v>
                  </c:pt>
                  <c:pt idx="24">
                    <c:v>2.0999999999999999E-3</c:v>
                  </c:pt>
                  <c:pt idx="25">
                    <c:v>2.0999999999999999E-3</c:v>
                  </c:pt>
                  <c:pt idx="26">
                    <c:v>2.3999999999999998E-3</c:v>
                  </c:pt>
                  <c:pt idx="27">
                    <c:v>2E-3</c:v>
                  </c:pt>
                  <c:pt idx="28">
                    <c:v>2.9999999999999997E-4</c:v>
                  </c:pt>
                  <c:pt idx="29">
                    <c:v>2.8E-3</c:v>
                  </c:pt>
                  <c:pt idx="30">
                    <c:v>2.3E-3</c:v>
                  </c:pt>
                  <c:pt idx="31">
                    <c:v>2.9999999999999997E-4</c:v>
                  </c:pt>
                  <c:pt idx="32">
                    <c:v>4.1999999999999997E-3</c:v>
                  </c:pt>
                  <c:pt idx="33">
                    <c:v>6.9999999999999999E-4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1.2999999999999999E-3</c:v>
                  </c:pt>
                  <c:pt idx="37">
                    <c:v>3.0000000000000001E-3</c:v>
                  </c:pt>
                  <c:pt idx="38">
                    <c:v>2.8E-3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1E-3</c:v>
                  </c:pt>
                  <c:pt idx="46">
                    <c:v>4.4999999999999997E-3</c:v>
                  </c:pt>
                  <c:pt idx="48">
                    <c:v>9.5999999999999992E-3</c:v>
                  </c:pt>
                  <c:pt idx="49">
                    <c:v>3.5000000000000001E-3</c:v>
                  </c:pt>
                  <c:pt idx="50">
                    <c:v>1.4E-3</c:v>
                  </c:pt>
                  <c:pt idx="51">
                    <c:v>1.9E-3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20">
                    <c:v>0</c:v>
                  </c:pt>
                  <c:pt idx="24">
                    <c:v>2.0999999999999999E-3</c:v>
                  </c:pt>
                  <c:pt idx="25">
                    <c:v>2.0999999999999999E-3</c:v>
                  </c:pt>
                  <c:pt idx="26">
                    <c:v>2.3999999999999998E-3</c:v>
                  </c:pt>
                  <c:pt idx="27">
                    <c:v>2E-3</c:v>
                  </c:pt>
                  <c:pt idx="28">
                    <c:v>2.9999999999999997E-4</c:v>
                  </c:pt>
                  <c:pt idx="29">
                    <c:v>2.8E-3</c:v>
                  </c:pt>
                  <c:pt idx="30">
                    <c:v>2.3E-3</c:v>
                  </c:pt>
                  <c:pt idx="31">
                    <c:v>2.9999999999999997E-4</c:v>
                  </c:pt>
                  <c:pt idx="32">
                    <c:v>4.1999999999999997E-3</c:v>
                  </c:pt>
                  <c:pt idx="33">
                    <c:v>6.9999999999999999E-4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1.2999999999999999E-3</c:v>
                  </c:pt>
                  <c:pt idx="37">
                    <c:v>3.0000000000000001E-3</c:v>
                  </c:pt>
                  <c:pt idx="38">
                    <c:v>2.8E-3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1E-3</c:v>
                  </c:pt>
                  <c:pt idx="46">
                    <c:v>4.4999999999999997E-3</c:v>
                  </c:pt>
                  <c:pt idx="48">
                    <c:v>9.5999999999999992E-3</c:v>
                  </c:pt>
                  <c:pt idx="49">
                    <c:v>3.5000000000000001E-3</c:v>
                  </c:pt>
                  <c:pt idx="50">
                    <c:v>1.4E-3</c:v>
                  </c:pt>
                  <c:pt idx="5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-14009</c:v>
                </c:pt>
                <c:pt idx="1">
                  <c:v>-13972</c:v>
                </c:pt>
                <c:pt idx="2">
                  <c:v>-13062</c:v>
                </c:pt>
                <c:pt idx="3">
                  <c:v>-12278</c:v>
                </c:pt>
                <c:pt idx="4">
                  <c:v>-12129</c:v>
                </c:pt>
                <c:pt idx="5">
                  <c:v>-11664</c:v>
                </c:pt>
                <c:pt idx="6">
                  <c:v>-11632</c:v>
                </c:pt>
                <c:pt idx="7">
                  <c:v>-11623</c:v>
                </c:pt>
                <c:pt idx="8">
                  <c:v>-11622</c:v>
                </c:pt>
                <c:pt idx="9">
                  <c:v>-11182</c:v>
                </c:pt>
                <c:pt idx="10">
                  <c:v>-11102</c:v>
                </c:pt>
                <c:pt idx="11">
                  <c:v>-11074</c:v>
                </c:pt>
                <c:pt idx="12">
                  <c:v>-11023</c:v>
                </c:pt>
                <c:pt idx="13">
                  <c:v>-10764</c:v>
                </c:pt>
                <c:pt idx="14">
                  <c:v>-10685</c:v>
                </c:pt>
                <c:pt idx="15">
                  <c:v>-8851</c:v>
                </c:pt>
                <c:pt idx="16">
                  <c:v>-8846</c:v>
                </c:pt>
                <c:pt idx="17">
                  <c:v>-8841</c:v>
                </c:pt>
                <c:pt idx="18">
                  <c:v>-8804</c:v>
                </c:pt>
                <c:pt idx="19">
                  <c:v>0</c:v>
                </c:pt>
                <c:pt idx="20">
                  <c:v>0</c:v>
                </c:pt>
                <c:pt idx="21">
                  <c:v>896</c:v>
                </c:pt>
                <c:pt idx="22">
                  <c:v>7378</c:v>
                </c:pt>
                <c:pt idx="23">
                  <c:v>7380.5</c:v>
                </c:pt>
                <c:pt idx="24">
                  <c:v>8725</c:v>
                </c:pt>
                <c:pt idx="25">
                  <c:v>8725</c:v>
                </c:pt>
                <c:pt idx="26">
                  <c:v>9105</c:v>
                </c:pt>
                <c:pt idx="27">
                  <c:v>9259</c:v>
                </c:pt>
                <c:pt idx="28">
                  <c:v>9686</c:v>
                </c:pt>
                <c:pt idx="29">
                  <c:v>9714</c:v>
                </c:pt>
                <c:pt idx="30">
                  <c:v>10694</c:v>
                </c:pt>
                <c:pt idx="31">
                  <c:v>11051</c:v>
                </c:pt>
                <c:pt idx="32">
                  <c:v>11065</c:v>
                </c:pt>
                <c:pt idx="33">
                  <c:v>11716</c:v>
                </c:pt>
                <c:pt idx="34">
                  <c:v>11716</c:v>
                </c:pt>
                <c:pt idx="35">
                  <c:v>12073</c:v>
                </c:pt>
                <c:pt idx="36">
                  <c:v>12441.5</c:v>
                </c:pt>
                <c:pt idx="37">
                  <c:v>12444</c:v>
                </c:pt>
                <c:pt idx="38">
                  <c:v>12562.5</c:v>
                </c:pt>
                <c:pt idx="39">
                  <c:v>12570</c:v>
                </c:pt>
                <c:pt idx="40">
                  <c:v>12570</c:v>
                </c:pt>
                <c:pt idx="41">
                  <c:v>12971.5</c:v>
                </c:pt>
                <c:pt idx="42">
                  <c:v>13489</c:v>
                </c:pt>
                <c:pt idx="43">
                  <c:v>13930</c:v>
                </c:pt>
                <c:pt idx="44">
                  <c:v>14408</c:v>
                </c:pt>
                <c:pt idx="45">
                  <c:v>14418</c:v>
                </c:pt>
                <c:pt idx="46">
                  <c:v>14940.5</c:v>
                </c:pt>
                <c:pt idx="47">
                  <c:v>15339.5</c:v>
                </c:pt>
                <c:pt idx="48">
                  <c:v>16235.5</c:v>
                </c:pt>
                <c:pt idx="49">
                  <c:v>16296.5</c:v>
                </c:pt>
                <c:pt idx="50">
                  <c:v>16749</c:v>
                </c:pt>
                <c:pt idx="51">
                  <c:v>16800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30-44BF-8C2F-291F1951F8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-14009</c:v>
                </c:pt>
                <c:pt idx="1">
                  <c:v>-13972</c:v>
                </c:pt>
                <c:pt idx="2">
                  <c:v>-13062</c:v>
                </c:pt>
                <c:pt idx="3">
                  <c:v>-12278</c:v>
                </c:pt>
                <c:pt idx="4">
                  <c:v>-12129</c:v>
                </c:pt>
                <c:pt idx="5">
                  <c:v>-11664</c:v>
                </c:pt>
                <c:pt idx="6">
                  <c:v>-11632</c:v>
                </c:pt>
                <c:pt idx="7">
                  <c:v>-11623</c:v>
                </c:pt>
                <c:pt idx="8">
                  <c:v>-11622</c:v>
                </c:pt>
                <c:pt idx="9">
                  <c:v>-11182</c:v>
                </c:pt>
                <c:pt idx="10">
                  <c:v>-11102</c:v>
                </c:pt>
                <c:pt idx="11">
                  <c:v>-11074</c:v>
                </c:pt>
                <c:pt idx="12">
                  <c:v>-11023</c:v>
                </c:pt>
                <c:pt idx="13">
                  <c:v>-10764</c:v>
                </c:pt>
                <c:pt idx="14">
                  <c:v>-10685</c:v>
                </c:pt>
                <c:pt idx="15">
                  <c:v>-8851</c:v>
                </c:pt>
                <c:pt idx="16">
                  <c:v>-8846</c:v>
                </c:pt>
                <c:pt idx="17">
                  <c:v>-8841</c:v>
                </c:pt>
                <c:pt idx="18">
                  <c:v>-8804</c:v>
                </c:pt>
                <c:pt idx="19">
                  <c:v>0</c:v>
                </c:pt>
                <c:pt idx="20">
                  <c:v>0</c:v>
                </c:pt>
                <c:pt idx="21">
                  <c:v>896</c:v>
                </c:pt>
                <c:pt idx="22">
                  <c:v>7378</c:v>
                </c:pt>
                <c:pt idx="23">
                  <c:v>7380.5</c:v>
                </c:pt>
                <c:pt idx="24">
                  <c:v>8725</c:v>
                </c:pt>
                <c:pt idx="25">
                  <c:v>8725</c:v>
                </c:pt>
                <c:pt idx="26">
                  <c:v>9105</c:v>
                </c:pt>
                <c:pt idx="27">
                  <c:v>9259</c:v>
                </c:pt>
                <c:pt idx="28">
                  <c:v>9686</c:v>
                </c:pt>
                <c:pt idx="29">
                  <c:v>9714</c:v>
                </c:pt>
                <c:pt idx="30">
                  <c:v>10694</c:v>
                </c:pt>
                <c:pt idx="31">
                  <c:v>11051</c:v>
                </c:pt>
                <c:pt idx="32">
                  <c:v>11065</c:v>
                </c:pt>
                <c:pt idx="33">
                  <c:v>11716</c:v>
                </c:pt>
                <c:pt idx="34">
                  <c:v>11716</c:v>
                </c:pt>
                <c:pt idx="35">
                  <c:v>12073</c:v>
                </c:pt>
                <c:pt idx="36">
                  <c:v>12441.5</c:v>
                </c:pt>
                <c:pt idx="37">
                  <c:v>12444</c:v>
                </c:pt>
                <c:pt idx="38">
                  <c:v>12562.5</c:v>
                </c:pt>
                <c:pt idx="39">
                  <c:v>12570</c:v>
                </c:pt>
                <c:pt idx="40">
                  <c:v>12570</c:v>
                </c:pt>
                <c:pt idx="41">
                  <c:v>12971.5</c:v>
                </c:pt>
                <c:pt idx="42">
                  <c:v>13489</c:v>
                </c:pt>
                <c:pt idx="43">
                  <c:v>13930</c:v>
                </c:pt>
                <c:pt idx="44">
                  <c:v>14408</c:v>
                </c:pt>
                <c:pt idx="45">
                  <c:v>14418</c:v>
                </c:pt>
                <c:pt idx="46">
                  <c:v>14940.5</c:v>
                </c:pt>
                <c:pt idx="47">
                  <c:v>15339.5</c:v>
                </c:pt>
                <c:pt idx="48">
                  <c:v>16235.5</c:v>
                </c:pt>
                <c:pt idx="49">
                  <c:v>16296.5</c:v>
                </c:pt>
                <c:pt idx="50">
                  <c:v>16749</c:v>
                </c:pt>
                <c:pt idx="51">
                  <c:v>16800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-2.5624106774420348E-2</c:v>
                </c:pt>
                <c:pt idx="1">
                  <c:v>-2.5554713880327193E-2</c:v>
                </c:pt>
                <c:pt idx="2">
                  <c:v>-2.3848023782360356E-2</c:v>
                </c:pt>
                <c:pt idx="3">
                  <c:v>-2.2377644621035083E-2</c:v>
                </c:pt>
                <c:pt idx="4">
                  <c:v>-2.2098197561038316E-2</c:v>
                </c:pt>
                <c:pt idx="5">
                  <c:v>-2.1226097675813502E-2</c:v>
                </c:pt>
                <c:pt idx="6">
                  <c:v>-2.1166082199841042E-2</c:v>
                </c:pt>
                <c:pt idx="7">
                  <c:v>-2.114920284722379E-2</c:v>
                </c:pt>
                <c:pt idx="8">
                  <c:v>-2.1147327363599651E-2</c:v>
                </c:pt>
                <c:pt idx="9">
                  <c:v>-2.0322114568978322E-2</c:v>
                </c:pt>
                <c:pt idx="10">
                  <c:v>-2.0172075879047173E-2</c:v>
                </c:pt>
                <c:pt idx="11">
                  <c:v>-2.011956233757127E-2</c:v>
                </c:pt>
                <c:pt idx="12">
                  <c:v>-2.002391267274016E-2</c:v>
                </c:pt>
                <c:pt idx="13">
                  <c:v>-1.953816241408806E-2</c:v>
                </c:pt>
                <c:pt idx="14">
                  <c:v>-1.9389999207781051E-2</c:v>
                </c:pt>
                <c:pt idx="15">
                  <c:v>-1.5950362241109427E-2</c:v>
                </c:pt>
                <c:pt idx="16">
                  <c:v>-1.5940984822988731E-2</c:v>
                </c:pt>
                <c:pt idx="17">
                  <c:v>-1.5931607404868035E-2</c:v>
                </c:pt>
                <c:pt idx="18">
                  <c:v>-1.5862214510774877E-2</c:v>
                </c:pt>
                <c:pt idx="19">
                  <c:v>6.4954331614822114E-4</c:v>
                </c:pt>
                <c:pt idx="20">
                  <c:v>6.4954331614822114E-4</c:v>
                </c:pt>
                <c:pt idx="21">
                  <c:v>2.3299766433771052E-3</c:v>
                </c:pt>
                <c:pt idx="22">
                  <c:v>1.4486861495048565E-2</c:v>
                </c:pt>
                <c:pt idx="23">
                  <c:v>1.4491550204108913E-2</c:v>
                </c:pt>
                <c:pt idx="24">
                  <c:v>1.701313793676431E-2</c:v>
                </c:pt>
                <c:pt idx="25">
                  <c:v>1.701313793676431E-2</c:v>
                </c:pt>
                <c:pt idx="26">
                  <c:v>1.7725821713937273E-2</c:v>
                </c:pt>
                <c:pt idx="27">
                  <c:v>1.8014646192054739E-2</c:v>
                </c:pt>
                <c:pt idx="28">
                  <c:v>1.8815477699562252E-2</c:v>
                </c:pt>
                <c:pt idx="29">
                  <c:v>1.8867991241038155E-2</c:v>
                </c:pt>
                <c:pt idx="30">
                  <c:v>2.0705965192694749E-2</c:v>
                </c:pt>
                <c:pt idx="31">
                  <c:v>2.1375512846512505E-2</c:v>
                </c:pt>
                <c:pt idx="32">
                  <c:v>2.1401769617250457E-2</c:v>
                </c:pt>
                <c:pt idx="33">
                  <c:v>2.2622709456565193E-2</c:v>
                </c:pt>
                <c:pt idx="34">
                  <c:v>2.2622709456565193E-2</c:v>
                </c:pt>
                <c:pt idx="35">
                  <c:v>2.3292257110382953E-2</c:v>
                </c:pt>
                <c:pt idx="36">
                  <c:v>2.3983372825878313E-2</c:v>
                </c:pt>
                <c:pt idx="37">
                  <c:v>2.3988061534938661E-2</c:v>
                </c:pt>
                <c:pt idx="38">
                  <c:v>2.4210306344399177E-2</c:v>
                </c:pt>
                <c:pt idx="39">
                  <c:v>2.4224372471580224E-2</c:v>
                </c:pt>
                <c:pt idx="40">
                  <c:v>2.4224372471580224E-2</c:v>
                </c:pt>
                <c:pt idx="41">
                  <c:v>2.4977379146672186E-2</c:v>
                </c:pt>
                <c:pt idx="42">
                  <c:v>2.5947941922164312E-2</c:v>
                </c:pt>
                <c:pt idx="43">
                  <c:v>2.6775030200409781E-2</c:v>
                </c:pt>
                <c:pt idx="44">
                  <c:v>2.7671511372748404E-2</c:v>
                </c:pt>
                <c:pt idx="45">
                  <c:v>2.7690266208989796E-2</c:v>
                </c:pt>
                <c:pt idx="46">
                  <c:v>2.8670206402602622E-2</c:v>
                </c:pt>
                <c:pt idx="47">
                  <c:v>2.9418524368634236E-2</c:v>
                </c:pt>
                <c:pt idx="48">
                  <c:v>3.1098957695863121E-2</c:v>
                </c:pt>
                <c:pt idx="49">
                  <c:v>3.1213362196935622E-2</c:v>
                </c:pt>
                <c:pt idx="50">
                  <c:v>3.2062018536858694E-2</c:v>
                </c:pt>
                <c:pt idx="51">
                  <c:v>3.2157668201689797E-2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30-44BF-8C2F-291F1951F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521104"/>
        <c:axId val="1"/>
      </c:scatterChart>
      <c:valAx>
        <c:axId val="833521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486628360644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94167852062589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521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56913938389279"/>
          <c:y val="0.92000129214617399"/>
          <c:w val="0.6913233498728733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504825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804495-5FEA-A9F9-AFB1-2DC9D2B98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2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bav-astro.de/sfs/BAVM_link.php?BAVMnr=193" TargetMode="External"/><Relationship Id="rId26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4887" TargetMode="External"/><Relationship Id="rId21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bav-astro.de/sfs/BAVM_link.php?BAVMnr=183" TargetMode="External"/><Relationship Id="rId25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172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172" TargetMode="External"/><Relationship Id="rId6" Type="http://schemas.openxmlformats.org/officeDocument/2006/relationships/hyperlink" Target="http://www.konkoly.hu/cgi-bin/IBVS?5263" TargetMode="External"/><Relationship Id="rId11" Type="http://schemas.openxmlformats.org/officeDocument/2006/relationships/hyperlink" Target="http://www.konkoly.hu/cgi-bin/IBVS?5676" TargetMode="External"/><Relationship Id="rId24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172" TargetMode="External"/><Relationship Id="rId19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konkoly.hu/cgi-bin/IBVS?4888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var.astro.cz/oejv/issues/oejv0003.pdf" TargetMode="External"/><Relationship Id="rId22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57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" customWidth="1"/>
    <col min="2" max="2" width="5.140625" style="2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4" customFormat="1" ht="20.25" x14ac:dyDescent="0.2">
      <c r="A1" s="70" t="s">
        <v>42</v>
      </c>
      <c r="B1" s="47"/>
    </row>
    <row r="2" spans="1:6" s="4" customFormat="1" ht="12.95" customHeight="1" x14ac:dyDescent="0.2">
      <c r="A2" s="4" t="s">
        <v>24</v>
      </c>
      <c r="B2" s="46" t="s">
        <v>38</v>
      </c>
    </row>
    <row r="3" spans="1:6" s="4" customFormat="1" ht="12.95" customHeight="1" x14ac:dyDescent="0.2">
      <c r="B3" s="47"/>
    </row>
    <row r="4" spans="1:6" s="4" customFormat="1" ht="12.95" customHeight="1" thickTop="1" thickBot="1" x14ac:dyDescent="0.25">
      <c r="A4" s="48" t="s">
        <v>0</v>
      </c>
      <c r="B4" s="47"/>
      <c r="C4" s="49">
        <v>43755.409</v>
      </c>
      <c r="D4" s="50">
        <v>0.78464069999999997</v>
      </c>
    </row>
    <row r="5" spans="1:6" s="4" customFormat="1" ht="12.95" customHeight="1" thickTop="1" x14ac:dyDescent="0.2">
      <c r="A5" s="51" t="s">
        <v>44</v>
      </c>
      <c r="C5" s="52">
        <v>-9.5</v>
      </c>
      <c r="D5" s="4" t="s">
        <v>45</v>
      </c>
    </row>
    <row r="6" spans="1:6" s="4" customFormat="1" ht="12.95" customHeight="1" x14ac:dyDescent="0.2">
      <c r="A6" s="48" t="s">
        <v>1</v>
      </c>
      <c r="B6" s="47"/>
    </row>
    <row r="7" spans="1:6" s="4" customFormat="1" ht="12.95" customHeight="1" x14ac:dyDescent="0.2">
      <c r="A7" s="4" t="s">
        <v>2</v>
      </c>
      <c r="B7" s="47"/>
      <c r="C7" s="4">
        <f>+C4</f>
        <v>43755.409</v>
      </c>
      <c r="D7" s="11" t="s">
        <v>268</v>
      </c>
    </row>
    <row r="8" spans="1:6" s="4" customFormat="1" ht="12.95" customHeight="1" x14ac:dyDescent="0.2">
      <c r="A8" s="4" t="s">
        <v>3</v>
      </c>
      <c r="B8" s="47"/>
      <c r="C8" s="4">
        <f>+D4</f>
        <v>0.78464069999999997</v>
      </c>
      <c r="D8" s="11" t="s">
        <v>268</v>
      </c>
    </row>
    <row r="9" spans="1:6" s="4" customFormat="1" ht="12.95" customHeight="1" x14ac:dyDescent="0.2">
      <c r="A9" s="53" t="s">
        <v>48</v>
      </c>
      <c r="B9" s="54">
        <v>43</v>
      </c>
      <c r="C9" s="55" t="str">
        <f>"F"&amp;B9</f>
        <v>F43</v>
      </c>
      <c r="D9" s="56" t="str">
        <f>"G"&amp;B9</f>
        <v>G43</v>
      </c>
    </row>
    <row r="10" spans="1:6" s="4" customFormat="1" ht="12.95" customHeight="1" thickBot="1" x14ac:dyDescent="0.25">
      <c r="C10" s="57" t="s">
        <v>20</v>
      </c>
      <c r="D10" s="57" t="s">
        <v>21</v>
      </c>
    </row>
    <row r="11" spans="1:6" s="4" customFormat="1" ht="12.95" customHeight="1" x14ac:dyDescent="0.2">
      <c r="A11" s="4" t="s">
        <v>16</v>
      </c>
      <c r="C11" s="56">
        <f ca="1">INTERCEPT(INDIRECT($D$9):G992,INDIRECT($C$9):F992)</f>
        <v>6.4954331614822114E-4</v>
      </c>
      <c r="D11" s="47"/>
    </row>
    <row r="12" spans="1:6" s="4" customFormat="1" ht="12.95" customHeight="1" x14ac:dyDescent="0.2">
      <c r="A12" s="4" t="s">
        <v>17</v>
      </c>
      <c r="C12" s="56">
        <f ca="1">SLOPE(INDIRECT($D$9):G992,INDIRECT($C$9):F992)</f>
        <v>1.8754836241393797E-6</v>
      </c>
      <c r="D12" s="47"/>
      <c r="E12" s="75" t="s">
        <v>270</v>
      </c>
      <c r="F12" s="76" t="s">
        <v>269</v>
      </c>
    </row>
    <row r="13" spans="1:6" s="4" customFormat="1" ht="12.95" customHeight="1" x14ac:dyDescent="0.2">
      <c r="A13" s="4" t="s">
        <v>19</v>
      </c>
      <c r="C13" s="47" t="s">
        <v>14</v>
      </c>
      <c r="E13" s="73" t="s">
        <v>52</v>
      </c>
      <c r="F13" s="77">
        <v>1</v>
      </c>
    </row>
    <row r="14" spans="1:6" s="4" customFormat="1" ht="12.95" customHeight="1" x14ac:dyDescent="0.2">
      <c r="E14" s="73" t="s">
        <v>46</v>
      </c>
      <c r="F14" s="78">
        <f ca="1">NOW()+15018.5+$C$5/24</f>
        <v>60547.837459143513</v>
      </c>
    </row>
    <row r="15" spans="1:6" s="4" customFormat="1" ht="12.95" customHeight="1" x14ac:dyDescent="0.2">
      <c r="A15" s="58" t="s">
        <v>18</v>
      </c>
      <c r="C15" s="59">
        <f ca="1">(C7+C11)+(C8+C12)*INT(MAX(F21:F3533))</f>
        <v>56937.404917668202</v>
      </c>
      <c r="E15" s="73" t="s">
        <v>53</v>
      </c>
      <c r="F15" s="78">
        <f ca="1">ROUND(2*($F$14-$C$7)/$C$8,0)/2+$F$13</f>
        <v>21402.5</v>
      </c>
    </row>
    <row r="16" spans="1:6" s="4" customFormat="1" ht="12.95" customHeight="1" x14ac:dyDescent="0.2">
      <c r="A16" s="48" t="s">
        <v>4</v>
      </c>
      <c r="C16" s="61">
        <f ca="1">+C8+C12</f>
        <v>0.78464257548362415</v>
      </c>
      <c r="E16" s="73" t="s">
        <v>47</v>
      </c>
      <c r="F16" s="78">
        <f ca="1">ROUND(2*($F$14-$C$15)/$C$16,0)/2+$F$13</f>
        <v>4602.5</v>
      </c>
    </row>
    <row r="17" spans="1:17" s="4" customFormat="1" ht="12.95" customHeight="1" thickBot="1" x14ac:dyDescent="0.25">
      <c r="A17" s="60" t="s">
        <v>41</v>
      </c>
      <c r="C17" s="4">
        <f>COUNT(C21:C2191)</f>
        <v>52</v>
      </c>
      <c r="E17" s="73" t="s">
        <v>266</v>
      </c>
      <c r="F17" s="79">
        <f ca="1">+$C$15+$C$16*$F$16-15018.5-$C$5/24</f>
        <v>45530.618204664919</v>
      </c>
    </row>
    <row r="18" spans="1:17" s="4" customFormat="1" ht="12.95" customHeight="1" thickTop="1" thickBot="1" x14ac:dyDescent="0.25">
      <c r="A18" s="48" t="s">
        <v>5</v>
      </c>
      <c r="C18" s="49">
        <f ca="1">+C15</f>
        <v>56937.404917668202</v>
      </c>
      <c r="D18" s="50">
        <f ca="1">+C16</f>
        <v>0.78464257548362415</v>
      </c>
      <c r="E18" s="74" t="s">
        <v>267</v>
      </c>
      <c r="F18" s="80">
        <f ca="1">+($C$15+$C$16*$F$16)-($C$16/2)-15018.5-$C$5/24</f>
        <v>45530.225883377178</v>
      </c>
    </row>
    <row r="19" spans="1:17" s="4" customFormat="1" ht="12.95" customHeight="1" thickTop="1" x14ac:dyDescent="0.2">
      <c r="B19" s="47"/>
      <c r="E19" s="60"/>
      <c r="F19" s="62"/>
    </row>
    <row r="20" spans="1:17" s="4" customFormat="1" ht="12.95" customHeight="1" thickBot="1" x14ac:dyDescent="0.25">
      <c r="A20" s="57" t="s">
        <v>6</v>
      </c>
      <c r="B20" s="57" t="s">
        <v>7</v>
      </c>
      <c r="C20" s="57" t="s">
        <v>8</v>
      </c>
      <c r="D20" s="57" t="s">
        <v>13</v>
      </c>
      <c r="E20" s="57" t="s">
        <v>9</v>
      </c>
      <c r="F20" s="57" t="s">
        <v>10</v>
      </c>
      <c r="G20" s="57" t="s">
        <v>11</v>
      </c>
      <c r="H20" s="63" t="s">
        <v>12</v>
      </c>
      <c r="I20" s="63" t="s">
        <v>69</v>
      </c>
      <c r="J20" s="63" t="s">
        <v>264</v>
      </c>
      <c r="K20" s="63" t="s">
        <v>55</v>
      </c>
      <c r="L20" s="63" t="s">
        <v>25</v>
      </c>
      <c r="M20" s="63" t="s">
        <v>26</v>
      </c>
      <c r="N20" s="63" t="s">
        <v>27</v>
      </c>
      <c r="O20" s="63" t="s">
        <v>23</v>
      </c>
      <c r="P20" s="64" t="s">
        <v>22</v>
      </c>
      <c r="Q20" s="57" t="s">
        <v>15</v>
      </c>
    </row>
    <row r="21" spans="1:17" s="4" customFormat="1" ht="12.95" customHeight="1" x14ac:dyDescent="0.2">
      <c r="A21" s="65" t="s">
        <v>75</v>
      </c>
      <c r="B21" s="66" t="s">
        <v>34</v>
      </c>
      <c r="C21" s="67">
        <v>32763.384999999998</v>
      </c>
      <c r="D21" s="68"/>
      <c r="E21" s="4">
        <f>+(C21-C$7)/C$8</f>
        <v>-14008.990356987602</v>
      </c>
      <c r="F21" s="4">
        <f>ROUND(2*E21,0)/2</f>
        <v>-14009</v>
      </c>
      <c r="G21" s="4">
        <f>+C21-(C$7+F21*C$8)</f>
        <v>7.5662999988708179E-3</v>
      </c>
      <c r="I21" s="4">
        <f>+G21</f>
        <v>7.5662999988708179E-3</v>
      </c>
      <c r="O21" s="4">
        <f ca="1">+C$11+C$12*$F21</f>
        <v>-2.5624106774420348E-2</v>
      </c>
      <c r="Q21" s="69">
        <f>+C21-15018.5</f>
        <v>17744.884999999998</v>
      </c>
    </row>
    <row r="22" spans="1:17" s="4" customFormat="1" ht="12.95" customHeight="1" x14ac:dyDescent="0.2">
      <c r="A22" s="65" t="s">
        <v>75</v>
      </c>
      <c r="B22" s="66" t="s">
        <v>34</v>
      </c>
      <c r="C22" s="67">
        <v>32792.406999999999</v>
      </c>
      <c r="D22" s="68"/>
      <c r="E22" s="4">
        <f>+(C22-C$7)/C$8</f>
        <v>-13972.002726853196</v>
      </c>
      <c r="F22" s="4">
        <f>ROUND(2*E22,0)/2</f>
        <v>-13972</v>
      </c>
      <c r="G22" s="4">
        <f>+C22-(C$7+F22*C$8)</f>
        <v>-2.1396000011009164E-3</v>
      </c>
      <c r="I22" s="4">
        <f>+G22</f>
        <v>-2.1396000011009164E-3</v>
      </c>
      <c r="O22" s="4">
        <f ca="1">+C$11+C$12*$F22</f>
        <v>-2.5554713880327193E-2</v>
      </c>
      <c r="Q22" s="69">
        <f>+C22-15018.5</f>
        <v>17773.906999999999</v>
      </c>
    </row>
    <row r="23" spans="1:17" s="4" customFormat="1" ht="12.95" customHeight="1" x14ac:dyDescent="0.2">
      <c r="A23" s="65" t="s">
        <v>75</v>
      </c>
      <c r="B23" s="66" t="s">
        <v>34</v>
      </c>
      <c r="C23" s="67">
        <v>33506.44</v>
      </c>
      <c r="D23" s="68"/>
      <c r="E23" s="4">
        <f>+(C23-C$7)/C$8</f>
        <v>-13061.990029321698</v>
      </c>
      <c r="F23" s="4">
        <f>ROUND(2*E23,0)/2</f>
        <v>-13062</v>
      </c>
      <c r="G23" s="4">
        <f>+C23-(C$7+F23*C$8)</f>
        <v>7.823400002962444E-3</v>
      </c>
      <c r="I23" s="4">
        <f>+G23</f>
        <v>7.823400002962444E-3</v>
      </c>
      <c r="O23" s="4">
        <f ca="1">+C$11+C$12*$F23</f>
        <v>-2.3848023782360356E-2</v>
      </c>
      <c r="Q23" s="69">
        <f>+C23-15018.5</f>
        <v>18487.940000000002</v>
      </c>
    </row>
    <row r="24" spans="1:17" s="4" customFormat="1" ht="12.95" customHeight="1" x14ac:dyDescent="0.2">
      <c r="A24" s="65" t="s">
        <v>75</v>
      </c>
      <c r="B24" s="66" t="s">
        <v>34</v>
      </c>
      <c r="C24" s="67">
        <v>34121.591999999997</v>
      </c>
      <c r="D24" s="68"/>
      <c r="E24" s="4">
        <f>+(C24-C$7)/C$8</f>
        <v>-12277.998069689736</v>
      </c>
      <c r="F24" s="4">
        <f>ROUND(2*E24,0)/2</f>
        <v>-12278</v>
      </c>
      <c r="G24" s="4">
        <f>+C24-(C$7+F24*C$8)</f>
        <v>1.5146000005188398E-3</v>
      </c>
      <c r="I24" s="4">
        <f>+G24</f>
        <v>1.5146000005188398E-3</v>
      </c>
      <c r="O24" s="4">
        <f ca="1">+C$11+C$12*$F24</f>
        <v>-2.2377644621035083E-2</v>
      </c>
      <c r="Q24" s="69">
        <f>+C24-15018.5</f>
        <v>19103.091999999997</v>
      </c>
    </row>
    <row r="25" spans="1:17" s="4" customFormat="1" ht="12.95" customHeight="1" x14ac:dyDescent="0.2">
      <c r="A25" s="65" t="s">
        <v>75</v>
      </c>
      <c r="B25" s="66" t="s">
        <v>34</v>
      </c>
      <c r="C25" s="67">
        <v>34238.502999999997</v>
      </c>
      <c r="D25" s="68"/>
      <c r="E25" s="4">
        <f>+(C25-C$7)/C$8</f>
        <v>-12128.998661425545</v>
      </c>
      <c r="F25" s="4">
        <f>ROUND(2*E25,0)/2</f>
        <v>-12129</v>
      </c>
      <c r="G25" s="4">
        <f>+C25-(C$7+F25*C$8)</f>
        <v>1.050299993949011E-3</v>
      </c>
      <c r="I25" s="4">
        <f>+G25</f>
        <v>1.050299993949011E-3</v>
      </c>
      <c r="O25" s="4">
        <f ca="1">+C$11+C$12*$F25</f>
        <v>-2.2098197561038316E-2</v>
      </c>
      <c r="Q25" s="69">
        <f>+C25-15018.5</f>
        <v>19220.002999999997</v>
      </c>
    </row>
    <row r="26" spans="1:17" s="4" customFormat="1" ht="12.95" customHeight="1" x14ac:dyDescent="0.2">
      <c r="A26" s="65" t="s">
        <v>75</v>
      </c>
      <c r="B26" s="66" t="s">
        <v>34</v>
      </c>
      <c r="C26" s="67">
        <v>34603.375999999997</v>
      </c>
      <c r="D26" s="68"/>
      <c r="E26" s="4">
        <f>+(C26-C$7)/C$8</f>
        <v>-11663.979449447375</v>
      </c>
      <c r="F26" s="4">
        <f>ROUND(2*E26,0)/2</f>
        <v>-11664</v>
      </c>
      <c r="G26" s="4">
        <f>+C26-(C$7+F26*C$8)</f>
        <v>1.6124800000397954E-2</v>
      </c>
      <c r="I26" s="4">
        <f>+G26</f>
        <v>1.6124800000397954E-2</v>
      </c>
      <c r="O26" s="4">
        <f ca="1">+C$11+C$12*$F26</f>
        <v>-2.1226097675813502E-2</v>
      </c>
      <c r="Q26" s="69">
        <f>+C26-15018.5</f>
        <v>19584.875999999997</v>
      </c>
    </row>
    <row r="27" spans="1:17" s="4" customFormat="1" ht="12.95" customHeight="1" x14ac:dyDescent="0.2">
      <c r="A27" s="65" t="s">
        <v>75</v>
      </c>
      <c r="B27" s="66" t="s">
        <v>34</v>
      </c>
      <c r="C27" s="67">
        <v>34628.462</v>
      </c>
      <c r="D27" s="68"/>
      <c r="E27" s="4">
        <f>+(C27-C$7)/C$8</f>
        <v>-11632.008128051477</v>
      </c>
      <c r="F27" s="4">
        <f>ROUND(2*E27,0)/2</f>
        <v>-11632</v>
      </c>
      <c r="G27" s="4">
        <f>+C27-(C$7+F27*C$8)</f>
        <v>-6.3776000024517998E-3</v>
      </c>
      <c r="I27" s="4">
        <f>+G27</f>
        <v>-6.3776000024517998E-3</v>
      </c>
      <c r="O27" s="4">
        <f ca="1">+C$11+C$12*$F27</f>
        <v>-2.1166082199841042E-2</v>
      </c>
      <c r="Q27" s="69">
        <f>+C27-15018.5</f>
        <v>19609.962</v>
      </c>
    </row>
    <row r="28" spans="1:17" s="4" customFormat="1" ht="12.95" customHeight="1" x14ac:dyDescent="0.2">
      <c r="A28" s="65" t="s">
        <v>75</v>
      </c>
      <c r="B28" s="66" t="s">
        <v>34</v>
      </c>
      <c r="C28" s="67">
        <v>34635.525000000001</v>
      </c>
      <c r="D28" s="68"/>
      <c r="E28" s="4">
        <f>+(C28-C$7)/C$8</f>
        <v>-11623.006555739459</v>
      </c>
      <c r="F28" s="4">
        <f>ROUND(2*E28,0)/2</f>
        <v>-11623</v>
      </c>
      <c r="G28" s="4">
        <f>+C28-(C$7+F28*C$8)</f>
        <v>-5.1439000017126091E-3</v>
      </c>
      <c r="I28" s="4">
        <f>+G28</f>
        <v>-5.1439000017126091E-3</v>
      </c>
      <c r="O28" s="4">
        <f ca="1">+C$11+C$12*$F28</f>
        <v>-2.114920284722379E-2</v>
      </c>
      <c r="Q28" s="69">
        <f>+C28-15018.5</f>
        <v>19617.025000000001</v>
      </c>
    </row>
    <row r="29" spans="1:17" x14ac:dyDescent="0.2">
      <c r="A29" s="43" t="s">
        <v>75</v>
      </c>
      <c r="B29" s="44" t="s">
        <v>34</v>
      </c>
      <c r="C29" s="45">
        <v>34636.345000000001</v>
      </c>
      <c r="D29" s="7"/>
      <c r="E29">
        <f>+(C29-C$7)/C$8</f>
        <v>-11621.961491418937</v>
      </c>
      <c r="F29">
        <f>ROUND(2*E29,0)/2</f>
        <v>-11622</v>
      </c>
      <c r="G29">
        <f>+C29-(C$7+F29*C$8)</f>
        <v>3.0215400001907256E-2</v>
      </c>
      <c r="I29">
        <f>+G29</f>
        <v>3.0215400001907256E-2</v>
      </c>
      <c r="O29">
        <f ca="1">+C$11+C$12*$F29</f>
        <v>-2.1147327363599651E-2</v>
      </c>
      <c r="Q29" s="1">
        <f>+C29-15018.5</f>
        <v>19617.845000000001</v>
      </c>
    </row>
    <row r="30" spans="1:17" x14ac:dyDescent="0.2">
      <c r="A30" s="43" t="s">
        <v>75</v>
      </c>
      <c r="B30" s="44" t="s">
        <v>34</v>
      </c>
      <c r="C30" s="45">
        <v>34981.567999999999</v>
      </c>
      <c r="D30" s="7"/>
      <c r="E30">
        <f>+(C30-C$7)/C$8</f>
        <v>-11181.985589072809</v>
      </c>
      <c r="F30">
        <f>ROUND(2*E30,0)/2</f>
        <v>-11182</v>
      </c>
      <c r="G30">
        <f>+C30-(C$7+F30*C$8)</f>
        <v>1.1307399996439926E-2</v>
      </c>
      <c r="I30">
        <f>+G30</f>
        <v>1.1307399996439926E-2</v>
      </c>
      <c r="O30">
        <f ca="1">+C$11+C$12*$F30</f>
        <v>-2.0322114568978322E-2</v>
      </c>
      <c r="Q30" s="1">
        <f>+C30-15018.5</f>
        <v>19963.067999999999</v>
      </c>
    </row>
    <row r="31" spans="1:17" x14ac:dyDescent="0.2">
      <c r="A31" s="43" t="s">
        <v>75</v>
      </c>
      <c r="B31" s="44" t="s">
        <v>34</v>
      </c>
      <c r="C31" s="45">
        <v>35044.332999999999</v>
      </c>
      <c r="D31" s="7"/>
      <c r="E31">
        <f>+(C31-C$7)/C$8</f>
        <v>-11101.993562148893</v>
      </c>
      <c r="F31">
        <f>ROUND(2*E31,0)/2</f>
        <v>-11102</v>
      </c>
      <c r="G31">
        <f>+C31-(C$7+F31*C$8)</f>
        <v>5.0514000031398609E-3</v>
      </c>
      <c r="I31">
        <f>+G31</f>
        <v>5.0514000031398609E-3</v>
      </c>
      <c r="O31">
        <f ca="1">+C$11+C$12*$F31</f>
        <v>-2.0172075879047173E-2</v>
      </c>
      <c r="Q31" s="1">
        <f>+C31-15018.5</f>
        <v>20025.832999999999</v>
      </c>
    </row>
    <row r="32" spans="1:17" x14ac:dyDescent="0.2">
      <c r="A32" s="43" t="s">
        <v>75</v>
      </c>
      <c r="B32" s="44" t="s">
        <v>34</v>
      </c>
      <c r="C32" s="45">
        <v>35066.307000000001</v>
      </c>
      <c r="D32" s="7"/>
      <c r="E32">
        <f>+(C32-C$7)/C$8</f>
        <v>-11073.988387296247</v>
      </c>
      <c r="F32">
        <f>ROUND(2*E32,0)/2</f>
        <v>-11074</v>
      </c>
      <c r="G32">
        <f>+C32-(C$7+F32*C$8)</f>
        <v>9.1117999982088804E-3</v>
      </c>
      <c r="I32">
        <f>+G32</f>
        <v>9.1117999982088804E-3</v>
      </c>
      <c r="O32">
        <f ca="1">+C$11+C$12*$F32</f>
        <v>-2.011956233757127E-2</v>
      </c>
      <c r="Q32" s="1">
        <f>+C32-15018.5</f>
        <v>20047.807000000001</v>
      </c>
    </row>
    <row r="33" spans="1:31" x14ac:dyDescent="0.2">
      <c r="A33" s="43" t="s">
        <v>75</v>
      </c>
      <c r="B33" s="44" t="s">
        <v>34</v>
      </c>
      <c r="C33" s="45">
        <v>35106.307999999997</v>
      </c>
      <c r="D33" s="7"/>
      <c r="E33">
        <f>+(C33-C$7)/C$8</f>
        <v>-11023.008365484995</v>
      </c>
      <c r="F33">
        <f>ROUND(2*E33,0)/2</f>
        <v>-11023</v>
      </c>
      <c r="G33">
        <f>+C33-(C$7+F33*C$8)</f>
        <v>-6.5639000022201799E-3</v>
      </c>
      <c r="I33">
        <f>+G33</f>
        <v>-6.5639000022201799E-3</v>
      </c>
      <c r="O33">
        <f ca="1">+C$11+C$12*$F33</f>
        <v>-2.002391267274016E-2</v>
      </c>
      <c r="Q33" s="1">
        <f>+C33-15018.5</f>
        <v>20087.807999999997</v>
      </c>
    </row>
    <row r="34" spans="1:31" x14ac:dyDescent="0.2">
      <c r="A34" s="43" t="s">
        <v>75</v>
      </c>
      <c r="B34" s="44" t="s">
        <v>34</v>
      </c>
      <c r="C34" s="45">
        <v>35309.544999999998</v>
      </c>
      <c r="D34" s="7"/>
      <c r="E34">
        <f>+(C34-C$7)/C$8</f>
        <v>-10763.989173643429</v>
      </c>
      <c r="F34">
        <f>ROUND(2*E34,0)/2</f>
        <v>-10764</v>
      </c>
      <c r="G34">
        <f>+C34-(C$7+F34*C$8)</f>
        <v>8.4948000003350899E-3</v>
      </c>
      <c r="I34">
        <f>+G34</f>
        <v>8.4948000003350899E-3</v>
      </c>
      <c r="O34">
        <f ca="1">+C$11+C$12*$F34</f>
        <v>-1.953816241408806E-2</v>
      </c>
      <c r="Q34" s="1">
        <f>+C34-15018.5</f>
        <v>20291.044999999998</v>
      </c>
    </row>
    <row r="35" spans="1:31" x14ac:dyDescent="0.2">
      <c r="A35" s="43" t="s">
        <v>75</v>
      </c>
      <c r="B35" s="44" t="s">
        <v>34</v>
      </c>
      <c r="C35" s="45">
        <v>35371.531999999999</v>
      </c>
      <c r="D35" s="7"/>
      <c r="E35">
        <f>+(C35-C$7)/C$8</f>
        <v>-10684.988683355325</v>
      </c>
      <c r="F35">
        <f>ROUND(2*E35,0)/2</f>
        <v>-10685</v>
      </c>
      <c r="G35">
        <f>+C35-(C$7+F35*C$8)</f>
        <v>8.8794999974197708E-3</v>
      </c>
      <c r="I35">
        <f>+G35</f>
        <v>8.8794999974197708E-3</v>
      </c>
      <c r="O35">
        <f ca="1">+C$11+C$12*$F35</f>
        <v>-1.9389999207781051E-2</v>
      </c>
      <c r="Q35" s="1">
        <f>+C35-15018.5</f>
        <v>20353.031999999999</v>
      </c>
    </row>
    <row r="36" spans="1:31" x14ac:dyDescent="0.2">
      <c r="A36" s="43" t="s">
        <v>75</v>
      </c>
      <c r="B36" s="44" t="s">
        <v>34</v>
      </c>
      <c r="C36" s="45">
        <v>36810.550000000003</v>
      </c>
      <c r="D36" s="7"/>
      <c r="E36">
        <f>+(C36-C$7)/C$8</f>
        <v>-8851.0053072699357</v>
      </c>
      <c r="F36">
        <f>ROUND(2*E36,0)/2</f>
        <v>-8851</v>
      </c>
      <c r="G36">
        <f>+C36-(C$7+F36*C$8)</f>
        <v>-4.1643000004114583E-3</v>
      </c>
      <c r="I36">
        <f>+G36</f>
        <v>-4.1643000004114583E-3</v>
      </c>
      <c r="O36">
        <f ca="1">+C$11+C$12*$F36</f>
        <v>-1.5950362241109427E-2</v>
      </c>
      <c r="Q36" s="1">
        <f>+C36-15018.5</f>
        <v>21792.050000000003</v>
      </c>
    </row>
    <row r="37" spans="1:31" x14ac:dyDescent="0.2">
      <c r="A37" s="43" t="s">
        <v>75</v>
      </c>
      <c r="B37" s="44" t="s">
        <v>34</v>
      </c>
      <c r="C37" s="45">
        <v>36814.470999999998</v>
      </c>
      <c r="D37" s="7"/>
      <c r="E37">
        <f>+(C37-C$7)/C$8</f>
        <v>-8846.0081155616863</v>
      </c>
      <c r="F37">
        <f>ROUND(2*E37,0)/2</f>
        <v>-8846</v>
      </c>
      <c r="G37">
        <f>+C37-(C$7+F37*C$8)</f>
        <v>-6.3678000005893409E-3</v>
      </c>
      <c r="I37">
        <f>+G37</f>
        <v>-6.3678000005893409E-3</v>
      </c>
      <c r="O37">
        <f ca="1">+C$11+C$12*$F37</f>
        <v>-1.5940984822988731E-2</v>
      </c>
      <c r="Q37" s="1">
        <f>+C37-15018.5</f>
        <v>21795.970999999998</v>
      </c>
    </row>
    <row r="38" spans="1:31" x14ac:dyDescent="0.2">
      <c r="A38" s="43" t="s">
        <v>75</v>
      </c>
      <c r="B38" s="44" t="s">
        <v>34</v>
      </c>
      <c r="C38" s="45">
        <v>36818.402000000002</v>
      </c>
      <c r="D38" s="7"/>
      <c r="E38">
        <f>+(C38-C$7)/C$8</f>
        <v>-8840.9981791665887</v>
      </c>
      <c r="F38">
        <f>ROUND(2*E38,0)/2</f>
        <v>-8841</v>
      </c>
      <c r="G38">
        <f>+C38-(C$7+F38*C$8)</f>
        <v>1.4287000012700446E-3</v>
      </c>
      <c r="I38">
        <f>+G38</f>
        <v>1.4287000012700446E-3</v>
      </c>
      <c r="O38">
        <f ca="1">+C$11+C$12*$F38</f>
        <v>-1.5931607404868035E-2</v>
      </c>
      <c r="Q38" s="1">
        <f>+C38-15018.5</f>
        <v>21799.902000000002</v>
      </c>
    </row>
    <row r="39" spans="1:31" x14ac:dyDescent="0.2">
      <c r="A39" s="43" t="s">
        <v>75</v>
      </c>
      <c r="B39" s="44" t="s">
        <v>34</v>
      </c>
      <c r="C39" s="45">
        <v>36847.423999999999</v>
      </c>
      <c r="D39" s="7"/>
      <c r="E39">
        <f>+(C39-C$7)/C$8</f>
        <v>-8804.0105490321894</v>
      </c>
      <c r="F39">
        <f>ROUND(2*E39,0)/2</f>
        <v>-8804</v>
      </c>
      <c r="G39">
        <f>+C39-(C$7+F39*C$8)</f>
        <v>-8.2772000023396686E-3</v>
      </c>
      <c r="I39">
        <f>+G39</f>
        <v>-8.2772000023396686E-3</v>
      </c>
      <c r="O39">
        <f ca="1">+C$11+C$12*$F39</f>
        <v>-1.5862214510774877E-2</v>
      </c>
      <c r="Q39" s="1">
        <f>+C39-15018.5</f>
        <v>21828.923999999999</v>
      </c>
    </row>
    <row r="40" spans="1:31" x14ac:dyDescent="0.2">
      <c r="A40" t="s">
        <v>29</v>
      </c>
      <c r="C40" s="8">
        <v>43755.4</v>
      </c>
      <c r="D40" s="8"/>
      <c r="E40">
        <f>+(C40-C$7)/C$8</f>
        <v>-1.1470218149779336E-2</v>
      </c>
      <c r="F40">
        <f>ROUND(2*E40,0)/2</f>
        <v>0</v>
      </c>
      <c r="G40">
        <f>+C40-(C$7+F40*C$8)</f>
        <v>-8.9999999981955625E-3</v>
      </c>
      <c r="I40">
        <f>+G40</f>
        <v>-8.9999999981955625E-3</v>
      </c>
      <c r="O40">
        <f ca="1">+C$11+C$12*$F40</f>
        <v>6.4954331614822114E-4</v>
      </c>
      <c r="Q40" s="1">
        <f>+C40-15018.5</f>
        <v>28736.9</v>
      </c>
      <c r="AA40">
        <v>11</v>
      </c>
      <c r="AC40" t="s">
        <v>28</v>
      </c>
      <c r="AE40" t="s">
        <v>30</v>
      </c>
    </row>
    <row r="41" spans="1:31" x14ac:dyDescent="0.2">
      <c r="A41" t="s">
        <v>12</v>
      </c>
      <c r="C41" s="8">
        <v>43755.409</v>
      </c>
      <c r="D41" s="8" t="s">
        <v>14</v>
      </c>
      <c r="E41">
        <f>+(C41-C$7)/C$8</f>
        <v>0</v>
      </c>
      <c r="F41">
        <f>ROUND(2*E41,0)/2</f>
        <v>0</v>
      </c>
      <c r="G41">
        <f>+C41-(C$7+F41*C$8)</f>
        <v>0</v>
      </c>
      <c r="H41">
        <f>+G41</f>
        <v>0</v>
      </c>
      <c r="O41">
        <f ca="1">+C$11+C$12*$F41</f>
        <v>6.4954331614822114E-4</v>
      </c>
      <c r="Q41" s="1">
        <f>+C41-15018.5</f>
        <v>28736.909</v>
      </c>
    </row>
    <row r="42" spans="1:31" x14ac:dyDescent="0.2">
      <c r="A42" t="s">
        <v>31</v>
      </c>
      <c r="C42" s="8">
        <v>44458.453999999998</v>
      </c>
      <c r="D42" s="8"/>
      <c r="E42">
        <f>+(C42-C$7)/C$8</f>
        <v>896.00883563648722</v>
      </c>
      <c r="F42">
        <f>ROUND(2*E42,0)/2</f>
        <v>896</v>
      </c>
      <c r="G42">
        <f>+C42-(C$7+F42*C$8)</f>
        <v>6.9327999954111874E-3</v>
      </c>
      <c r="I42">
        <f>+G42</f>
        <v>6.9327999954111874E-3</v>
      </c>
      <c r="O42">
        <f ca="1">+C$11+C$12*$F42</f>
        <v>2.3299766433771052E-3</v>
      </c>
      <c r="Q42" s="1">
        <f>+C42-15018.5</f>
        <v>29439.953999999998</v>
      </c>
      <c r="AA42">
        <v>7</v>
      </c>
      <c r="AC42" t="s">
        <v>28</v>
      </c>
      <c r="AE42" t="s">
        <v>30</v>
      </c>
    </row>
    <row r="43" spans="1:31" x14ac:dyDescent="0.2">
      <c r="A43" s="4" t="s">
        <v>39</v>
      </c>
      <c r="B43" s="5"/>
      <c r="C43" s="8">
        <v>49544.502999999997</v>
      </c>
      <c r="D43" s="8"/>
      <c r="E43">
        <f>+(C43-C$7)/C$8</f>
        <v>7378.0190092101993</v>
      </c>
      <c r="F43">
        <f>ROUND(2*E43,0)/2</f>
        <v>7378</v>
      </c>
      <c r="G43">
        <f>+C43-(C$7+F43*C$8)</f>
        <v>1.4915399995516054E-2</v>
      </c>
      <c r="I43">
        <f>+G43</f>
        <v>1.4915399995516054E-2</v>
      </c>
      <c r="O43">
        <f ca="1">+C$11+C$12*$F43</f>
        <v>1.4486861495048565E-2</v>
      </c>
      <c r="Q43" s="1">
        <f>+C43-15018.5</f>
        <v>34526.002999999997</v>
      </c>
    </row>
    <row r="44" spans="1:31" x14ac:dyDescent="0.2">
      <c r="A44" s="4" t="s">
        <v>39</v>
      </c>
      <c r="B44" s="2" t="s">
        <v>40</v>
      </c>
      <c r="C44" s="8">
        <v>49546.465799999998</v>
      </c>
      <c r="D44" s="8"/>
      <c r="E44">
        <f>+(C44-C$7)/C$8</f>
        <v>7380.5205363423011</v>
      </c>
      <c r="F44">
        <f>ROUND(2*E44,0)/2</f>
        <v>7380.5</v>
      </c>
      <c r="G44">
        <f>+C44-(C$7+F44*C$8)</f>
        <v>1.6113649995531887E-2</v>
      </c>
      <c r="I44">
        <f>+G44</f>
        <v>1.6113649995531887E-2</v>
      </c>
      <c r="O44">
        <f ca="1">+C$11+C$12*$F44</f>
        <v>1.4491550204108913E-2</v>
      </c>
      <c r="Q44" s="1">
        <f>+C44-15018.5</f>
        <v>34527.965799999998</v>
      </c>
    </row>
    <row r="45" spans="1:31" x14ac:dyDescent="0.2">
      <c r="A45" t="s">
        <v>35</v>
      </c>
      <c r="B45" s="2" t="s">
        <v>34</v>
      </c>
      <c r="C45" s="8">
        <v>50601.416299999997</v>
      </c>
      <c r="D45" s="8">
        <v>2.0999999999999999E-3</v>
      </c>
      <c r="E45">
        <f>+(C45-C$7)/C$8</f>
        <v>8725.0219113028397</v>
      </c>
      <c r="F45">
        <f>ROUND(2*E45,0)/2</f>
        <v>8725</v>
      </c>
      <c r="G45">
        <f>+C45-(C$7+F45*C$8)</f>
        <v>1.7192499995871913E-2</v>
      </c>
      <c r="J45">
        <f>+G45</f>
        <v>1.7192499995871913E-2</v>
      </c>
      <c r="O45">
        <f ca="1">+C$11+C$12*$F45</f>
        <v>1.701313793676431E-2</v>
      </c>
      <c r="Q45" s="1">
        <f>+C45-15018.5</f>
        <v>35582.916299999997</v>
      </c>
    </row>
    <row r="46" spans="1:31" x14ac:dyDescent="0.2">
      <c r="A46" s="8" t="s">
        <v>35</v>
      </c>
      <c r="B46" s="9"/>
      <c r="C46" s="8">
        <v>50601.416299999997</v>
      </c>
      <c r="D46" s="8">
        <v>2.0999999999999999E-3</v>
      </c>
      <c r="E46">
        <f>+(C46-C$7)/C$8</f>
        <v>8725.0219113028397</v>
      </c>
      <c r="F46">
        <f>ROUND(2*E46,0)/2</f>
        <v>8725</v>
      </c>
      <c r="G46">
        <f>+C46-(C$7+F46*C$8)</f>
        <v>1.7192499995871913E-2</v>
      </c>
      <c r="J46">
        <f>+G46</f>
        <v>1.7192499995871913E-2</v>
      </c>
      <c r="O46">
        <f ca="1">+C$11+C$12*$F46</f>
        <v>1.701313793676431E-2</v>
      </c>
      <c r="Q46" s="1">
        <f>+C46-15018.5</f>
        <v>35582.916299999997</v>
      </c>
    </row>
    <row r="47" spans="1:31" x14ac:dyDescent="0.2">
      <c r="A47" s="10" t="s">
        <v>36</v>
      </c>
      <c r="B47" s="9" t="s">
        <v>34</v>
      </c>
      <c r="C47" s="8">
        <v>50899.5818</v>
      </c>
      <c r="D47" s="8">
        <v>2.3999999999999998E-3</v>
      </c>
      <c r="E47">
        <f>+(C47-C$7)/C$8</f>
        <v>9105.0245035721455</v>
      </c>
      <c r="F47">
        <f>ROUND(2*E47,0)/2</f>
        <v>9105</v>
      </c>
      <c r="G47">
        <f>+C47-(C$7+F47*C$8)</f>
        <v>1.9226500000513624E-2</v>
      </c>
      <c r="J47">
        <f>+G47</f>
        <v>1.9226500000513624E-2</v>
      </c>
      <c r="O47">
        <f ca="1">+C$11+C$12*$F47</f>
        <v>1.7725821713937273E-2</v>
      </c>
      <c r="Q47" s="1">
        <f>+C47-15018.5</f>
        <v>35881.0818</v>
      </c>
    </row>
    <row r="48" spans="1:31" x14ac:dyDescent="0.2">
      <c r="A48" s="10" t="s">
        <v>32</v>
      </c>
      <c r="B48" s="9"/>
      <c r="C48" s="8">
        <v>51020.415000000001</v>
      </c>
      <c r="D48" s="8">
        <v>2E-3</v>
      </c>
      <c r="E48">
        <f>+(C48-C$7)/C$8</f>
        <v>9259.0226329070119</v>
      </c>
      <c r="F48">
        <f>ROUND(2*E48,0)/2</f>
        <v>9259</v>
      </c>
      <c r="G48">
        <f>+C48-(C$7+F48*C$8)</f>
        <v>1.7758699999831151E-2</v>
      </c>
      <c r="J48">
        <f>+G48</f>
        <v>1.7758699999831151E-2</v>
      </c>
      <c r="O48">
        <f ca="1">+C$11+C$12*$F48</f>
        <v>1.8014646192054739E-2</v>
      </c>
      <c r="Q48" s="1">
        <f>+C48-15018.5</f>
        <v>36001.915000000001</v>
      </c>
      <c r="AA48">
        <v>8</v>
      </c>
      <c r="AC48" t="s">
        <v>28</v>
      </c>
      <c r="AE48" t="s">
        <v>30</v>
      </c>
    </row>
    <row r="49" spans="1:17" x14ac:dyDescent="0.2">
      <c r="A49" s="11" t="s">
        <v>39</v>
      </c>
      <c r="B49" s="12"/>
      <c r="C49" s="8">
        <v>51355.457499999997</v>
      </c>
      <c r="D49" s="8">
        <v>2.9999999999999997E-4</v>
      </c>
      <c r="E49">
        <f>+(C49-C$7)/C$8</f>
        <v>9686.0238068201124</v>
      </c>
      <c r="F49">
        <f>ROUND(2*E49,0)/2</f>
        <v>9686</v>
      </c>
      <c r="G49">
        <f>+C49-(C$7+F49*C$8)</f>
        <v>1.8679799999517854E-2</v>
      </c>
      <c r="J49">
        <f>+G49</f>
        <v>1.8679799999517854E-2</v>
      </c>
      <c r="O49">
        <f ca="1">+C$11+C$12*$F49</f>
        <v>1.8815477699562252E-2</v>
      </c>
      <c r="Q49" s="1">
        <f>+C49-15018.5</f>
        <v>36336.957499999997</v>
      </c>
    </row>
    <row r="50" spans="1:17" x14ac:dyDescent="0.2">
      <c r="A50" s="10" t="s">
        <v>33</v>
      </c>
      <c r="B50" s="9" t="s">
        <v>34</v>
      </c>
      <c r="C50" s="8">
        <v>51377.427900000002</v>
      </c>
      <c r="D50" s="8">
        <v>2.8E-3</v>
      </c>
      <c r="E50">
        <f>+(C50-C$7)/C$8</f>
        <v>9714.0243935855015</v>
      </c>
      <c r="F50">
        <f>ROUND(2*E50,0)/2</f>
        <v>9714</v>
      </c>
      <c r="G50">
        <f>+C50-(C$7+F50*C$8)</f>
        <v>1.9140200005494989E-2</v>
      </c>
      <c r="J50">
        <f>+G50</f>
        <v>1.9140200005494989E-2</v>
      </c>
      <c r="O50">
        <f ca="1">+C$11+C$12*$F50</f>
        <v>1.8867991241038155E-2</v>
      </c>
      <c r="Q50" s="1">
        <f>+C50-15018.5</f>
        <v>36358.927900000002</v>
      </c>
    </row>
    <row r="51" spans="1:17" x14ac:dyDescent="0.2">
      <c r="A51" s="13" t="s">
        <v>51</v>
      </c>
      <c r="B51" s="14" t="s">
        <v>34</v>
      </c>
      <c r="C51" s="13">
        <v>52146.379670000002</v>
      </c>
      <c r="D51" s="13">
        <v>2.3E-3</v>
      </c>
      <c r="E51">
        <f>+(C51-C$7)/C$8</f>
        <v>10694.029343621867</v>
      </c>
      <c r="F51">
        <f>ROUND(2*E51,0)/2</f>
        <v>10694</v>
      </c>
      <c r="G51">
        <f>+C51-(C$7+F51*C$8)</f>
        <v>2.3024200003419537E-2</v>
      </c>
      <c r="K51">
        <f>+G51</f>
        <v>2.3024200003419537E-2</v>
      </c>
      <c r="O51">
        <f ca="1">+C$11+C$12*$F51</f>
        <v>2.0705965192694749E-2</v>
      </c>
      <c r="Q51" s="1">
        <f>+C51-15018.5</f>
        <v>37127.879670000002</v>
      </c>
    </row>
    <row r="52" spans="1:17" x14ac:dyDescent="0.2">
      <c r="A52" s="11" t="s">
        <v>39</v>
      </c>
      <c r="B52" s="12"/>
      <c r="C52" s="8">
        <v>52426.493399999999</v>
      </c>
      <c r="D52" s="8">
        <v>2.9999999999999997E-4</v>
      </c>
      <c r="E52">
        <f>+(C52-C$7)/C$8</f>
        <v>11051.025520343261</v>
      </c>
      <c r="F52">
        <f>ROUND(2*E52,0)/2</f>
        <v>11051</v>
      </c>
      <c r="G52">
        <f>+C52-(C$7+F52*C$8)</f>
        <v>2.0024299999931827E-2</v>
      </c>
      <c r="K52">
        <f>+G52</f>
        <v>2.0024299999931827E-2</v>
      </c>
      <c r="O52">
        <f ca="1">+C$11+C$12*$F52</f>
        <v>2.1375512846512505E-2</v>
      </c>
      <c r="Q52" s="1">
        <f>+C52-15018.5</f>
        <v>37407.993399999999</v>
      </c>
    </row>
    <row r="53" spans="1:17" x14ac:dyDescent="0.2">
      <c r="A53" s="15" t="s">
        <v>37</v>
      </c>
      <c r="B53" s="3" t="s">
        <v>34</v>
      </c>
      <c r="C53" s="8">
        <v>52437.477599999998</v>
      </c>
      <c r="D53" s="8">
        <v>4.1999999999999997E-3</v>
      </c>
      <c r="E53">
        <f>+(C53-C$7)/C$8</f>
        <v>11065.024539257267</v>
      </c>
      <c r="F53">
        <f>ROUND(2*E53,0)/2</f>
        <v>11065</v>
      </c>
      <c r="G53">
        <f>+C53-(C$7+F53*C$8)</f>
        <v>1.9254500002716668E-2</v>
      </c>
      <c r="K53">
        <f>+G53</f>
        <v>1.9254500002716668E-2</v>
      </c>
      <c r="O53">
        <f ca="1">+C$11+C$12*$F53</f>
        <v>2.1401769617250457E-2</v>
      </c>
      <c r="Q53" s="1">
        <f>+C53-15018.5</f>
        <v>37418.977599999998</v>
      </c>
    </row>
    <row r="54" spans="1:17" x14ac:dyDescent="0.2">
      <c r="A54" s="19" t="s">
        <v>39</v>
      </c>
      <c r="B54" s="20"/>
      <c r="C54" s="21">
        <v>52948.279900000001</v>
      </c>
      <c r="D54" s="21">
        <v>6.9999999999999999E-4</v>
      </c>
      <c r="E54">
        <f>+(C54-C$7)/C$8</f>
        <v>11716.026074099906</v>
      </c>
      <c r="F54">
        <f>ROUND(2*E54,0)/2</f>
        <v>11716</v>
      </c>
      <c r="G54">
        <f>+C54-(C$7+F54*C$8)</f>
        <v>2.0458799997868482E-2</v>
      </c>
      <c r="K54">
        <f>+G54</f>
        <v>2.0458799997868482E-2</v>
      </c>
      <c r="O54">
        <f ca="1">+C$11+C$12*$F54</f>
        <v>2.2622709456565193E-2</v>
      </c>
      <c r="Q54" s="1">
        <f>+C54-15018.5</f>
        <v>37929.779900000001</v>
      </c>
    </row>
    <row r="55" spans="1:17" x14ac:dyDescent="0.2">
      <c r="A55" s="22" t="s">
        <v>49</v>
      </c>
      <c r="B55" s="23" t="s">
        <v>34</v>
      </c>
      <c r="C55" s="22">
        <v>52948.281600000002</v>
      </c>
      <c r="D55" s="22">
        <v>1E-4</v>
      </c>
      <c r="E55">
        <f>+(C55-C$7)/C$8</f>
        <v>11716.028240696669</v>
      </c>
      <c r="F55">
        <f>ROUND(2*E55,0)/2</f>
        <v>11716</v>
      </c>
      <c r="G55">
        <f>+C55-(C$7+F55*C$8)</f>
        <v>2.2158799998578615E-2</v>
      </c>
      <c r="K55">
        <f>+G55</f>
        <v>2.2158799998578615E-2</v>
      </c>
      <c r="O55">
        <f ca="1">+C$11+C$12*$F55</f>
        <v>2.2622709456565193E-2</v>
      </c>
      <c r="Q55" s="1">
        <f>+C55-15018.5</f>
        <v>37929.781600000002</v>
      </c>
    </row>
    <row r="56" spans="1:17" x14ac:dyDescent="0.2">
      <c r="A56" s="24" t="s">
        <v>51</v>
      </c>
      <c r="B56" s="25" t="s">
        <v>34</v>
      </c>
      <c r="C56" s="24">
        <v>53228.398150000001</v>
      </c>
      <c r="D56" s="24" t="s">
        <v>55</v>
      </c>
      <c r="E56">
        <f>+(C56-C$7)/C$8</f>
        <v>12073.028011419752</v>
      </c>
      <c r="F56">
        <f>ROUND(2*E56,0)/2</f>
        <v>12073</v>
      </c>
      <c r="G56">
        <f>+C56-(C$7+F56*C$8)</f>
        <v>2.1978900003887247E-2</v>
      </c>
      <c r="K56">
        <f>+G56</f>
        <v>2.1978900003887247E-2</v>
      </c>
      <c r="O56">
        <f ca="1">+C$11+C$12*$F56</f>
        <v>2.3292257110382953E-2</v>
      </c>
      <c r="Q56" s="1">
        <f>+C56-15018.5</f>
        <v>38209.898150000001</v>
      </c>
    </row>
    <row r="57" spans="1:17" x14ac:dyDescent="0.2">
      <c r="A57" s="26" t="s">
        <v>43</v>
      </c>
      <c r="B57" s="27" t="s">
        <v>40</v>
      </c>
      <c r="C57" s="21">
        <v>53517.543100000003</v>
      </c>
      <c r="D57" s="21">
        <v>1.2999999999999999E-3</v>
      </c>
      <c r="E57">
        <f>+(C57-C$7)/C$8</f>
        <v>12441.53419520553</v>
      </c>
      <c r="F57">
        <f>ROUND(2*E57,0)/2</f>
        <v>12441.5</v>
      </c>
      <c r="G57">
        <f>+C57-(C$7+F57*C$8)</f>
        <v>2.6830950002477039E-2</v>
      </c>
      <c r="K57">
        <f>+G57</f>
        <v>2.6830950002477039E-2</v>
      </c>
      <c r="O57">
        <f ca="1">+C$11+C$12*$F57</f>
        <v>2.3983372825878313E-2</v>
      </c>
      <c r="Q57" s="1">
        <f>+C57-15018.5</f>
        <v>38499.043100000003</v>
      </c>
    </row>
    <row r="58" spans="1:17" x14ac:dyDescent="0.2">
      <c r="A58" s="24" t="s">
        <v>54</v>
      </c>
      <c r="B58" s="25" t="s">
        <v>34</v>
      </c>
      <c r="C58" s="24">
        <v>53519.504000000001</v>
      </c>
      <c r="D58" s="24">
        <v>3.0000000000000001E-3</v>
      </c>
      <c r="E58">
        <f>+(C58-C$7)/C$8</f>
        <v>12444.033300847128</v>
      </c>
      <c r="F58">
        <f>ROUND(2*E58,0)/2</f>
        <v>12444</v>
      </c>
      <c r="G58">
        <f>+C58-(C$7+F58*C$8)</f>
        <v>2.6129199999559205E-2</v>
      </c>
      <c r="K58">
        <f>+G58</f>
        <v>2.6129199999559205E-2</v>
      </c>
      <c r="O58">
        <f ca="1">+C$11+C$12*$F58</f>
        <v>2.3988061534938661E-2</v>
      </c>
      <c r="Q58" s="1">
        <f>+C58-15018.5</f>
        <v>38501.004000000001</v>
      </c>
    </row>
    <row r="59" spans="1:17" x14ac:dyDescent="0.2">
      <c r="A59" s="26" t="s">
        <v>43</v>
      </c>
      <c r="B59" s="27" t="s">
        <v>40</v>
      </c>
      <c r="C59" s="21">
        <v>53612.483999999997</v>
      </c>
      <c r="D59" s="21">
        <v>2.8E-3</v>
      </c>
      <c r="E59">
        <f>+(C59-C$7)/C$8</f>
        <v>12562.533399044936</v>
      </c>
      <c r="F59">
        <f>ROUND(2*E59,0)/2</f>
        <v>12562.5</v>
      </c>
      <c r="G59">
        <f>+C59-(C$7+F59*C$8)</f>
        <v>2.6206249996903352E-2</v>
      </c>
      <c r="K59">
        <f>+G59</f>
        <v>2.6206249996903352E-2</v>
      </c>
      <c r="O59">
        <f ca="1">+C$11+C$12*$F59</f>
        <v>2.4210306344399177E-2</v>
      </c>
      <c r="Q59" s="1">
        <f>+C59-15018.5</f>
        <v>38593.983999999997</v>
      </c>
    </row>
    <row r="60" spans="1:17" x14ac:dyDescent="0.2">
      <c r="A60" s="21" t="s">
        <v>51</v>
      </c>
      <c r="B60" s="27" t="s">
        <v>34</v>
      </c>
      <c r="C60" s="21">
        <v>53618.365489999996</v>
      </c>
      <c r="D60" s="21">
        <v>4.0000000000000002E-4</v>
      </c>
      <c r="E60">
        <f>+(C60-C$7)/C$8</f>
        <v>12570.029173862631</v>
      </c>
      <c r="F60">
        <f>ROUND(2*E60,0)/2</f>
        <v>12570</v>
      </c>
      <c r="G60">
        <f>+C60-(C$7+F60*C$8)</f>
        <v>2.2891000000527129E-2</v>
      </c>
      <c r="K60">
        <f>+G60</f>
        <v>2.2891000000527129E-2</v>
      </c>
      <c r="O60">
        <f ca="1">+C$11+C$12*$F60</f>
        <v>2.4224372471580224E-2</v>
      </c>
      <c r="Q60" s="1">
        <f>+C60-15018.5</f>
        <v>38599.865489999996</v>
      </c>
    </row>
    <row r="61" spans="1:17" x14ac:dyDescent="0.2">
      <c r="A61" s="24" t="s">
        <v>51</v>
      </c>
      <c r="B61" s="25" t="s">
        <v>34</v>
      </c>
      <c r="C61" s="24">
        <v>53618.365489999996</v>
      </c>
      <c r="D61" s="24">
        <v>4.0000000000000002E-4</v>
      </c>
      <c r="E61">
        <f>+(C61-C$7)/C$8</f>
        <v>12570.029173862631</v>
      </c>
      <c r="F61">
        <f>ROUND(2*E61,0)/2</f>
        <v>12570</v>
      </c>
      <c r="G61">
        <f>+C61-(C$7+F61*C$8)</f>
        <v>2.2891000000527129E-2</v>
      </c>
      <c r="K61">
        <f>+G61</f>
        <v>2.2891000000527129E-2</v>
      </c>
      <c r="O61">
        <f ca="1">+C$11+C$12*$F61</f>
        <v>2.4224372471580224E-2</v>
      </c>
      <c r="Q61" s="1">
        <f>+C61-15018.5</f>
        <v>38599.865489999996</v>
      </c>
    </row>
    <row r="62" spans="1:17" x14ac:dyDescent="0.2">
      <c r="A62" s="21" t="s">
        <v>50</v>
      </c>
      <c r="B62" s="27" t="s">
        <v>40</v>
      </c>
      <c r="C62" s="21">
        <v>53933.394</v>
      </c>
      <c r="D62" s="21">
        <v>1E-3</v>
      </c>
      <c r="E62">
        <f>+(C62-C$7)/C$8</f>
        <v>12971.523144287572</v>
      </c>
      <c r="F62">
        <f>ROUND(2*E62,0)/2</f>
        <v>12971.5</v>
      </c>
      <c r="G62">
        <f>+C62-(C$7+F62*C$8)</f>
        <v>1.8159949999244418E-2</v>
      </c>
      <c r="K62">
        <f>+G62</f>
        <v>1.8159949999244418E-2</v>
      </c>
      <c r="O62">
        <f ca="1">+C$11+C$12*$F62</f>
        <v>2.4977379146672186E-2</v>
      </c>
      <c r="Q62" s="1">
        <f>+C62-15018.5</f>
        <v>38914.894</v>
      </c>
    </row>
    <row r="63" spans="1:17" x14ac:dyDescent="0.2">
      <c r="A63" s="43" t="s">
        <v>225</v>
      </c>
      <c r="B63" s="44" t="s">
        <v>34</v>
      </c>
      <c r="C63" s="45">
        <v>54339.451800000003</v>
      </c>
      <c r="D63" s="7"/>
      <c r="E63">
        <f>+(C63-C$7)/C$8</f>
        <v>13489.031094104605</v>
      </c>
      <c r="F63">
        <f>ROUND(2*E63,0)/2</f>
        <v>13489</v>
      </c>
      <c r="G63">
        <f>+C63-(C$7+F63*C$8)</f>
        <v>2.4397699999099132E-2</v>
      </c>
      <c r="K63">
        <f>+G63</f>
        <v>2.4397699999099132E-2</v>
      </c>
      <c r="O63">
        <f ca="1">+C$11+C$12*$F63</f>
        <v>2.5947941922164312E-2</v>
      </c>
      <c r="Q63" s="1">
        <f>+C63-15018.5</f>
        <v>39320.951800000003</v>
      </c>
    </row>
    <row r="64" spans="1:17" x14ac:dyDescent="0.2">
      <c r="A64" s="43" t="s">
        <v>230</v>
      </c>
      <c r="B64" s="44" t="s">
        <v>34</v>
      </c>
      <c r="C64" s="45">
        <v>54685.479299999999</v>
      </c>
      <c r="D64" s="7"/>
      <c r="E64">
        <f>+(C64-C$7)/C$8</f>
        <v>13930.032306506659</v>
      </c>
      <c r="F64">
        <f>ROUND(2*E64,0)/2</f>
        <v>13930</v>
      </c>
      <c r="G64">
        <f>+C64-(C$7+F64*C$8)</f>
        <v>2.5348999995912891E-2</v>
      </c>
      <c r="K64">
        <f>+G64</f>
        <v>2.5348999995912891E-2</v>
      </c>
      <c r="O64">
        <f ca="1">+C$11+C$12*$F64</f>
        <v>2.6775030200409781E-2</v>
      </c>
      <c r="Q64" s="1">
        <f>+C64-15018.5</f>
        <v>39666.979299999999</v>
      </c>
    </row>
    <row r="65" spans="1:17" x14ac:dyDescent="0.2">
      <c r="A65" s="43" t="s">
        <v>235</v>
      </c>
      <c r="B65" s="44" t="s">
        <v>34</v>
      </c>
      <c r="C65" s="45">
        <v>55060.540699999998</v>
      </c>
      <c r="D65" s="7"/>
      <c r="E65">
        <f>+(C65-C$7)/C$8</f>
        <v>14408.036315220455</v>
      </c>
      <c r="F65">
        <f>ROUND(2*E65,0)/2</f>
        <v>14408</v>
      </c>
      <c r="G65">
        <f>+C65-(C$7+F65*C$8)</f>
        <v>2.8494400001363829E-2</v>
      </c>
      <c r="K65">
        <f>+G65</f>
        <v>2.8494400001363829E-2</v>
      </c>
      <c r="O65">
        <f ca="1">+C$11+C$12*$F65</f>
        <v>2.7671511372748404E-2</v>
      </c>
      <c r="Q65" s="1">
        <f>+C65-15018.5</f>
        <v>40042.040699999998</v>
      </c>
    </row>
    <row r="66" spans="1:17" x14ac:dyDescent="0.2">
      <c r="A66" s="43" t="s">
        <v>235</v>
      </c>
      <c r="B66" s="44" t="s">
        <v>34</v>
      </c>
      <c r="C66" s="45">
        <v>55068.387300000002</v>
      </c>
      <c r="D66" s="7"/>
      <c r="E66">
        <f>+(C66-C$7)/C$8</f>
        <v>14418.036561192917</v>
      </c>
      <c r="F66">
        <f>ROUND(2*E66,0)/2</f>
        <v>14418</v>
      </c>
      <c r="G66">
        <f>+C66-(C$7+F66*C$8)</f>
        <v>2.8687400001217611E-2</v>
      </c>
      <c r="K66">
        <f>+G66</f>
        <v>2.8687400001217611E-2</v>
      </c>
      <c r="O66">
        <f ca="1">+C$11+C$12*$F66</f>
        <v>2.7690266208989796E-2</v>
      </c>
      <c r="Q66" s="1">
        <f>+C66-15018.5</f>
        <v>40049.887300000002</v>
      </c>
    </row>
    <row r="67" spans="1:17" x14ac:dyDescent="0.2">
      <c r="A67" s="28" t="s">
        <v>57</v>
      </c>
      <c r="B67" s="28"/>
      <c r="C67" s="17">
        <v>55478.362000000001</v>
      </c>
      <c r="D67" s="17">
        <v>4.4999999999999997E-3</v>
      </c>
      <c r="E67">
        <f>+(C67-C$7)/C$8</f>
        <v>14940.536477396599</v>
      </c>
      <c r="F67">
        <f>ROUND(2*E67,0)/2</f>
        <v>14940.5</v>
      </c>
      <c r="G67">
        <f>+C67-(C$7+F67*C$8)</f>
        <v>2.8621650002605747E-2</v>
      </c>
      <c r="K67">
        <f>+G67</f>
        <v>2.8621650002605747E-2</v>
      </c>
      <c r="O67">
        <f ca="1">+C$11+C$12*$F67</f>
        <v>2.8670206402602622E-2</v>
      </c>
      <c r="Q67" s="1">
        <f>+C67-15018.5</f>
        <v>40459.862000000001</v>
      </c>
    </row>
    <row r="68" spans="1:17" x14ac:dyDescent="0.2">
      <c r="A68" s="43" t="s">
        <v>249</v>
      </c>
      <c r="B68" s="44" t="s">
        <v>40</v>
      </c>
      <c r="C68" s="45">
        <v>55791.437100000003</v>
      </c>
      <c r="D68" s="7"/>
      <c r="E68">
        <f>+(C68-C$7)/C$8</f>
        <v>15339.540887950376</v>
      </c>
      <c r="F68">
        <f>ROUND(2*E68,0)/2</f>
        <v>15339.5</v>
      </c>
      <c r="G68">
        <f>+C68-(C$7+F68*C$8)</f>
        <v>3.2082350000564475E-2</v>
      </c>
      <c r="K68">
        <f>+G68</f>
        <v>3.2082350000564475E-2</v>
      </c>
      <c r="O68">
        <f ca="1">+C$11+C$12*$F68</f>
        <v>2.9418524368634236E-2</v>
      </c>
      <c r="Q68" s="1">
        <f>+C68-15018.5</f>
        <v>40772.937100000003</v>
      </c>
    </row>
    <row r="69" spans="1:17" x14ac:dyDescent="0.2">
      <c r="A69" s="20" t="s">
        <v>56</v>
      </c>
      <c r="B69" s="23" t="s">
        <v>34</v>
      </c>
      <c r="C69" s="21">
        <v>56494.4732</v>
      </c>
      <c r="D69" s="22">
        <v>9.5999999999999992E-3</v>
      </c>
      <c r="E69">
        <f>+(C69-C$7)/C$8</f>
        <v>16235.538380815577</v>
      </c>
      <c r="F69">
        <f>ROUND(2*E69,0)/2</f>
        <v>16235.5</v>
      </c>
      <c r="G69">
        <f>+C69-(C$7+F69*C$8)</f>
        <v>3.0115150002529845E-2</v>
      </c>
      <c r="K69">
        <f>+G69</f>
        <v>3.0115150002529845E-2</v>
      </c>
      <c r="O69">
        <f ca="1">+C$11+C$12*$F69</f>
        <v>3.1098957695863121E-2</v>
      </c>
      <c r="Q69" s="1">
        <f>+C69-15018.5</f>
        <v>41475.9732</v>
      </c>
    </row>
    <row r="70" spans="1:17" x14ac:dyDescent="0.2">
      <c r="A70" s="71" t="s">
        <v>265</v>
      </c>
      <c r="B70" s="72" t="s">
        <v>40</v>
      </c>
      <c r="C70" s="71">
        <v>56542.340400000001</v>
      </c>
      <c r="D70" s="71">
        <v>3.5000000000000001E-3</v>
      </c>
      <c r="E70">
        <f>+(C70-C$7)/C$8</f>
        <v>16296.543628185489</v>
      </c>
      <c r="F70">
        <f>ROUND(2*E70,0)/2</f>
        <v>16296.5</v>
      </c>
      <c r="G70">
        <f>+C70-(C$7+F70*C$8)</f>
        <v>3.4232450001582038E-2</v>
      </c>
      <c r="K70">
        <f>+G70</f>
        <v>3.4232450001582038E-2</v>
      </c>
      <c r="O70">
        <f ca="1">+C$11+C$12*$F70</f>
        <v>3.1213362196935622E-2</v>
      </c>
      <c r="Q70" s="1">
        <f>+C70-15018.5</f>
        <v>41523.840400000001</v>
      </c>
    </row>
    <row r="71" spans="1:17" x14ac:dyDescent="0.2">
      <c r="A71" s="18" t="s">
        <v>58</v>
      </c>
      <c r="B71" s="16" t="s">
        <v>34</v>
      </c>
      <c r="C71" s="18">
        <v>56897.388200000001</v>
      </c>
      <c r="D71" s="18">
        <v>1.4E-3</v>
      </c>
      <c r="E71">
        <f>+(C71-C$7)/C$8</f>
        <v>16749.040930453903</v>
      </c>
      <c r="F71">
        <f>ROUND(2*E71,0)/2</f>
        <v>16749</v>
      </c>
      <c r="G71">
        <f>+C71-(C$7+F71*C$8)</f>
        <v>3.2115699999849312E-2</v>
      </c>
      <c r="K71">
        <f>+G71</f>
        <v>3.2115699999849312E-2</v>
      </c>
      <c r="O71">
        <f ca="1">+C$11+C$12*$F71</f>
        <v>3.2062018536858694E-2</v>
      </c>
      <c r="Q71" s="1">
        <f>+C71-15018.5</f>
        <v>41878.888200000001</v>
      </c>
    </row>
    <row r="72" spans="1:17" x14ac:dyDescent="0.2">
      <c r="A72" s="18" t="s">
        <v>59</v>
      </c>
      <c r="B72" s="29"/>
      <c r="C72" s="18">
        <v>56937.405200000001</v>
      </c>
      <c r="D72" s="18">
        <v>1.9E-3</v>
      </c>
      <c r="E72">
        <f>+(C72-C$7)/C$8</f>
        <v>16800.041343764096</v>
      </c>
      <c r="F72">
        <f>ROUND(2*E72,0)/2</f>
        <v>16800</v>
      </c>
      <c r="G72">
        <f>+C72-(C$7+F72*C$8)</f>
        <v>3.2440000002679881E-2</v>
      </c>
      <c r="K72">
        <f>+G72</f>
        <v>3.2440000002679881E-2</v>
      </c>
      <c r="O72">
        <f ca="1">+C$11+C$12*$F72</f>
        <v>3.2157668201689797E-2</v>
      </c>
      <c r="Q72" s="1">
        <f>+C72-15018.5</f>
        <v>41918.905200000001</v>
      </c>
    </row>
    <row r="73" spans="1:17" x14ac:dyDescent="0.2">
      <c r="C73" s="7"/>
      <c r="D73" s="7"/>
    </row>
    <row r="74" spans="1:17" x14ac:dyDescent="0.2">
      <c r="C74" s="7"/>
      <c r="D74" s="7"/>
    </row>
    <row r="75" spans="1:17" x14ac:dyDescent="0.2">
      <c r="C75" s="7"/>
      <c r="D75" s="7"/>
    </row>
    <row r="76" spans="1:17" x14ac:dyDescent="0.2">
      <c r="C76" s="7"/>
      <c r="D76" s="7"/>
    </row>
    <row r="77" spans="1:17" x14ac:dyDescent="0.2">
      <c r="C77" s="7"/>
      <c r="D77" s="7"/>
    </row>
    <row r="78" spans="1:17" x14ac:dyDescent="0.2">
      <c r="C78" s="7"/>
      <c r="D78" s="7"/>
    </row>
    <row r="79" spans="1:17" x14ac:dyDescent="0.2">
      <c r="C79" s="7"/>
      <c r="D79" s="7"/>
    </row>
    <row r="80" spans="1:17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</sheetData>
  <sortState xmlns:xlrd2="http://schemas.microsoft.com/office/spreadsheetml/2017/richdata2" ref="A21:X87">
    <sortCondition ref="C21:C8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7"/>
  <sheetViews>
    <sheetView topLeftCell="A16" workbookViewId="0">
      <selection activeCell="A35" sqref="A35:C58"/>
    </sheetView>
  </sheetViews>
  <sheetFormatPr defaultRowHeight="12.75" x14ac:dyDescent="0.2"/>
  <cols>
    <col min="1" max="1" width="19.7109375" style="7" customWidth="1"/>
    <col min="2" max="2" width="4.42578125" style="6" customWidth="1"/>
    <col min="3" max="3" width="12.7109375" style="7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7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30" t="s">
        <v>60</v>
      </c>
      <c r="I1" s="31" t="s">
        <v>61</v>
      </c>
      <c r="J1" s="32" t="s">
        <v>55</v>
      </c>
    </row>
    <row r="2" spans="1:16" x14ac:dyDescent="0.2">
      <c r="I2" s="33" t="s">
        <v>62</v>
      </c>
      <c r="J2" s="34" t="s">
        <v>63</v>
      </c>
    </row>
    <row r="3" spans="1:16" x14ac:dyDescent="0.2">
      <c r="A3" s="35" t="s">
        <v>64</v>
      </c>
      <c r="I3" s="33" t="s">
        <v>65</v>
      </c>
      <c r="J3" s="34" t="s">
        <v>66</v>
      </c>
    </row>
    <row r="4" spans="1:16" x14ac:dyDescent="0.2">
      <c r="I4" s="33" t="s">
        <v>67</v>
      </c>
      <c r="J4" s="34" t="s">
        <v>66</v>
      </c>
    </row>
    <row r="5" spans="1:16" ht="13.5" thickBot="1" x14ac:dyDescent="0.25">
      <c r="I5" s="36" t="s">
        <v>68</v>
      </c>
      <c r="J5" s="37" t="s">
        <v>69</v>
      </c>
    </row>
    <row r="10" spans="1:16" ht="13.5" thickBot="1" x14ac:dyDescent="0.25"/>
    <row r="11" spans="1:16" ht="12.75" customHeight="1" thickBot="1" x14ac:dyDescent="0.25">
      <c r="A11" s="7" t="str">
        <f t="shared" ref="A11:A58" si="0">P11</f>
        <v> BBS 39 </v>
      </c>
      <c r="B11" s="2" t="str">
        <f t="shared" ref="B11:B58" si="1">IF(H11=INT(H11),"I","II")</f>
        <v>I</v>
      </c>
      <c r="C11" s="7">
        <f t="shared" ref="C11:C58" si="2">1*G11</f>
        <v>43755.4</v>
      </c>
      <c r="D11" s="6" t="str">
        <f t="shared" ref="D11:D58" si="3">VLOOKUP(F11,I$1:J$5,2,FALSE)</f>
        <v>vis</v>
      </c>
      <c r="E11" s="38">
        <f>VLOOKUP(C11,Active!C$21:E$973,3,FALSE)</f>
        <v>-1.1470218149779336E-2</v>
      </c>
      <c r="F11" s="2" t="s">
        <v>68</v>
      </c>
      <c r="G11" s="6" t="str">
        <f t="shared" ref="G11:G58" si="4">MID(I11,3,LEN(I11)-3)</f>
        <v>43755.400</v>
      </c>
      <c r="H11" s="7">
        <f t="shared" ref="H11:H58" si="5">1*K11</f>
        <v>0</v>
      </c>
      <c r="I11" s="39" t="s">
        <v>125</v>
      </c>
      <c r="J11" s="40" t="s">
        <v>126</v>
      </c>
      <c r="K11" s="39">
        <v>0</v>
      </c>
      <c r="L11" s="39" t="s">
        <v>127</v>
      </c>
      <c r="M11" s="40" t="s">
        <v>128</v>
      </c>
      <c r="N11" s="40"/>
      <c r="O11" s="41" t="s">
        <v>129</v>
      </c>
      <c r="P11" s="41" t="s">
        <v>130</v>
      </c>
    </row>
    <row r="12" spans="1:16" ht="12.75" customHeight="1" thickBot="1" x14ac:dyDescent="0.25">
      <c r="A12" s="7" t="str">
        <f t="shared" si="0"/>
        <v> BBS 49 </v>
      </c>
      <c r="B12" s="2" t="str">
        <f t="shared" si="1"/>
        <v>I</v>
      </c>
      <c r="C12" s="7">
        <f t="shared" si="2"/>
        <v>44458.453999999998</v>
      </c>
      <c r="D12" s="6" t="str">
        <f t="shared" si="3"/>
        <v>vis</v>
      </c>
      <c r="E12" s="38">
        <f>VLOOKUP(C12,Active!C$21:E$973,3,FALSE)</f>
        <v>896.00883563648722</v>
      </c>
      <c r="F12" s="2" t="s">
        <v>68</v>
      </c>
      <c r="G12" s="6" t="str">
        <f t="shared" si="4"/>
        <v>44458.454</v>
      </c>
      <c r="H12" s="7">
        <f t="shared" si="5"/>
        <v>896</v>
      </c>
      <c r="I12" s="39" t="s">
        <v>131</v>
      </c>
      <c r="J12" s="40" t="s">
        <v>132</v>
      </c>
      <c r="K12" s="39">
        <v>896</v>
      </c>
      <c r="L12" s="39" t="s">
        <v>133</v>
      </c>
      <c r="M12" s="40" t="s">
        <v>128</v>
      </c>
      <c r="N12" s="40"/>
      <c r="O12" s="41" t="s">
        <v>129</v>
      </c>
      <c r="P12" s="41" t="s">
        <v>134</v>
      </c>
    </row>
    <row r="13" spans="1:16" ht="12.75" customHeight="1" thickBot="1" x14ac:dyDescent="0.25">
      <c r="A13" s="7" t="str">
        <f t="shared" si="0"/>
        <v>BAVM 172 </v>
      </c>
      <c r="B13" s="2" t="str">
        <f t="shared" si="1"/>
        <v>I</v>
      </c>
      <c r="C13" s="7">
        <f t="shared" si="2"/>
        <v>49544.502999999997</v>
      </c>
      <c r="D13" s="6" t="str">
        <f t="shared" si="3"/>
        <v>vis</v>
      </c>
      <c r="E13" s="38">
        <f>VLOOKUP(C13,Active!C$21:E$973,3,FALSE)</f>
        <v>7378.0190092101993</v>
      </c>
      <c r="F13" s="2" t="s">
        <v>68</v>
      </c>
      <c r="G13" s="6" t="str">
        <f t="shared" si="4"/>
        <v>49544.5030</v>
      </c>
      <c r="H13" s="7">
        <f t="shared" si="5"/>
        <v>7378</v>
      </c>
      <c r="I13" s="39" t="s">
        <v>135</v>
      </c>
      <c r="J13" s="40" t="s">
        <v>136</v>
      </c>
      <c r="K13" s="39">
        <v>7378</v>
      </c>
      <c r="L13" s="39" t="s">
        <v>137</v>
      </c>
      <c r="M13" s="40" t="s">
        <v>138</v>
      </c>
      <c r="N13" s="40" t="s">
        <v>139</v>
      </c>
      <c r="O13" s="41" t="s">
        <v>140</v>
      </c>
      <c r="P13" s="42" t="s">
        <v>141</v>
      </c>
    </row>
    <row r="14" spans="1:16" ht="12.75" customHeight="1" thickBot="1" x14ac:dyDescent="0.25">
      <c r="A14" s="7" t="str">
        <f t="shared" si="0"/>
        <v>BAVM 172 </v>
      </c>
      <c r="B14" s="2" t="str">
        <f t="shared" si="1"/>
        <v>II</v>
      </c>
      <c r="C14" s="7">
        <f t="shared" si="2"/>
        <v>49546.465799999998</v>
      </c>
      <c r="D14" s="6" t="str">
        <f t="shared" si="3"/>
        <v>vis</v>
      </c>
      <c r="E14" s="38">
        <f>VLOOKUP(C14,Active!C$21:E$973,3,FALSE)</f>
        <v>7380.5205363423011</v>
      </c>
      <c r="F14" s="2" t="s">
        <v>68</v>
      </c>
      <c r="G14" s="6" t="str">
        <f t="shared" si="4"/>
        <v>49546.4658</v>
      </c>
      <c r="H14" s="7">
        <f t="shared" si="5"/>
        <v>7380.5</v>
      </c>
      <c r="I14" s="39" t="s">
        <v>142</v>
      </c>
      <c r="J14" s="40" t="s">
        <v>143</v>
      </c>
      <c r="K14" s="39">
        <v>7380.5</v>
      </c>
      <c r="L14" s="39" t="s">
        <v>144</v>
      </c>
      <c r="M14" s="40" t="s">
        <v>138</v>
      </c>
      <c r="N14" s="40" t="s">
        <v>139</v>
      </c>
      <c r="O14" s="41" t="s">
        <v>140</v>
      </c>
      <c r="P14" s="42" t="s">
        <v>141</v>
      </c>
    </row>
    <row r="15" spans="1:16" ht="12.75" customHeight="1" thickBot="1" x14ac:dyDescent="0.25">
      <c r="A15" s="7" t="str">
        <f t="shared" si="0"/>
        <v>IBVS 4887 </v>
      </c>
      <c r="B15" s="2" t="str">
        <f t="shared" si="1"/>
        <v>I</v>
      </c>
      <c r="C15" s="7">
        <f t="shared" si="2"/>
        <v>50601.416299999997</v>
      </c>
      <c r="D15" s="6" t="str">
        <f t="shared" si="3"/>
        <v>vis</v>
      </c>
      <c r="E15" s="38">
        <f>VLOOKUP(C15,Active!C$21:E$973,3,FALSE)</f>
        <v>8725.0219113028397</v>
      </c>
      <c r="F15" s="2" t="s">
        <v>68</v>
      </c>
      <c r="G15" s="6" t="str">
        <f t="shared" si="4"/>
        <v>50601.4163</v>
      </c>
      <c r="H15" s="7">
        <f t="shared" si="5"/>
        <v>8725</v>
      </c>
      <c r="I15" s="39" t="s">
        <v>145</v>
      </c>
      <c r="J15" s="40" t="s">
        <v>146</v>
      </c>
      <c r="K15" s="39">
        <v>8725</v>
      </c>
      <c r="L15" s="39" t="s">
        <v>147</v>
      </c>
      <c r="M15" s="40" t="s">
        <v>138</v>
      </c>
      <c r="N15" s="40" t="s">
        <v>148</v>
      </c>
      <c r="O15" s="41" t="s">
        <v>149</v>
      </c>
      <c r="P15" s="42" t="s">
        <v>150</v>
      </c>
    </row>
    <row r="16" spans="1:16" ht="12.75" customHeight="1" thickBot="1" x14ac:dyDescent="0.25">
      <c r="A16" s="7" t="str">
        <f t="shared" si="0"/>
        <v>IBVS 4888 </v>
      </c>
      <c r="B16" s="2" t="str">
        <f t="shared" si="1"/>
        <v>I</v>
      </c>
      <c r="C16" s="7">
        <f t="shared" si="2"/>
        <v>50899.5818</v>
      </c>
      <c r="D16" s="6" t="str">
        <f t="shared" si="3"/>
        <v>vis</v>
      </c>
      <c r="E16" s="38">
        <f>VLOOKUP(C16,Active!C$21:E$973,3,FALSE)</f>
        <v>9105.0245035721455</v>
      </c>
      <c r="F16" s="2" t="s">
        <v>68</v>
      </c>
      <c r="G16" s="6" t="str">
        <f t="shared" si="4"/>
        <v>50899.5818</v>
      </c>
      <c r="H16" s="7">
        <f t="shared" si="5"/>
        <v>9105</v>
      </c>
      <c r="I16" s="39" t="s">
        <v>151</v>
      </c>
      <c r="J16" s="40" t="s">
        <v>152</v>
      </c>
      <c r="K16" s="39">
        <v>9105</v>
      </c>
      <c r="L16" s="39" t="s">
        <v>153</v>
      </c>
      <c r="M16" s="40" t="s">
        <v>138</v>
      </c>
      <c r="N16" s="40" t="s">
        <v>148</v>
      </c>
      <c r="O16" s="41" t="s">
        <v>149</v>
      </c>
      <c r="P16" s="42" t="s">
        <v>154</v>
      </c>
    </row>
    <row r="17" spans="1:16" ht="12.75" customHeight="1" thickBot="1" x14ac:dyDescent="0.25">
      <c r="A17" s="7" t="str">
        <f t="shared" si="0"/>
        <v> BBS 118 </v>
      </c>
      <c r="B17" s="2" t="str">
        <f t="shared" si="1"/>
        <v>I</v>
      </c>
      <c r="C17" s="7">
        <f t="shared" si="2"/>
        <v>51020.415000000001</v>
      </c>
      <c r="D17" s="6" t="str">
        <f t="shared" si="3"/>
        <v>vis</v>
      </c>
      <c r="E17" s="38">
        <f>VLOOKUP(C17,Active!C$21:E$973,3,FALSE)</f>
        <v>9259.0226329070119</v>
      </c>
      <c r="F17" s="2" t="s">
        <v>68</v>
      </c>
      <c r="G17" s="6" t="str">
        <f t="shared" si="4"/>
        <v>51020.415</v>
      </c>
      <c r="H17" s="7">
        <f t="shared" si="5"/>
        <v>9259</v>
      </c>
      <c r="I17" s="39" t="s">
        <v>155</v>
      </c>
      <c r="J17" s="40" t="s">
        <v>156</v>
      </c>
      <c r="K17" s="39">
        <v>9259</v>
      </c>
      <c r="L17" s="39" t="s">
        <v>157</v>
      </c>
      <c r="M17" s="40" t="s">
        <v>138</v>
      </c>
      <c r="N17" s="40" t="s">
        <v>148</v>
      </c>
      <c r="O17" s="41" t="s">
        <v>129</v>
      </c>
      <c r="P17" s="41" t="s">
        <v>158</v>
      </c>
    </row>
    <row r="18" spans="1:16" ht="12.75" customHeight="1" thickBot="1" x14ac:dyDescent="0.25">
      <c r="A18" s="7" t="str">
        <f t="shared" si="0"/>
        <v>BAVM 172 </v>
      </c>
      <c r="B18" s="2" t="str">
        <f t="shared" si="1"/>
        <v>I</v>
      </c>
      <c r="C18" s="7">
        <f t="shared" si="2"/>
        <v>51355.457499999997</v>
      </c>
      <c r="D18" s="6" t="str">
        <f t="shared" si="3"/>
        <v>vis</v>
      </c>
      <c r="E18" s="38">
        <f>VLOOKUP(C18,Active!C$21:E$973,3,FALSE)</f>
        <v>9686.0238068201124</v>
      </c>
      <c r="F18" s="2" t="s">
        <v>68</v>
      </c>
      <c r="G18" s="6" t="str">
        <f t="shared" si="4"/>
        <v>51355.4575</v>
      </c>
      <c r="H18" s="7">
        <f t="shared" si="5"/>
        <v>9686</v>
      </c>
      <c r="I18" s="39" t="s">
        <v>159</v>
      </c>
      <c r="J18" s="40" t="s">
        <v>160</v>
      </c>
      <c r="K18" s="39">
        <v>9686</v>
      </c>
      <c r="L18" s="39" t="s">
        <v>161</v>
      </c>
      <c r="M18" s="40" t="s">
        <v>138</v>
      </c>
      <c r="N18" s="40" t="s">
        <v>139</v>
      </c>
      <c r="O18" s="41" t="s">
        <v>162</v>
      </c>
      <c r="P18" s="42" t="s">
        <v>141</v>
      </c>
    </row>
    <row r="19" spans="1:16" ht="12.75" customHeight="1" thickBot="1" x14ac:dyDescent="0.25">
      <c r="A19" s="7" t="str">
        <f t="shared" si="0"/>
        <v>IBVS 5263 </v>
      </c>
      <c r="B19" s="2" t="str">
        <f t="shared" si="1"/>
        <v>I</v>
      </c>
      <c r="C19" s="7">
        <f t="shared" si="2"/>
        <v>51377.427900000002</v>
      </c>
      <c r="D19" s="6" t="str">
        <f t="shared" si="3"/>
        <v>vis</v>
      </c>
      <c r="E19" s="38">
        <f>VLOOKUP(C19,Active!C$21:E$973,3,FALSE)</f>
        <v>9714.0243935855015</v>
      </c>
      <c r="F19" s="2" t="s">
        <v>68</v>
      </c>
      <c r="G19" s="6" t="str">
        <f t="shared" si="4"/>
        <v>51377.4279</v>
      </c>
      <c r="H19" s="7">
        <f t="shared" si="5"/>
        <v>9714</v>
      </c>
      <c r="I19" s="39" t="s">
        <v>163</v>
      </c>
      <c r="J19" s="40" t="s">
        <v>164</v>
      </c>
      <c r="K19" s="39">
        <v>9714</v>
      </c>
      <c r="L19" s="39" t="s">
        <v>165</v>
      </c>
      <c r="M19" s="40" t="s">
        <v>138</v>
      </c>
      <c r="N19" s="40" t="s">
        <v>148</v>
      </c>
      <c r="O19" s="41" t="s">
        <v>149</v>
      </c>
      <c r="P19" s="42" t="s">
        <v>166</v>
      </c>
    </row>
    <row r="20" spans="1:16" ht="12.75" customHeight="1" thickBot="1" x14ac:dyDescent="0.25">
      <c r="A20" s="7" t="str">
        <f t="shared" si="0"/>
        <v>OEJV 0074 </v>
      </c>
      <c r="B20" s="2" t="str">
        <f t="shared" si="1"/>
        <v>I</v>
      </c>
      <c r="C20" s="7">
        <f t="shared" si="2"/>
        <v>52146.379670000002</v>
      </c>
      <c r="D20" s="6" t="str">
        <f t="shared" si="3"/>
        <v>vis</v>
      </c>
      <c r="E20" s="38">
        <f>VLOOKUP(C20,Active!C$21:E$973,3,FALSE)</f>
        <v>10694.029343621867</v>
      </c>
      <c r="F20" s="2" t="s">
        <v>68</v>
      </c>
      <c r="G20" s="6" t="str">
        <f t="shared" si="4"/>
        <v>52146.37967</v>
      </c>
      <c r="H20" s="7">
        <f t="shared" si="5"/>
        <v>10694</v>
      </c>
      <c r="I20" s="39" t="s">
        <v>167</v>
      </c>
      <c r="J20" s="40" t="s">
        <v>168</v>
      </c>
      <c r="K20" s="39">
        <v>10694</v>
      </c>
      <c r="L20" s="39" t="s">
        <v>169</v>
      </c>
      <c r="M20" s="40" t="s">
        <v>170</v>
      </c>
      <c r="N20" s="40" t="s">
        <v>139</v>
      </c>
      <c r="O20" s="41" t="s">
        <v>171</v>
      </c>
      <c r="P20" s="42" t="s">
        <v>172</v>
      </c>
    </row>
    <row r="21" spans="1:16" ht="12.75" customHeight="1" thickBot="1" x14ac:dyDescent="0.25">
      <c r="A21" s="7" t="str">
        <f t="shared" si="0"/>
        <v>BAVM 172 </v>
      </c>
      <c r="B21" s="2" t="str">
        <f t="shared" si="1"/>
        <v>I</v>
      </c>
      <c r="C21" s="7">
        <f t="shared" si="2"/>
        <v>52426.493399999999</v>
      </c>
      <c r="D21" s="6" t="str">
        <f t="shared" si="3"/>
        <v>vis</v>
      </c>
      <c r="E21" s="38">
        <f>VLOOKUP(C21,Active!C$21:E$973,3,FALSE)</f>
        <v>11051.025520343261</v>
      </c>
      <c r="F21" s="2" t="s">
        <v>68</v>
      </c>
      <c r="G21" s="6" t="str">
        <f t="shared" si="4"/>
        <v>52426.4934</v>
      </c>
      <c r="H21" s="7">
        <f t="shared" si="5"/>
        <v>11051</v>
      </c>
      <c r="I21" s="39" t="s">
        <v>173</v>
      </c>
      <c r="J21" s="40" t="s">
        <v>174</v>
      </c>
      <c r="K21" s="39">
        <v>11051</v>
      </c>
      <c r="L21" s="39" t="s">
        <v>175</v>
      </c>
      <c r="M21" s="40" t="s">
        <v>138</v>
      </c>
      <c r="N21" s="40" t="s">
        <v>139</v>
      </c>
      <c r="O21" s="41" t="s">
        <v>162</v>
      </c>
      <c r="P21" s="42" t="s">
        <v>141</v>
      </c>
    </row>
    <row r="22" spans="1:16" ht="12.75" customHeight="1" thickBot="1" x14ac:dyDescent="0.25">
      <c r="A22" s="7" t="str">
        <f t="shared" si="0"/>
        <v>IBVS 5583 </v>
      </c>
      <c r="B22" s="2" t="str">
        <f t="shared" si="1"/>
        <v>I</v>
      </c>
      <c r="C22" s="7">
        <f t="shared" si="2"/>
        <v>52437.477599999998</v>
      </c>
      <c r="D22" s="6" t="str">
        <f t="shared" si="3"/>
        <v>vis</v>
      </c>
      <c r="E22" s="38">
        <f>VLOOKUP(C22,Active!C$21:E$973,3,FALSE)</f>
        <v>11065.024539257267</v>
      </c>
      <c r="F22" s="2" t="s">
        <v>68</v>
      </c>
      <c r="G22" s="6" t="str">
        <f t="shared" si="4"/>
        <v>52437.4776</v>
      </c>
      <c r="H22" s="7">
        <f t="shared" si="5"/>
        <v>11065</v>
      </c>
      <c r="I22" s="39" t="s">
        <v>176</v>
      </c>
      <c r="J22" s="40" t="s">
        <v>177</v>
      </c>
      <c r="K22" s="39">
        <v>11065</v>
      </c>
      <c r="L22" s="39" t="s">
        <v>178</v>
      </c>
      <c r="M22" s="40" t="s">
        <v>138</v>
      </c>
      <c r="N22" s="40" t="s">
        <v>148</v>
      </c>
      <c r="O22" s="41" t="s">
        <v>179</v>
      </c>
      <c r="P22" s="42" t="s">
        <v>180</v>
      </c>
    </row>
    <row r="23" spans="1:16" ht="12.75" customHeight="1" thickBot="1" x14ac:dyDescent="0.25">
      <c r="A23" s="7" t="str">
        <f t="shared" si="0"/>
        <v>BAVM 172 </v>
      </c>
      <c r="B23" s="2" t="str">
        <f t="shared" si="1"/>
        <v>I</v>
      </c>
      <c r="C23" s="7">
        <f t="shared" si="2"/>
        <v>52948.279900000001</v>
      </c>
      <c r="D23" s="6" t="str">
        <f t="shared" si="3"/>
        <v>vis</v>
      </c>
      <c r="E23" s="38">
        <f>VLOOKUP(C23,Active!C$21:E$973,3,FALSE)</f>
        <v>11716.026074099906</v>
      </c>
      <c r="F23" s="2" t="s">
        <v>68</v>
      </c>
      <c r="G23" s="6" t="str">
        <f t="shared" si="4"/>
        <v>52948.2799</v>
      </c>
      <c r="H23" s="7">
        <f t="shared" si="5"/>
        <v>11716</v>
      </c>
      <c r="I23" s="39" t="s">
        <v>181</v>
      </c>
      <c r="J23" s="40" t="s">
        <v>182</v>
      </c>
      <c r="K23" s="39">
        <v>11716</v>
      </c>
      <c r="L23" s="39" t="s">
        <v>183</v>
      </c>
      <c r="M23" s="40" t="s">
        <v>138</v>
      </c>
      <c r="N23" s="40" t="s">
        <v>139</v>
      </c>
      <c r="O23" s="41" t="s">
        <v>184</v>
      </c>
      <c r="P23" s="42" t="s">
        <v>141</v>
      </c>
    </row>
    <row r="24" spans="1:16" ht="12.75" customHeight="1" thickBot="1" x14ac:dyDescent="0.25">
      <c r="A24" s="7" t="str">
        <f t="shared" si="0"/>
        <v>IBVS 5676 </v>
      </c>
      <c r="B24" s="2" t="str">
        <f t="shared" si="1"/>
        <v>I</v>
      </c>
      <c r="C24" s="7">
        <f t="shared" si="2"/>
        <v>52948.281600000002</v>
      </c>
      <c r="D24" s="6" t="str">
        <f t="shared" si="3"/>
        <v>vis</v>
      </c>
      <c r="E24" s="38">
        <f>VLOOKUP(C24,Active!C$21:E$973,3,FALSE)</f>
        <v>11716.028240696669</v>
      </c>
      <c r="F24" s="2" t="s">
        <v>68</v>
      </c>
      <c r="G24" s="6" t="str">
        <f t="shared" si="4"/>
        <v>52948.2816</v>
      </c>
      <c r="H24" s="7">
        <f t="shared" si="5"/>
        <v>11716</v>
      </c>
      <c r="I24" s="39" t="s">
        <v>185</v>
      </c>
      <c r="J24" s="40" t="s">
        <v>186</v>
      </c>
      <c r="K24" s="39">
        <v>11716</v>
      </c>
      <c r="L24" s="39" t="s">
        <v>187</v>
      </c>
      <c r="M24" s="40" t="s">
        <v>138</v>
      </c>
      <c r="N24" s="40" t="s">
        <v>148</v>
      </c>
      <c r="O24" s="41" t="s">
        <v>188</v>
      </c>
      <c r="P24" s="42" t="s">
        <v>189</v>
      </c>
    </row>
    <row r="25" spans="1:16" ht="12.75" customHeight="1" thickBot="1" x14ac:dyDescent="0.25">
      <c r="A25" s="7" t="str">
        <f t="shared" si="0"/>
        <v>OEJV 0074 </v>
      </c>
      <c r="B25" s="2" t="str">
        <f t="shared" si="1"/>
        <v>I</v>
      </c>
      <c r="C25" s="7">
        <f t="shared" si="2"/>
        <v>53228.398150000001</v>
      </c>
      <c r="D25" s="6" t="str">
        <f t="shared" si="3"/>
        <v>vis</v>
      </c>
      <c r="E25" s="38">
        <f>VLOOKUP(C25,Active!C$21:E$973,3,FALSE)</f>
        <v>12073.028011419752</v>
      </c>
      <c r="F25" s="2" t="s">
        <v>68</v>
      </c>
      <c r="G25" s="6" t="str">
        <f t="shared" si="4"/>
        <v>53228.39815</v>
      </c>
      <c r="H25" s="7">
        <f t="shared" si="5"/>
        <v>12073</v>
      </c>
      <c r="I25" s="39" t="s">
        <v>190</v>
      </c>
      <c r="J25" s="40" t="s">
        <v>191</v>
      </c>
      <c r="K25" s="39">
        <v>12073</v>
      </c>
      <c r="L25" s="39" t="s">
        <v>192</v>
      </c>
      <c r="M25" s="40" t="s">
        <v>170</v>
      </c>
      <c r="N25" s="40" t="s">
        <v>61</v>
      </c>
      <c r="O25" s="41" t="s">
        <v>193</v>
      </c>
      <c r="P25" s="42" t="s">
        <v>172</v>
      </c>
    </row>
    <row r="26" spans="1:16" ht="12.75" customHeight="1" thickBot="1" x14ac:dyDescent="0.25">
      <c r="A26" s="7" t="str">
        <f t="shared" si="0"/>
        <v>BAVM 178 </v>
      </c>
      <c r="B26" s="2" t="str">
        <f t="shared" si="1"/>
        <v>II</v>
      </c>
      <c r="C26" s="7">
        <f t="shared" si="2"/>
        <v>53517.543100000003</v>
      </c>
      <c r="D26" s="6" t="str">
        <f t="shared" si="3"/>
        <v>vis</v>
      </c>
      <c r="E26" s="38">
        <f>VLOOKUP(C26,Active!C$21:E$973,3,FALSE)</f>
        <v>12441.53419520553</v>
      </c>
      <c r="F26" s="2" t="s">
        <v>68</v>
      </c>
      <c r="G26" s="6" t="str">
        <f t="shared" si="4"/>
        <v>53517.5431</v>
      </c>
      <c r="H26" s="7">
        <f t="shared" si="5"/>
        <v>12441.5</v>
      </c>
      <c r="I26" s="39" t="s">
        <v>194</v>
      </c>
      <c r="J26" s="40" t="s">
        <v>195</v>
      </c>
      <c r="K26" s="39">
        <v>12441.5</v>
      </c>
      <c r="L26" s="39" t="s">
        <v>196</v>
      </c>
      <c r="M26" s="40" t="s">
        <v>170</v>
      </c>
      <c r="N26" s="40" t="s">
        <v>197</v>
      </c>
      <c r="O26" s="41" t="s">
        <v>198</v>
      </c>
      <c r="P26" s="42" t="s">
        <v>199</v>
      </c>
    </row>
    <row r="27" spans="1:16" ht="12.75" customHeight="1" thickBot="1" x14ac:dyDescent="0.25">
      <c r="A27" s="7" t="str">
        <f t="shared" si="0"/>
        <v>OEJV 0003 </v>
      </c>
      <c r="B27" s="2" t="str">
        <f t="shared" si="1"/>
        <v>I</v>
      </c>
      <c r="C27" s="7">
        <f t="shared" si="2"/>
        <v>53519.504000000001</v>
      </c>
      <c r="D27" s="6" t="str">
        <f t="shared" si="3"/>
        <v>vis</v>
      </c>
      <c r="E27" s="38">
        <f>VLOOKUP(C27,Active!C$21:E$973,3,FALSE)</f>
        <v>12444.033300847128</v>
      </c>
      <c r="F27" s="2" t="s">
        <v>68</v>
      </c>
      <c r="G27" s="6" t="str">
        <f t="shared" si="4"/>
        <v>53519.504</v>
      </c>
      <c r="H27" s="7">
        <f t="shared" si="5"/>
        <v>12444</v>
      </c>
      <c r="I27" s="39" t="s">
        <v>200</v>
      </c>
      <c r="J27" s="40" t="s">
        <v>201</v>
      </c>
      <c r="K27" s="39" t="s">
        <v>202</v>
      </c>
      <c r="L27" s="39" t="s">
        <v>203</v>
      </c>
      <c r="M27" s="40" t="s">
        <v>128</v>
      </c>
      <c r="N27" s="40"/>
      <c r="O27" s="41" t="s">
        <v>204</v>
      </c>
      <c r="P27" s="42" t="s">
        <v>205</v>
      </c>
    </row>
    <row r="28" spans="1:16" ht="12.75" customHeight="1" thickBot="1" x14ac:dyDescent="0.25">
      <c r="A28" s="7" t="str">
        <f t="shared" si="0"/>
        <v>BAVM 178 </v>
      </c>
      <c r="B28" s="2" t="str">
        <f t="shared" si="1"/>
        <v>II</v>
      </c>
      <c r="C28" s="7">
        <f t="shared" si="2"/>
        <v>53612.483999999997</v>
      </c>
      <c r="D28" s="6" t="str">
        <f t="shared" si="3"/>
        <v>vis</v>
      </c>
      <c r="E28" s="38">
        <f>VLOOKUP(C28,Active!C$21:E$973,3,FALSE)</f>
        <v>12562.533399044936</v>
      </c>
      <c r="F28" s="2" t="s">
        <v>68</v>
      </c>
      <c r="G28" s="6" t="str">
        <f t="shared" si="4"/>
        <v>53612.4840</v>
      </c>
      <c r="H28" s="7">
        <f t="shared" si="5"/>
        <v>12562.5</v>
      </c>
      <c r="I28" s="39" t="s">
        <v>206</v>
      </c>
      <c r="J28" s="40" t="s">
        <v>207</v>
      </c>
      <c r="K28" s="39" t="s">
        <v>208</v>
      </c>
      <c r="L28" s="39" t="s">
        <v>209</v>
      </c>
      <c r="M28" s="40" t="s">
        <v>170</v>
      </c>
      <c r="N28" s="40" t="s">
        <v>197</v>
      </c>
      <c r="O28" s="41" t="s">
        <v>162</v>
      </c>
      <c r="P28" s="42" t="s">
        <v>199</v>
      </c>
    </row>
    <row r="29" spans="1:16" ht="12.75" customHeight="1" thickBot="1" x14ac:dyDescent="0.25">
      <c r="A29" s="7" t="str">
        <f t="shared" si="0"/>
        <v>OEJV 0074 </v>
      </c>
      <c r="B29" s="2" t="str">
        <f t="shared" si="1"/>
        <v>I</v>
      </c>
      <c r="C29" s="7">
        <f t="shared" si="2"/>
        <v>53618.365489999996</v>
      </c>
      <c r="D29" s="6" t="str">
        <f t="shared" si="3"/>
        <v>vis</v>
      </c>
      <c r="E29" s="38">
        <f>VLOOKUP(C29,Active!C$21:E$973,3,FALSE)</f>
        <v>12570.029173862631</v>
      </c>
      <c r="F29" s="2" t="s">
        <v>68</v>
      </c>
      <c r="G29" s="6" t="str">
        <f t="shared" si="4"/>
        <v>53618.36549</v>
      </c>
      <c r="H29" s="7">
        <f t="shared" si="5"/>
        <v>12570</v>
      </c>
      <c r="I29" s="39" t="s">
        <v>210</v>
      </c>
      <c r="J29" s="40" t="s">
        <v>211</v>
      </c>
      <c r="K29" s="39" t="s">
        <v>212</v>
      </c>
      <c r="L29" s="39" t="s">
        <v>213</v>
      </c>
      <c r="M29" s="40" t="s">
        <v>170</v>
      </c>
      <c r="N29" s="40" t="s">
        <v>214</v>
      </c>
      <c r="O29" s="41" t="s">
        <v>215</v>
      </c>
      <c r="P29" s="42" t="s">
        <v>172</v>
      </c>
    </row>
    <row r="30" spans="1:16" ht="12.75" customHeight="1" thickBot="1" x14ac:dyDescent="0.25">
      <c r="A30" s="7" t="str">
        <f t="shared" si="0"/>
        <v>BAVM 183 </v>
      </c>
      <c r="B30" s="2" t="str">
        <f t="shared" si="1"/>
        <v>II</v>
      </c>
      <c r="C30" s="7">
        <f t="shared" si="2"/>
        <v>53933.394</v>
      </c>
      <c r="D30" s="6" t="str">
        <f t="shared" si="3"/>
        <v>vis</v>
      </c>
      <c r="E30" s="38">
        <f>VLOOKUP(C30,Active!C$21:E$973,3,FALSE)</f>
        <v>12971.523144287572</v>
      </c>
      <c r="F30" s="2" t="s">
        <v>68</v>
      </c>
      <c r="G30" s="6" t="str">
        <f t="shared" si="4"/>
        <v>53933.3940</v>
      </c>
      <c r="H30" s="7">
        <f t="shared" si="5"/>
        <v>12971.5</v>
      </c>
      <c r="I30" s="39" t="s">
        <v>216</v>
      </c>
      <c r="J30" s="40" t="s">
        <v>217</v>
      </c>
      <c r="K30" s="39" t="s">
        <v>218</v>
      </c>
      <c r="L30" s="39" t="s">
        <v>219</v>
      </c>
      <c r="M30" s="40" t="s">
        <v>170</v>
      </c>
      <c r="N30" s="40" t="s">
        <v>197</v>
      </c>
      <c r="O30" s="41" t="s">
        <v>184</v>
      </c>
      <c r="P30" s="42" t="s">
        <v>220</v>
      </c>
    </row>
    <row r="31" spans="1:16" ht="12.75" customHeight="1" thickBot="1" x14ac:dyDescent="0.25">
      <c r="A31" s="7" t="str">
        <f t="shared" si="0"/>
        <v>BAVM 215 </v>
      </c>
      <c r="B31" s="2" t="str">
        <f t="shared" si="1"/>
        <v>II</v>
      </c>
      <c r="C31" s="7">
        <f t="shared" si="2"/>
        <v>55478.362000000001</v>
      </c>
      <c r="D31" s="6" t="str">
        <f t="shared" si="3"/>
        <v>vis</v>
      </c>
      <c r="E31" s="38">
        <f>VLOOKUP(C31,Active!C$21:E$973,3,FALSE)</f>
        <v>14940.536477396599</v>
      </c>
      <c r="F31" s="2" t="s">
        <v>68</v>
      </c>
      <c r="G31" s="6" t="str">
        <f t="shared" si="4"/>
        <v>55478.3620</v>
      </c>
      <c r="H31" s="7">
        <f t="shared" si="5"/>
        <v>14940.5</v>
      </c>
      <c r="I31" s="39" t="s">
        <v>240</v>
      </c>
      <c r="J31" s="40" t="s">
        <v>241</v>
      </c>
      <c r="K31" s="39" t="s">
        <v>242</v>
      </c>
      <c r="L31" s="39" t="s">
        <v>243</v>
      </c>
      <c r="M31" s="40" t="s">
        <v>170</v>
      </c>
      <c r="N31" s="40" t="s">
        <v>197</v>
      </c>
      <c r="O31" s="41" t="s">
        <v>162</v>
      </c>
      <c r="P31" s="42" t="s">
        <v>244</v>
      </c>
    </row>
    <row r="32" spans="1:16" ht="12.75" customHeight="1" thickBot="1" x14ac:dyDescent="0.25">
      <c r="A32" s="7" t="str">
        <f t="shared" si="0"/>
        <v>BAVM 234 </v>
      </c>
      <c r="B32" s="2" t="str">
        <f t="shared" si="1"/>
        <v>II</v>
      </c>
      <c r="C32" s="7">
        <f t="shared" si="2"/>
        <v>56494.4732</v>
      </c>
      <c r="D32" s="6" t="str">
        <f t="shared" si="3"/>
        <v>vis</v>
      </c>
      <c r="E32" s="38">
        <f>VLOOKUP(C32,Active!C$21:E$973,3,FALSE)</f>
        <v>16235.538380815577</v>
      </c>
      <c r="F32" s="2" t="s">
        <v>68</v>
      </c>
      <c r="G32" s="6" t="str">
        <f t="shared" si="4"/>
        <v>56494.4732</v>
      </c>
      <c r="H32" s="7">
        <f t="shared" si="5"/>
        <v>16235.5</v>
      </c>
      <c r="I32" s="39" t="s">
        <v>250</v>
      </c>
      <c r="J32" s="40" t="s">
        <v>251</v>
      </c>
      <c r="K32" s="39" t="s">
        <v>252</v>
      </c>
      <c r="L32" s="39" t="s">
        <v>253</v>
      </c>
      <c r="M32" s="40" t="s">
        <v>170</v>
      </c>
      <c r="N32" s="40" t="s">
        <v>197</v>
      </c>
      <c r="O32" s="41" t="s">
        <v>162</v>
      </c>
      <c r="P32" s="42" t="s">
        <v>254</v>
      </c>
    </row>
    <row r="33" spans="1:16" ht="12.75" customHeight="1" thickBot="1" x14ac:dyDescent="0.25">
      <c r="A33" s="7" t="str">
        <f t="shared" si="0"/>
        <v>BAVM 238 </v>
      </c>
      <c r="B33" s="2" t="str">
        <f t="shared" si="1"/>
        <v>I</v>
      </c>
      <c r="C33" s="7">
        <f t="shared" si="2"/>
        <v>56897.388200000001</v>
      </c>
      <c r="D33" s="6" t="str">
        <f t="shared" si="3"/>
        <v>vis</v>
      </c>
      <c r="E33" s="38">
        <f>VLOOKUP(C33,Active!C$21:E$973,3,FALSE)</f>
        <v>16749.040930453903</v>
      </c>
      <c r="F33" s="2" t="s">
        <v>68</v>
      </c>
      <c r="G33" s="6" t="str">
        <f t="shared" si="4"/>
        <v>56897.3882</v>
      </c>
      <c r="H33" s="7">
        <f t="shared" si="5"/>
        <v>16749</v>
      </c>
      <c r="I33" s="39" t="s">
        <v>255</v>
      </c>
      <c r="J33" s="40" t="s">
        <v>256</v>
      </c>
      <c r="K33" s="39" t="s">
        <v>257</v>
      </c>
      <c r="L33" s="39" t="s">
        <v>248</v>
      </c>
      <c r="M33" s="40" t="s">
        <v>170</v>
      </c>
      <c r="N33" s="40" t="s">
        <v>197</v>
      </c>
      <c r="O33" s="41" t="s">
        <v>162</v>
      </c>
      <c r="P33" s="42" t="s">
        <v>258</v>
      </c>
    </row>
    <row r="34" spans="1:16" ht="12.75" customHeight="1" thickBot="1" x14ac:dyDescent="0.25">
      <c r="A34" s="7" t="str">
        <f t="shared" si="0"/>
        <v>BAVM 239 </v>
      </c>
      <c r="B34" s="2" t="str">
        <f t="shared" si="1"/>
        <v>I</v>
      </c>
      <c r="C34" s="7">
        <f t="shared" si="2"/>
        <v>56937.405200000001</v>
      </c>
      <c r="D34" s="6" t="str">
        <f t="shared" si="3"/>
        <v>vis</v>
      </c>
      <c r="E34" s="38">
        <f>VLOOKUP(C34,Active!C$21:E$973,3,FALSE)</f>
        <v>16800.041343764096</v>
      </c>
      <c r="F34" s="2" t="s">
        <v>68</v>
      </c>
      <c r="G34" s="6" t="str">
        <f t="shared" si="4"/>
        <v>56937.4052</v>
      </c>
      <c r="H34" s="7">
        <f t="shared" si="5"/>
        <v>16800</v>
      </c>
      <c r="I34" s="39" t="s">
        <v>259</v>
      </c>
      <c r="J34" s="40" t="s">
        <v>260</v>
      </c>
      <c r="K34" s="39" t="s">
        <v>261</v>
      </c>
      <c r="L34" s="39" t="s">
        <v>262</v>
      </c>
      <c r="M34" s="40" t="s">
        <v>170</v>
      </c>
      <c r="N34" s="40" t="s">
        <v>197</v>
      </c>
      <c r="O34" s="41" t="s">
        <v>162</v>
      </c>
      <c r="P34" s="42" t="s">
        <v>263</v>
      </c>
    </row>
    <row r="35" spans="1:16" ht="12.75" customHeight="1" thickBot="1" x14ac:dyDescent="0.25">
      <c r="A35" s="7" t="str">
        <f t="shared" si="0"/>
        <v> AHSB 6.2.132 </v>
      </c>
      <c r="B35" s="2" t="str">
        <f t="shared" si="1"/>
        <v>I</v>
      </c>
      <c r="C35" s="7">
        <f t="shared" si="2"/>
        <v>32763.384999999998</v>
      </c>
      <c r="D35" s="6" t="str">
        <f t="shared" si="3"/>
        <v>vis</v>
      </c>
      <c r="E35" s="38">
        <f>VLOOKUP(C35,Active!C$21:E$973,3,FALSE)</f>
        <v>-14008.990356987602</v>
      </c>
      <c r="F35" s="2" t="s">
        <v>68</v>
      </c>
      <c r="G35" s="6" t="str">
        <f t="shared" si="4"/>
        <v>32763.385</v>
      </c>
      <c r="H35" s="7">
        <f t="shared" si="5"/>
        <v>-14009</v>
      </c>
      <c r="I35" s="39" t="s">
        <v>70</v>
      </c>
      <c r="J35" s="40" t="s">
        <v>71</v>
      </c>
      <c r="K35" s="39">
        <v>-14009</v>
      </c>
      <c r="L35" s="39" t="s">
        <v>72</v>
      </c>
      <c r="M35" s="40" t="s">
        <v>73</v>
      </c>
      <c r="N35" s="40"/>
      <c r="O35" s="41" t="s">
        <v>74</v>
      </c>
      <c r="P35" s="41" t="s">
        <v>75</v>
      </c>
    </row>
    <row r="36" spans="1:16" ht="12.75" customHeight="1" thickBot="1" x14ac:dyDescent="0.25">
      <c r="A36" s="7" t="str">
        <f t="shared" si="0"/>
        <v> AHSB 6.2.132 </v>
      </c>
      <c r="B36" s="2" t="str">
        <f t="shared" si="1"/>
        <v>I</v>
      </c>
      <c r="C36" s="7">
        <f t="shared" si="2"/>
        <v>32792.406999999999</v>
      </c>
      <c r="D36" s="6" t="str">
        <f t="shared" si="3"/>
        <v>vis</v>
      </c>
      <c r="E36" s="38">
        <f>VLOOKUP(C36,Active!C$21:E$973,3,FALSE)</f>
        <v>-13972.002726853196</v>
      </c>
      <c r="F36" s="2" t="s">
        <v>68</v>
      </c>
      <c r="G36" s="6" t="str">
        <f t="shared" si="4"/>
        <v>32792.407</v>
      </c>
      <c r="H36" s="7">
        <f t="shared" si="5"/>
        <v>-13972</v>
      </c>
      <c r="I36" s="39" t="s">
        <v>76</v>
      </c>
      <c r="J36" s="40" t="s">
        <v>77</v>
      </c>
      <c r="K36" s="39">
        <v>-13972</v>
      </c>
      <c r="L36" s="39" t="s">
        <v>78</v>
      </c>
      <c r="M36" s="40" t="s">
        <v>73</v>
      </c>
      <c r="N36" s="40"/>
      <c r="O36" s="41" t="s">
        <v>74</v>
      </c>
      <c r="P36" s="41" t="s">
        <v>75</v>
      </c>
    </row>
    <row r="37" spans="1:16" ht="12.75" customHeight="1" thickBot="1" x14ac:dyDescent="0.25">
      <c r="A37" s="7" t="str">
        <f t="shared" si="0"/>
        <v> AHSB 6.2.132 </v>
      </c>
      <c r="B37" s="2" t="str">
        <f t="shared" si="1"/>
        <v>I</v>
      </c>
      <c r="C37" s="7">
        <f t="shared" si="2"/>
        <v>33506.44</v>
      </c>
      <c r="D37" s="6" t="str">
        <f t="shared" si="3"/>
        <v>vis</v>
      </c>
      <c r="E37" s="38">
        <f>VLOOKUP(C37,Active!C$21:E$973,3,FALSE)</f>
        <v>-13061.990029321698</v>
      </c>
      <c r="F37" s="2" t="s">
        <v>68</v>
      </c>
      <c r="G37" s="6" t="str">
        <f t="shared" si="4"/>
        <v>33506.440</v>
      </c>
      <c r="H37" s="7">
        <f t="shared" si="5"/>
        <v>-13062</v>
      </c>
      <c r="I37" s="39" t="s">
        <v>79</v>
      </c>
      <c r="J37" s="40" t="s">
        <v>80</v>
      </c>
      <c r="K37" s="39">
        <v>-13062</v>
      </c>
      <c r="L37" s="39" t="s">
        <v>72</v>
      </c>
      <c r="M37" s="40" t="s">
        <v>73</v>
      </c>
      <c r="N37" s="40"/>
      <c r="O37" s="41" t="s">
        <v>74</v>
      </c>
      <c r="P37" s="41" t="s">
        <v>75</v>
      </c>
    </row>
    <row r="38" spans="1:16" ht="12.75" customHeight="1" thickBot="1" x14ac:dyDescent="0.25">
      <c r="A38" s="7" t="str">
        <f t="shared" si="0"/>
        <v> AHSB 6.2.132 </v>
      </c>
      <c r="B38" s="2" t="str">
        <f t="shared" si="1"/>
        <v>I</v>
      </c>
      <c r="C38" s="7">
        <f t="shared" si="2"/>
        <v>34121.591999999997</v>
      </c>
      <c r="D38" s="6" t="str">
        <f t="shared" si="3"/>
        <v>vis</v>
      </c>
      <c r="E38" s="38">
        <f>VLOOKUP(C38,Active!C$21:E$973,3,FALSE)</f>
        <v>-12277.998069689736</v>
      </c>
      <c r="F38" s="2" t="s">
        <v>68</v>
      </c>
      <c r="G38" s="6" t="str">
        <f t="shared" si="4"/>
        <v>34121.592</v>
      </c>
      <c r="H38" s="7">
        <f t="shared" si="5"/>
        <v>-12278</v>
      </c>
      <c r="I38" s="39" t="s">
        <v>81</v>
      </c>
      <c r="J38" s="40" t="s">
        <v>82</v>
      </c>
      <c r="K38" s="39">
        <v>-12278</v>
      </c>
      <c r="L38" s="39" t="s">
        <v>83</v>
      </c>
      <c r="M38" s="40" t="s">
        <v>73</v>
      </c>
      <c r="N38" s="40"/>
      <c r="O38" s="41" t="s">
        <v>74</v>
      </c>
      <c r="P38" s="41" t="s">
        <v>75</v>
      </c>
    </row>
    <row r="39" spans="1:16" ht="12.75" customHeight="1" thickBot="1" x14ac:dyDescent="0.25">
      <c r="A39" s="7" t="str">
        <f t="shared" si="0"/>
        <v> AHSB 6.2.132 </v>
      </c>
      <c r="B39" s="2" t="str">
        <f t="shared" si="1"/>
        <v>I</v>
      </c>
      <c r="C39" s="7">
        <f t="shared" si="2"/>
        <v>34238.502999999997</v>
      </c>
      <c r="D39" s="6" t="str">
        <f t="shared" si="3"/>
        <v>vis</v>
      </c>
      <c r="E39" s="38">
        <f>VLOOKUP(C39,Active!C$21:E$973,3,FALSE)</f>
        <v>-12128.998661425545</v>
      </c>
      <c r="F39" s="2" t="s">
        <v>68</v>
      </c>
      <c r="G39" s="6" t="str">
        <f t="shared" si="4"/>
        <v>34238.503</v>
      </c>
      <c r="H39" s="7">
        <f t="shared" si="5"/>
        <v>-12129</v>
      </c>
      <c r="I39" s="39" t="s">
        <v>84</v>
      </c>
      <c r="J39" s="40" t="s">
        <v>85</v>
      </c>
      <c r="K39" s="39">
        <v>-12129</v>
      </c>
      <c r="L39" s="39" t="s">
        <v>86</v>
      </c>
      <c r="M39" s="40" t="s">
        <v>73</v>
      </c>
      <c r="N39" s="40"/>
      <c r="O39" s="41" t="s">
        <v>74</v>
      </c>
      <c r="P39" s="41" t="s">
        <v>75</v>
      </c>
    </row>
    <row r="40" spans="1:16" ht="12.75" customHeight="1" thickBot="1" x14ac:dyDescent="0.25">
      <c r="A40" s="7" t="str">
        <f t="shared" si="0"/>
        <v> AHSB 6.2.132 </v>
      </c>
      <c r="B40" s="2" t="str">
        <f t="shared" si="1"/>
        <v>I</v>
      </c>
      <c r="C40" s="7">
        <f t="shared" si="2"/>
        <v>34603.375999999997</v>
      </c>
      <c r="D40" s="6" t="str">
        <f t="shared" si="3"/>
        <v>vis</v>
      </c>
      <c r="E40" s="38">
        <f>VLOOKUP(C40,Active!C$21:E$973,3,FALSE)</f>
        <v>-11663.979449447375</v>
      </c>
      <c r="F40" s="2" t="s">
        <v>68</v>
      </c>
      <c r="G40" s="6" t="str">
        <f t="shared" si="4"/>
        <v>34603.376</v>
      </c>
      <c r="H40" s="7">
        <f t="shared" si="5"/>
        <v>-11664</v>
      </c>
      <c r="I40" s="39" t="s">
        <v>87</v>
      </c>
      <c r="J40" s="40" t="s">
        <v>88</v>
      </c>
      <c r="K40" s="39">
        <v>-11664</v>
      </c>
      <c r="L40" s="39" t="s">
        <v>89</v>
      </c>
      <c r="M40" s="40" t="s">
        <v>73</v>
      </c>
      <c r="N40" s="40"/>
      <c r="O40" s="41" t="s">
        <v>74</v>
      </c>
      <c r="P40" s="41" t="s">
        <v>75</v>
      </c>
    </row>
    <row r="41" spans="1:16" ht="12.75" customHeight="1" thickBot="1" x14ac:dyDescent="0.25">
      <c r="A41" s="7" t="str">
        <f t="shared" si="0"/>
        <v> AHSB 6.2.132 </v>
      </c>
      <c r="B41" s="2" t="str">
        <f t="shared" si="1"/>
        <v>I</v>
      </c>
      <c r="C41" s="7">
        <f t="shared" si="2"/>
        <v>34628.462</v>
      </c>
      <c r="D41" s="6" t="str">
        <f t="shared" si="3"/>
        <v>vis</v>
      </c>
      <c r="E41" s="38">
        <f>VLOOKUP(C41,Active!C$21:E$973,3,FALSE)</f>
        <v>-11632.008128051477</v>
      </c>
      <c r="F41" s="2" t="s">
        <v>68</v>
      </c>
      <c r="G41" s="6" t="str">
        <f t="shared" si="4"/>
        <v>34628.462</v>
      </c>
      <c r="H41" s="7">
        <f t="shared" si="5"/>
        <v>-11632</v>
      </c>
      <c r="I41" s="39" t="s">
        <v>90</v>
      </c>
      <c r="J41" s="40" t="s">
        <v>91</v>
      </c>
      <c r="K41" s="39">
        <v>-11632</v>
      </c>
      <c r="L41" s="39" t="s">
        <v>92</v>
      </c>
      <c r="M41" s="40" t="s">
        <v>73</v>
      </c>
      <c r="N41" s="40"/>
      <c r="O41" s="41" t="s">
        <v>74</v>
      </c>
      <c r="P41" s="41" t="s">
        <v>75</v>
      </c>
    </row>
    <row r="42" spans="1:16" ht="12.75" customHeight="1" thickBot="1" x14ac:dyDescent="0.25">
      <c r="A42" s="7" t="str">
        <f t="shared" si="0"/>
        <v> AHSB 6.2.132 </v>
      </c>
      <c r="B42" s="2" t="str">
        <f t="shared" si="1"/>
        <v>I</v>
      </c>
      <c r="C42" s="7">
        <f t="shared" si="2"/>
        <v>34635.525000000001</v>
      </c>
      <c r="D42" s="6" t="str">
        <f t="shared" si="3"/>
        <v>vis</v>
      </c>
      <c r="E42" s="38">
        <f>VLOOKUP(C42,Active!C$21:E$973,3,FALSE)</f>
        <v>-11623.006555739459</v>
      </c>
      <c r="F42" s="2" t="s">
        <v>68</v>
      </c>
      <c r="G42" s="6" t="str">
        <f t="shared" si="4"/>
        <v>34635.525</v>
      </c>
      <c r="H42" s="7">
        <f t="shared" si="5"/>
        <v>-11623</v>
      </c>
      <c r="I42" s="39" t="s">
        <v>93</v>
      </c>
      <c r="J42" s="40" t="s">
        <v>94</v>
      </c>
      <c r="K42" s="39">
        <v>-11623</v>
      </c>
      <c r="L42" s="39" t="s">
        <v>95</v>
      </c>
      <c r="M42" s="40" t="s">
        <v>73</v>
      </c>
      <c r="N42" s="40"/>
      <c r="O42" s="41" t="s">
        <v>74</v>
      </c>
      <c r="P42" s="41" t="s">
        <v>75</v>
      </c>
    </row>
    <row r="43" spans="1:16" ht="12.75" customHeight="1" thickBot="1" x14ac:dyDescent="0.25">
      <c r="A43" s="7" t="str">
        <f t="shared" si="0"/>
        <v> AHSB 6.2.132 </v>
      </c>
      <c r="B43" s="2" t="str">
        <f t="shared" si="1"/>
        <v>I</v>
      </c>
      <c r="C43" s="7">
        <f t="shared" si="2"/>
        <v>34636.345000000001</v>
      </c>
      <c r="D43" s="6" t="str">
        <f t="shared" si="3"/>
        <v>vis</v>
      </c>
      <c r="E43" s="38">
        <f>VLOOKUP(C43,Active!C$21:E$973,3,FALSE)</f>
        <v>-11621.961491418937</v>
      </c>
      <c r="F43" s="2" t="s">
        <v>68</v>
      </c>
      <c r="G43" s="6" t="str">
        <f t="shared" si="4"/>
        <v>34636.345</v>
      </c>
      <c r="H43" s="7">
        <f t="shared" si="5"/>
        <v>-11622</v>
      </c>
      <c r="I43" s="39" t="s">
        <v>96</v>
      </c>
      <c r="J43" s="40" t="s">
        <v>97</v>
      </c>
      <c r="K43" s="39">
        <v>-11622</v>
      </c>
      <c r="L43" s="39" t="s">
        <v>98</v>
      </c>
      <c r="M43" s="40" t="s">
        <v>73</v>
      </c>
      <c r="N43" s="40"/>
      <c r="O43" s="41" t="s">
        <v>74</v>
      </c>
      <c r="P43" s="41" t="s">
        <v>75</v>
      </c>
    </row>
    <row r="44" spans="1:16" ht="12.75" customHeight="1" thickBot="1" x14ac:dyDescent="0.25">
      <c r="A44" s="7" t="str">
        <f t="shared" si="0"/>
        <v> AHSB 6.2.132 </v>
      </c>
      <c r="B44" s="2" t="str">
        <f t="shared" si="1"/>
        <v>I</v>
      </c>
      <c r="C44" s="7">
        <f t="shared" si="2"/>
        <v>34981.567999999999</v>
      </c>
      <c r="D44" s="6" t="str">
        <f t="shared" si="3"/>
        <v>vis</v>
      </c>
      <c r="E44" s="38">
        <f>VLOOKUP(C44,Active!C$21:E$973,3,FALSE)</f>
        <v>-11181.985589072809</v>
      </c>
      <c r="F44" s="2" t="s">
        <v>68</v>
      </c>
      <c r="G44" s="6" t="str">
        <f t="shared" si="4"/>
        <v>34981.568</v>
      </c>
      <c r="H44" s="7">
        <f t="shared" si="5"/>
        <v>-11182</v>
      </c>
      <c r="I44" s="39" t="s">
        <v>99</v>
      </c>
      <c r="J44" s="40" t="s">
        <v>100</v>
      </c>
      <c r="K44" s="39">
        <v>-11182</v>
      </c>
      <c r="L44" s="39" t="s">
        <v>101</v>
      </c>
      <c r="M44" s="40" t="s">
        <v>73</v>
      </c>
      <c r="N44" s="40"/>
      <c r="O44" s="41" t="s">
        <v>74</v>
      </c>
      <c r="P44" s="41" t="s">
        <v>75</v>
      </c>
    </row>
    <row r="45" spans="1:16" ht="12.75" customHeight="1" thickBot="1" x14ac:dyDescent="0.25">
      <c r="A45" s="7" t="str">
        <f t="shared" si="0"/>
        <v> AHSB 6.2.132 </v>
      </c>
      <c r="B45" s="2" t="str">
        <f t="shared" si="1"/>
        <v>I</v>
      </c>
      <c r="C45" s="7">
        <f t="shared" si="2"/>
        <v>35044.332999999999</v>
      </c>
      <c r="D45" s="6" t="str">
        <f t="shared" si="3"/>
        <v>vis</v>
      </c>
      <c r="E45" s="38">
        <f>VLOOKUP(C45,Active!C$21:E$973,3,FALSE)</f>
        <v>-11101.993562148893</v>
      </c>
      <c r="F45" s="2" t="s">
        <v>68</v>
      </c>
      <c r="G45" s="6" t="str">
        <f t="shared" si="4"/>
        <v>35044.333</v>
      </c>
      <c r="H45" s="7">
        <f t="shared" si="5"/>
        <v>-11102</v>
      </c>
      <c r="I45" s="39" t="s">
        <v>102</v>
      </c>
      <c r="J45" s="40" t="s">
        <v>103</v>
      </c>
      <c r="K45" s="39">
        <v>-11102</v>
      </c>
      <c r="L45" s="39" t="s">
        <v>104</v>
      </c>
      <c r="M45" s="40" t="s">
        <v>73</v>
      </c>
      <c r="N45" s="40"/>
      <c r="O45" s="41" t="s">
        <v>74</v>
      </c>
      <c r="P45" s="41" t="s">
        <v>75</v>
      </c>
    </row>
    <row r="46" spans="1:16" ht="12.75" customHeight="1" thickBot="1" x14ac:dyDescent="0.25">
      <c r="A46" s="7" t="str">
        <f t="shared" si="0"/>
        <v> AHSB 6.2.132 </v>
      </c>
      <c r="B46" s="2" t="str">
        <f t="shared" si="1"/>
        <v>I</v>
      </c>
      <c r="C46" s="7">
        <f t="shared" si="2"/>
        <v>35066.307000000001</v>
      </c>
      <c r="D46" s="6" t="str">
        <f t="shared" si="3"/>
        <v>vis</v>
      </c>
      <c r="E46" s="38">
        <f>VLOOKUP(C46,Active!C$21:E$973,3,FALSE)</f>
        <v>-11073.988387296247</v>
      </c>
      <c r="F46" s="2" t="s">
        <v>68</v>
      </c>
      <c r="G46" s="6" t="str">
        <f t="shared" si="4"/>
        <v>35066.307</v>
      </c>
      <c r="H46" s="7">
        <f t="shared" si="5"/>
        <v>-11074</v>
      </c>
      <c r="I46" s="39" t="s">
        <v>105</v>
      </c>
      <c r="J46" s="40" t="s">
        <v>106</v>
      </c>
      <c r="K46" s="39">
        <v>-11074</v>
      </c>
      <c r="L46" s="39" t="s">
        <v>107</v>
      </c>
      <c r="M46" s="40" t="s">
        <v>73</v>
      </c>
      <c r="N46" s="40"/>
      <c r="O46" s="41" t="s">
        <v>74</v>
      </c>
      <c r="P46" s="41" t="s">
        <v>75</v>
      </c>
    </row>
    <row r="47" spans="1:16" ht="12.75" customHeight="1" thickBot="1" x14ac:dyDescent="0.25">
      <c r="A47" s="7" t="str">
        <f t="shared" si="0"/>
        <v> AHSB 6.2.132 </v>
      </c>
      <c r="B47" s="2" t="str">
        <f t="shared" si="1"/>
        <v>I</v>
      </c>
      <c r="C47" s="7">
        <f t="shared" si="2"/>
        <v>35106.307999999997</v>
      </c>
      <c r="D47" s="6" t="str">
        <f t="shared" si="3"/>
        <v>vis</v>
      </c>
      <c r="E47" s="38">
        <f>VLOOKUP(C47,Active!C$21:E$973,3,FALSE)</f>
        <v>-11023.008365484995</v>
      </c>
      <c r="F47" s="2" t="s">
        <v>68</v>
      </c>
      <c r="G47" s="6" t="str">
        <f t="shared" si="4"/>
        <v>35106.308</v>
      </c>
      <c r="H47" s="7">
        <f t="shared" si="5"/>
        <v>-11023</v>
      </c>
      <c r="I47" s="39" t="s">
        <v>108</v>
      </c>
      <c r="J47" s="40" t="s">
        <v>109</v>
      </c>
      <c r="K47" s="39">
        <v>-11023</v>
      </c>
      <c r="L47" s="39" t="s">
        <v>110</v>
      </c>
      <c r="M47" s="40" t="s">
        <v>73</v>
      </c>
      <c r="N47" s="40"/>
      <c r="O47" s="41" t="s">
        <v>74</v>
      </c>
      <c r="P47" s="41" t="s">
        <v>75</v>
      </c>
    </row>
    <row r="48" spans="1:16" ht="12.75" customHeight="1" thickBot="1" x14ac:dyDescent="0.25">
      <c r="A48" s="7" t="str">
        <f t="shared" si="0"/>
        <v> AHSB 6.2.132 </v>
      </c>
      <c r="B48" s="2" t="str">
        <f t="shared" si="1"/>
        <v>I</v>
      </c>
      <c r="C48" s="7">
        <f t="shared" si="2"/>
        <v>35309.544999999998</v>
      </c>
      <c r="D48" s="6" t="str">
        <f t="shared" si="3"/>
        <v>vis</v>
      </c>
      <c r="E48" s="38">
        <f>VLOOKUP(C48,Active!C$21:E$973,3,FALSE)</f>
        <v>-10763.989173643429</v>
      </c>
      <c r="F48" s="2" t="s">
        <v>68</v>
      </c>
      <c r="G48" s="6" t="str">
        <f t="shared" si="4"/>
        <v>35309.545</v>
      </c>
      <c r="H48" s="7">
        <f t="shared" si="5"/>
        <v>-10764</v>
      </c>
      <c r="I48" s="39" t="s">
        <v>111</v>
      </c>
      <c r="J48" s="40" t="s">
        <v>112</v>
      </c>
      <c r="K48" s="39">
        <v>-10764</v>
      </c>
      <c r="L48" s="39" t="s">
        <v>72</v>
      </c>
      <c r="M48" s="40" t="s">
        <v>73</v>
      </c>
      <c r="N48" s="40"/>
      <c r="O48" s="41" t="s">
        <v>74</v>
      </c>
      <c r="P48" s="41" t="s">
        <v>75</v>
      </c>
    </row>
    <row r="49" spans="1:16" ht="12.75" customHeight="1" thickBot="1" x14ac:dyDescent="0.25">
      <c r="A49" s="7" t="str">
        <f t="shared" si="0"/>
        <v> AHSB 6.2.132 </v>
      </c>
      <c r="B49" s="2" t="str">
        <f t="shared" si="1"/>
        <v>I</v>
      </c>
      <c r="C49" s="7">
        <f t="shared" si="2"/>
        <v>35371.531999999999</v>
      </c>
      <c r="D49" s="6" t="str">
        <f t="shared" si="3"/>
        <v>vis</v>
      </c>
      <c r="E49" s="38">
        <f>VLOOKUP(C49,Active!C$21:E$973,3,FALSE)</f>
        <v>-10684.988683355325</v>
      </c>
      <c r="F49" s="2" t="s">
        <v>68</v>
      </c>
      <c r="G49" s="6" t="str">
        <f t="shared" si="4"/>
        <v>35371.532</v>
      </c>
      <c r="H49" s="7">
        <f t="shared" si="5"/>
        <v>-10685</v>
      </c>
      <c r="I49" s="39" t="s">
        <v>113</v>
      </c>
      <c r="J49" s="40" t="s">
        <v>114</v>
      </c>
      <c r="K49" s="39">
        <v>-10685</v>
      </c>
      <c r="L49" s="39" t="s">
        <v>107</v>
      </c>
      <c r="M49" s="40" t="s">
        <v>73</v>
      </c>
      <c r="N49" s="40"/>
      <c r="O49" s="41" t="s">
        <v>74</v>
      </c>
      <c r="P49" s="41" t="s">
        <v>75</v>
      </c>
    </row>
    <row r="50" spans="1:16" ht="12.75" customHeight="1" thickBot="1" x14ac:dyDescent="0.25">
      <c r="A50" s="7" t="str">
        <f t="shared" si="0"/>
        <v> AHSB 6.2.132 </v>
      </c>
      <c r="B50" s="2" t="str">
        <f t="shared" si="1"/>
        <v>I</v>
      </c>
      <c r="C50" s="7">
        <f t="shared" si="2"/>
        <v>36810.550000000003</v>
      </c>
      <c r="D50" s="6" t="str">
        <f t="shared" si="3"/>
        <v>vis</v>
      </c>
      <c r="E50" s="38">
        <f>VLOOKUP(C50,Active!C$21:E$973,3,FALSE)</f>
        <v>-8851.0053072699357</v>
      </c>
      <c r="F50" s="2" t="s">
        <v>68</v>
      </c>
      <c r="G50" s="6" t="str">
        <f t="shared" si="4"/>
        <v>36810.550</v>
      </c>
      <c r="H50" s="7">
        <f t="shared" si="5"/>
        <v>-8851</v>
      </c>
      <c r="I50" s="39" t="s">
        <v>115</v>
      </c>
      <c r="J50" s="40" t="s">
        <v>116</v>
      </c>
      <c r="K50" s="39">
        <v>-8851</v>
      </c>
      <c r="L50" s="39" t="s">
        <v>117</v>
      </c>
      <c r="M50" s="40" t="s">
        <v>73</v>
      </c>
      <c r="N50" s="40"/>
      <c r="O50" s="41" t="s">
        <v>74</v>
      </c>
      <c r="P50" s="41" t="s">
        <v>75</v>
      </c>
    </row>
    <row r="51" spans="1:16" ht="12.75" customHeight="1" thickBot="1" x14ac:dyDescent="0.25">
      <c r="A51" s="7" t="str">
        <f t="shared" si="0"/>
        <v> AHSB 6.2.132 </v>
      </c>
      <c r="B51" s="2" t="str">
        <f t="shared" si="1"/>
        <v>I</v>
      </c>
      <c r="C51" s="7">
        <f t="shared" si="2"/>
        <v>36814.470999999998</v>
      </c>
      <c r="D51" s="6" t="str">
        <f t="shared" si="3"/>
        <v>vis</v>
      </c>
      <c r="E51" s="38">
        <f>VLOOKUP(C51,Active!C$21:E$973,3,FALSE)</f>
        <v>-8846.0081155616863</v>
      </c>
      <c r="F51" s="2" t="s">
        <v>68</v>
      </c>
      <c r="G51" s="6" t="str">
        <f t="shared" si="4"/>
        <v>36814.471</v>
      </c>
      <c r="H51" s="7">
        <f t="shared" si="5"/>
        <v>-8846</v>
      </c>
      <c r="I51" s="39" t="s">
        <v>118</v>
      </c>
      <c r="J51" s="40" t="s">
        <v>119</v>
      </c>
      <c r="K51" s="39">
        <v>-8846</v>
      </c>
      <c r="L51" s="39" t="s">
        <v>92</v>
      </c>
      <c r="M51" s="40" t="s">
        <v>73</v>
      </c>
      <c r="N51" s="40"/>
      <c r="O51" s="41" t="s">
        <v>74</v>
      </c>
      <c r="P51" s="41" t="s">
        <v>75</v>
      </c>
    </row>
    <row r="52" spans="1:16" ht="12.75" customHeight="1" thickBot="1" x14ac:dyDescent="0.25">
      <c r="A52" s="7" t="str">
        <f t="shared" si="0"/>
        <v> AHSB 6.2.132 </v>
      </c>
      <c r="B52" s="2" t="str">
        <f t="shared" si="1"/>
        <v>I</v>
      </c>
      <c r="C52" s="7">
        <f t="shared" si="2"/>
        <v>36818.402000000002</v>
      </c>
      <c r="D52" s="6" t="str">
        <f t="shared" si="3"/>
        <v>vis</v>
      </c>
      <c r="E52" s="38">
        <f>VLOOKUP(C52,Active!C$21:E$973,3,FALSE)</f>
        <v>-8840.9981791665887</v>
      </c>
      <c r="F52" s="2" t="s">
        <v>68</v>
      </c>
      <c r="G52" s="6" t="str">
        <f t="shared" si="4"/>
        <v>36818.402</v>
      </c>
      <c r="H52" s="7">
        <f t="shared" si="5"/>
        <v>-8841</v>
      </c>
      <c r="I52" s="39" t="s">
        <v>120</v>
      </c>
      <c r="J52" s="40" t="s">
        <v>121</v>
      </c>
      <c r="K52" s="39">
        <v>-8841</v>
      </c>
      <c r="L52" s="39" t="s">
        <v>86</v>
      </c>
      <c r="M52" s="40" t="s">
        <v>73</v>
      </c>
      <c r="N52" s="40"/>
      <c r="O52" s="41" t="s">
        <v>74</v>
      </c>
      <c r="P52" s="41" t="s">
        <v>75</v>
      </c>
    </row>
    <row r="53" spans="1:16" ht="12.75" customHeight="1" thickBot="1" x14ac:dyDescent="0.25">
      <c r="A53" s="7" t="str">
        <f t="shared" si="0"/>
        <v> AHSB 6.2.132 </v>
      </c>
      <c r="B53" s="2" t="str">
        <f t="shared" si="1"/>
        <v>I</v>
      </c>
      <c r="C53" s="7">
        <f t="shared" si="2"/>
        <v>36847.423999999999</v>
      </c>
      <c r="D53" s="6" t="str">
        <f t="shared" si="3"/>
        <v>vis</v>
      </c>
      <c r="E53" s="38">
        <f>VLOOKUP(C53,Active!C$21:E$973,3,FALSE)</f>
        <v>-8804.0105490321894</v>
      </c>
      <c r="F53" s="2" t="s">
        <v>68</v>
      </c>
      <c r="G53" s="6" t="str">
        <f t="shared" si="4"/>
        <v>36847.424</v>
      </c>
      <c r="H53" s="7">
        <f t="shared" si="5"/>
        <v>-8804</v>
      </c>
      <c r="I53" s="39" t="s">
        <v>122</v>
      </c>
      <c r="J53" s="40" t="s">
        <v>123</v>
      </c>
      <c r="K53" s="39">
        <v>-8804</v>
      </c>
      <c r="L53" s="39" t="s">
        <v>124</v>
      </c>
      <c r="M53" s="40" t="s">
        <v>73</v>
      </c>
      <c r="N53" s="40"/>
      <c r="O53" s="41" t="s">
        <v>74</v>
      </c>
      <c r="P53" s="41" t="s">
        <v>75</v>
      </c>
    </row>
    <row r="54" spans="1:16" ht="12.75" customHeight="1" thickBot="1" x14ac:dyDescent="0.25">
      <c r="A54" s="7" t="str">
        <f t="shared" si="0"/>
        <v>BAVM 193 </v>
      </c>
      <c r="B54" s="2" t="str">
        <f t="shared" si="1"/>
        <v>I</v>
      </c>
      <c r="C54" s="7">
        <f t="shared" si="2"/>
        <v>54339.451800000003</v>
      </c>
      <c r="D54" s="6" t="str">
        <f t="shared" si="3"/>
        <v>vis</v>
      </c>
      <c r="E54" s="38">
        <f>VLOOKUP(C54,Active!C$21:E$973,3,FALSE)</f>
        <v>13489.031094104605</v>
      </c>
      <c r="F54" s="2" t="s">
        <v>68</v>
      </c>
      <c r="G54" s="6" t="str">
        <f t="shared" si="4"/>
        <v>54339.4518</v>
      </c>
      <c r="H54" s="7">
        <f t="shared" si="5"/>
        <v>13489</v>
      </c>
      <c r="I54" s="39" t="s">
        <v>221</v>
      </c>
      <c r="J54" s="40" t="s">
        <v>222</v>
      </c>
      <c r="K54" s="39" t="s">
        <v>223</v>
      </c>
      <c r="L54" s="39" t="s">
        <v>224</v>
      </c>
      <c r="M54" s="40" t="s">
        <v>170</v>
      </c>
      <c r="N54" s="40" t="s">
        <v>197</v>
      </c>
      <c r="O54" s="41" t="s">
        <v>162</v>
      </c>
      <c r="P54" s="42" t="s">
        <v>225</v>
      </c>
    </row>
    <row r="55" spans="1:16" ht="12.75" customHeight="1" thickBot="1" x14ac:dyDescent="0.25">
      <c r="A55" s="7" t="str">
        <f t="shared" si="0"/>
        <v>BAVM 203 </v>
      </c>
      <c r="B55" s="2" t="str">
        <f t="shared" si="1"/>
        <v>I</v>
      </c>
      <c r="C55" s="7">
        <f t="shared" si="2"/>
        <v>54685.479299999999</v>
      </c>
      <c r="D55" s="6" t="str">
        <f t="shared" si="3"/>
        <v>vis</v>
      </c>
      <c r="E55" s="38">
        <f>VLOOKUP(C55,Active!C$21:E$973,3,FALSE)</f>
        <v>13930.032306506659</v>
      </c>
      <c r="F55" s="2" t="s">
        <v>68</v>
      </c>
      <c r="G55" s="6" t="str">
        <f t="shared" si="4"/>
        <v>54685.4793</v>
      </c>
      <c r="H55" s="7">
        <f t="shared" si="5"/>
        <v>13930</v>
      </c>
      <c r="I55" s="39" t="s">
        <v>226</v>
      </c>
      <c r="J55" s="40" t="s">
        <v>227</v>
      </c>
      <c r="K55" s="39" t="s">
        <v>228</v>
      </c>
      <c r="L55" s="39" t="s">
        <v>229</v>
      </c>
      <c r="M55" s="40" t="s">
        <v>170</v>
      </c>
      <c r="N55" s="40" t="s">
        <v>197</v>
      </c>
      <c r="O55" s="41" t="s">
        <v>162</v>
      </c>
      <c r="P55" s="42" t="s">
        <v>230</v>
      </c>
    </row>
    <row r="56" spans="1:16" ht="12.75" customHeight="1" thickBot="1" x14ac:dyDescent="0.25">
      <c r="A56" s="7" t="str">
        <f t="shared" si="0"/>
        <v>BAVM 212 </v>
      </c>
      <c r="B56" s="2" t="str">
        <f t="shared" si="1"/>
        <v>I</v>
      </c>
      <c r="C56" s="7">
        <f t="shared" si="2"/>
        <v>55060.540699999998</v>
      </c>
      <c r="D56" s="6" t="str">
        <f t="shared" si="3"/>
        <v>vis</v>
      </c>
      <c r="E56" s="38">
        <f>VLOOKUP(C56,Active!C$21:E$973,3,FALSE)</f>
        <v>14408.036315220455</v>
      </c>
      <c r="F56" s="2" t="s">
        <v>68</v>
      </c>
      <c r="G56" s="6" t="str">
        <f t="shared" si="4"/>
        <v>55060.5407</v>
      </c>
      <c r="H56" s="7">
        <f t="shared" si="5"/>
        <v>14408</v>
      </c>
      <c r="I56" s="39" t="s">
        <v>231</v>
      </c>
      <c r="J56" s="40" t="s">
        <v>232</v>
      </c>
      <c r="K56" s="39" t="s">
        <v>233</v>
      </c>
      <c r="L56" s="39" t="s">
        <v>234</v>
      </c>
      <c r="M56" s="40" t="s">
        <v>170</v>
      </c>
      <c r="N56" s="40" t="s">
        <v>197</v>
      </c>
      <c r="O56" s="41" t="s">
        <v>162</v>
      </c>
      <c r="P56" s="42" t="s">
        <v>235</v>
      </c>
    </row>
    <row r="57" spans="1:16" ht="12.75" customHeight="1" thickBot="1" x14ac:dyDescent="0.25">
      <c r="A57" s="7" t="str">
        <f t="shared" si="0"/>
        <v>BAVM 212 </v>
      </c>
      <c r="B57" s="2" t="str">
        <f t="shared" si="1"/>
        <v>I</v>
      </c>
      <c r="C57" s="7">
        <f t="shared" si="2"/>
        <v>55068.387300000002</v>
      </c>
      <c r="D57" s="6" t="str">
        <f t="shared" si="3"/>
        <v>vis</v>
      </c>
      <c r="E57" s="38">
        <f>VLOOKUP(C57,Active!C$21:E$973,3,FALSE)</f>
        <v>14418.036561192917</v>
      </c>
      <c r="F57" s="2" t="s">
        <v>68</v>
      </c>
      <c r="G57" s="6" t="str">
        <f t="shared" si="4"/>
        <v>55068.3873</v>
      </c>
      <c r="H57" s="7">
        <f t="shared" si="5"/>
        <v>14418</v>
      </c>
      <c r="I57" s="39" t="s">
        <v>236</v>
      </c>
      <c r="J57" s="40" t="s">
        <v>237</v>
      </c>
      <c r="K57" s="39" t="s">
        <v>238</v>
      </c>
      <c r="L57" s="39" t="s">
        <v>239</v>
      </c>
      <c r="M57" s="40" t="s">
        <v>170</v>
      </c>
      <c r="N57" s="40" t="s">
        <v>197</v>
      </c>
      <c r="O57" s="41" t="s">
        <v>162</v>
      </c>
      <c r="P57" s="42" t="s">
        <v>235</v>
      </c>
    </row>
    <row r="58" spans="1:16" ht="12.75" customHeight="1" thickBot="1" x14ac:dyDescent="0.25">
      <c r="A58" s="7" t="str">
        <f t="shared" si="0"/>
        <v>BAVM 225 </v>
      </c>
      <c r="B58" s="2" t="str">
        <f t="shared" si="1"/>
        <v>II</v>
      </c>
      <c r="C58" s="7">
        <f t="shared" si="2"/>
        <v>55791.437100000003</v>
      </c>
      <c r="D58" s="6" t="str">
        <f t="shared" si="3"/>
        <v>vis</v>
      </c>
      <c r="E58" s="38">
        <f>VLOOKUP(C58,Active!C$21:E$973,3,FALSE)</f>
        <v>15339.540887950376</v>
      </c>
      <c r="F58" s="2" t="s">
        <v>68</v>
      </c>
      <c r="G58" s="6" t="str">
        <f t="shared" si="4"/>
        <v>55791.4371</v>
      </c>
      <c r="H58" s="7">
        <f t="shared" si="5"/>
        <v>15339.5</v>
      </c>
      <c r="I58" s="39" t="s">
        <v>245</v>
      </c>
      <c r="J58" s="40" t="s">
        <v>246</v>
      </c>
      <c r="K58" s="39" t="s">
        <v>247</v>
      </c>
      <c r="L58" s="39" t="s">
        <v>248</v>
      </c>
      <c r="M58" s="40" t="s">
        <v>170</v>
      </c>
      <c r="N58" s="40" t="s">
        <v>197</v>
      </c>
      <c r="O58" s="41" t="s">
        <v>162</v>
      </c>
      <c r="P58" s="42" t="s">
        <v>249</v>
      </c>
    </row>
    <row r="59" spans="1:16" x14ac:dyDescent="0.2">
      <c r="B59" s="2"/>
      <c r="E59" s="38"/>
      <c r="F59" s="2"/>
    </row>
    <row r="60" spans="1:16" x14ac:dyDescent="0.2">
      <c r="B60" s="2"/>
      <c r="E60" s="38"/>
      <c r="F60" s="2"/>
    </row>
    <row r="61" spans="1:16" x14ac:dyDescent="0.2">
      <c r="B61" s="2"/>
      <c r="E61" s="38"/>
      <c r="F61" s="2"/>
    </row>
    <row r="62" spans="1:16" x14ac:dyDescent="0.2">
      <c r="B62" s="2"/>
      <c r="E62" s="38"/>
      <c r="F62" s="2"/>
    </row>
    <row r="63" spans="1:16" x14ac:dyDescent="0.2">
      <c r="B63" s="2"/>
      <c r="E63" s="38"/>
      <c r="F63" s="2"/>
    </row>
    <row r="64" spans="1:16" x14ac:dyDescent="0.2">
      <c r="B64" s="2"/>
      <c r="E64" s="38"/>
      <c r="F64" s="2"/>
    </row>
    <row r="65" spans="2:6" x14ac:dyDescent="0.2">
      <c r="B65" s="2"/>
      <c r="E65" s="38"/>
      <c r="F65" s="2"/>
    </row>
    <row r="66" spans="2:6" x14ac:dyDescent="0.2">
      <c r="B66" s="2"/>
      <c r="E66" s="38"/>
      <c r="F66" s="2"/>
    </row>
    <row r="67" spans="2:6" x14ac:dyDescent="0.2">
      <c r="B67" s="2"/>
      <c r="E67" s="38"/>
      <c r="F67" s="2"/>
    </row>
    <row r="68" spans="2:6" x14ac:dyDescent="0.2">
      <c r="B68" s="2"/>
      <c r="E68" s="38"/>
      <c r="F68" s="2"/>
    </row>
    <row r="69" spans="2:6" x14ac:dyDescent="0.2">
      <c r="B69" s="2"/>
      <c r="E69" s="38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</sheetData>
  <phoneticPr fontId="7" type="noConversion"/>
  <hyperlinks>
    <hyperlink ref="P13" r:id="rId1" display="http://www.bav-astro.de/sfs/BAVM_link.php?BAVMnr=172" xr:uid="{00000000-0004-0000-0100-000000000000}"/>
    <hyperlink ref="P14" r:id="rId2" display="http://www.bav-astro.de/sfs/BAVM_link.php?BAVMnr=172" xr:uid="{00000000-0004-0000-0100-000001000000}"/>
    <hyperlink ref="P15" r:id="rId3" display="http://www.konkoly.hu/cgi-bin/IBVS?4887" xr:uid="{00000000-0004-0000-0100-000002000000}"/>
    <hyperlink ref="P16" r:id="rId4" display="http://www.konkoly.hu/cgi-bin/IBVS?4888" xr:uid="{00000000-0004-0000-0100-000003000000}"/>
    <hyperlink ref="P18" r:id="rId5" display="http://www.bav-astro.de/sfs/BAVM_link.php?BAVMnr=172" xr:uid="{00000000-0004-0000-0100-000004000000}"/>
    <hyperlink ref="P19" r:id="rId6" display="http://www.konkoly.hu/cgi-bin/IBVS?5263" xr:uid="{00000000-0004-0000-0100-000005000000}"/>
    <hyperlink ref="P20" r:id="rId7" display="http://var.astro.cz/oejv/issues/oejv0074.pdf" xr:uid="{00000000-0004-0000-0100-000006000000}"/>
    <hyperlink ref="P21" r:id="rId8" display="http://www.bav-astro.de/sfs/BAVM_link.php?BAVMnr=172" xr:uid="{00000000-0004-0000-0100-000007000000}"/>
    <hyperlink ref="P22" r:id="rId9" display="http://www.konkoly.hu/cgi-bin/IBVS?5583" xr:uid="{00000000-0004-0000-0100-000008000000}"/>
    <hyperlink ref="P23" r:id="rId10" display="http://www.bav-astro.de/sfs/BAVM_link.php?BAVMnr=172" xr:uid="{00000000-0004-0000-0100-000009000000}"/>
    <hyperlink ref="P24" r:id="rId11" display="http://www.konkoly.hu/cgi-bin/IBVS?5676" xr:uid="{00000000-0004-0000-0100-00000A000000}"/>
    <hyperlink ref="P25" r:id="rId12" display="http://var.astro.cz/oejv/issues/oejv0074.pdf" xr:uid="{00000000-0004-0000-0100-00000B000000}"/>
    <hyperlink ref="P26" r:id="rId13" display="http://www.bav-astro.de/sfs/BAVM_link.php?BAVMnr=178" xr:uid="{00000000-0004-0000-0100-00000C000000}"/>
    <hyperlink ref="P27" r:id="rId14" display="http://var.astro.cz/oejv/issues/oejv0003.pdf" xr:uid="{00000000-0004-0000-0100-00000D000000}"/>
    <hyperlink ref="P28" r:id="rId15" display="http://www.bav-astro.de/sfs/BAVM_link.php?BAVMnr=178" xr:uid="{00000000-0004-0000-0100-00000E000000}"/>
    <hyperlink ref="P29" r:id="rId16" display="http://var.astro.cz/oejv/issues/oejv0074.pdf" xr:uid="{00000000-0004-0000-0100-00000F000000}"/>
    <hyperlink ref="P30" r:id="rId17" display="http://www.bav-astro.de/sfs/BAVM_link.php?BAVMnr=183" xr:uid="{00000000-0004-0000-0100-000010000000}"/>
    <hyperlink ref="P54" r:id="rId18" display="http://www.bav-astro.de/sfs/BAVM_link.php?BAVMnr=193" xr:uid="{00000000-0004-0000-0100-000011000000}"/>
    <hyperlink ref="P55" r:id="rId19" display="http://www.bav-astro.de/sfs/BAVM_link.php?BAVMnr=203" xr:uid="{00000000-0004-0000-0100-000012000000}"/>
    <hyperlink ref="P56" r:id="rId20" display="http://www.bav-astro.de/sfs/BAVM_link.php?BAVMnr=212" xr:uid="{00000000-0004-0000-0100-000013000000}"/>
    <hyperlink ref="P57" r:id="rId21" display="http://www.bav-astro.de/sfs/BAVM_link.php?BAVMnr=212" xr:uid="{00000000-0004-0000-0100-000014000000}"/>
    <hyperlink ref="P31" r:id="rId22" display="http://www.bav-astro.de/sfs/BAVM_link.php?BAVMnr=215" xr:uid="{00000000-0004-0000-0100-000015000000}"/>
    <hyperlink ref="P58" r:id="rId23" display="http://www.bav-astro.de/sfs/BAVM_link.php?BAVMnr=225" xr:uid="{00000000-0004-0000-0100-000016000000}"/>
    <hyperlink ref="P32" r:id="rId24" display="http://www.bav-astro.de/sfs/BAVM_link.php?BAVMnr=234" xr:uid="{00000000-0004-0000-0100-000017000000}"/>
    <hyperlink ref="P33" r:id="rId25" display="http://www.bav-astro.de/sfs/BAVM_link.php?BAVMnr=238" xr:uid="{00000000-0004-0000-0100-000018000000}"/>
    <hyperlink ref="P34" r:id="rId26" display="http://www.bav-astro.de/sfs/BAVM_link.php?BAVMnr=239" xr:uid="{00000000-0004-0000-0100-00001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2024-08-25T08:05:56Z</dcterms:modified>
</cp:coreProperties>
</file>