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8B5A8B2-B7BB-45BF-AFB3-4C77784082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6" r:id="rId2"/>
    <sheet name="Q_fit" sheetId="2" r:id="rId3"/>
    <sheet name="BAV" sheetId="4" r:id="rId4"/>
    <sheet name="O-C_Gateway" sheetId="5" r:id="rId5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F4" i="1" l="1"/>
  <c r="Q105" i="1"/>
  <c r="Q106" i="1"/>
  <c r="D11" i="1"/>
  <c r="W33" i="1" s="1"/>
  <c r="D12" i="1"/>
  <c r="D13" i="1"/>
  <c r="Q109" i="1"/>
  <c r="A9" i="2"/>
  <c r="C9" i="2" s="1"/>
  <c r="J13" i="2" s="1"/>
  <c r="D21" i="2"/>
  <c r="H21" i="2" s="1"/>
  <c r="Q108" i="1"/>
  <c r="E105" i="1"/>
  <c r="F105" i="1" s="1"/>
  <c r="G105" i="1" s="1"/>
  <c r="K105" i="1" s="1"/>
  <c r="C8" i="1"/>
  <c r="E103" i="1"/>
  <c r="E68" i="4" s="1"/>
  <c r="E38" i="1"/>
  <c r="F38" i="1" s="1"/>
  <c r="E40" i="1"/>
  <c r="F40" i="1" s="1"/>
  <c r="G40" i="1" s="1"/>
  <c r="K40" i="1" s="1"/>
  <c r="E46" i="1"/>
  <c r="F46" i="1" s="1"/>
  <c r="E48" i="1"/>
  <c r="F48" i="1" s="1"/>
  <c r="G48" i="1" s="1"/>
  <c r="K48" i="1" s="1"/>
  <c r="E54" i="1"/>
  <c r="F54" i="1"/>
  <c r="G54" i="1" s="1"/>
  <c r="K54" i="1" s="1"/>
  <c r="E55" i="1"/>
  <c r="E23" i="4" s="1"/>
  <c r="E56" i="1"/>
  <c r="E24" i="4" s="1"/>
  <c r="F56" i="1"/>
  <c r="G56" i="1" s="1"/>
  <c r="K56" i="1" s="1"/>
  <c r="E62" i="1"/>
  <c r="F62" i="1" s="1"/>
  <c r="G62" i="1" s="1"/>
  <c r="K62" i="1" s="1"/>
  <c r="E63" i="1"/>
  <c r="F63" i="1" s="1"/>
  <c r="E64" i="1"/>
  <c r="F64" i="1" s="1"/>
  <c r="E69" i="1"/>
  <c r="E37" i="4" s="1"/>
  <c r="F69" i="1"/>
  <c r="G69" i="1" s="1"/>
  <c r="K69" i="1" s="1"/>
  <c r="E72" i="1"/>
  <c r="F72" i="1" s="1"/>
  <c r="G72" i="1" s="1"/>
  <c r="K72" i="1" s="1"/>
  <c r="E74" i="1"/>
  <c r="E92" i="4" s="1"/>
  <c r="F74" i="1"/>
  <c r="G74" i="1" s="1"/>
  <c r="I74" i="1" s="1"/>
  <c r="E77" i="1"/>
  <c r="F77" i="1"/>
  <c r="E80" i="1"/>
  <c r="F80" i="1"/>
  <c r="G80" i="1" s="1"/>
  <c r="K80" i="1" s="1"/>
  <c r="E82" i="1"/>
  <c r="F82" i="1" s="1"/>
  <c r="E9" i="1"/>
  <c r="D9" i="1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41" i="5"/>
  <c r="C36" i="5"/>
  <c r="C37" i="5"/>
  <c r="C38" i="5"/>
  <c r="C29" i="5"/>
  <c r="C30" i="5"/>
  <c r="C31" i="5"/>
  <c r="C34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32" i="5"/>
  <c r="C63" i="5"/>
  <c r="C33" i="5"/>
  <c r="C64" i="5"/>
  <c r="C65" i="5"/>
  <c r="C66" i="5"/>
  <c r="C35" i="5"/>
  <c r="C39" i="5"/>
  <c r="C40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11" i="5"/>
  <c r="K38" i="5"/>
  <c r="K29" i="5"/>
  <c r="K30" i="5"/>
  <c r="K31" i="5"/>
  <c r="K39" i="5"/>
  <c r="K34" i="5"/>
  <c r="D94" i="5"/>
  <c r="B94" i="5"/>
  <c r="A94" i="5"/>
  <c r="D93" i="5"/>
  <c r="B93" i="5"/>
  <c r="A93" i="5"/>
  <c r="D92" i="5"/>
  <c r="B92" i="5"/>
  <c r="A92" i="5"/>
  <c r="D91" i="5"/>
  <c r="B91" i="5"/>
  <c r="A91" i="5"/>
  <c r="D90" i="5"/>
  <c r="B90" i="5"/>
  <c r="A90" i="5"/>
  <c r="D89" i="5"/>
  <c r="B89" i="5"/>
  <c r="A89" i="5"/>
  <c r="D88" i="5"/>
  <c r="B88" i="5"/>
  <c r="A88" i="5"/>
  <c r="D87" i="5"/>
  <c r="B87" i="5"/>
  <c r="A87" i="5"/>
  <c r="D86" i="5"/>
  <c r="B86" i="5"/>
  <c r="A86" i="5"/>
  <c r="D85" i="5"/>
  <c r="B85" i="5"/>
  <c r="A85" i="5"/>
  <c r="D84" i="5"/>
  <c r="B84" i="5"/>
  <c r="A84" i="5"/>
  <c r="D83" i="5"/>
  <c r="B83" i="5"/>
  <c r="A83" i="5"/>
  <c r="D82" i="5"/>
  <c r="B82" i="5"/>
  <c r="A82" i="5"/>
  <c r="D81" i="5"/>
  <c r="B81" i="5"/>
  <c r="A81" i="5"/>
  <c r="D80" i="5"/>
  <c r="B80" i="5"/>
  <c r="A80" i="5"/>
  <c r="D79" i="5"/>
  <c r="B79" i="5"/>
  <c r="A79" i="5"/>
  <c r="D78" i="5"/>
  <c r="B78" i="5"/>
  <c r="A78" i="5"/>
  <c r="D77" i="5"/>
  <c r="B77" i="5"/>
  <c r="A77" i="5"/>
  <c r="D76" i="5"/>
  <c r="B76" i="5"/>
  <c r="A76" i="5"/>
  <c r="D75" i="5"/>
  <c r="B75" i="5"/>
  <c r="A75" i="5"/>
  <c r="D74" i="5"/>
  <c r="B74" i="5"/>
  <c r="A74" i="5"/>
  <c r="D73" i="5"/>
  <c r="B73" i="5"/>
  <c r="A73" i="5"/>
  <c r="D72" i="5"/>
  <c r="B72" i="5"/>
  <c r="A72" i="5"/>
  <c r="D71" i="5"/>
  <c r="B71" i="5"/>
  <c r="A71" i="5"/>
  <c r="D70" i="5"/>
  <c r="B70" i="5"/>
  <c r="A70" i="5"/>
  <c r="D69" i="5"/>
  <c r="B69" i="5"/>
  <c r="A69" i="5"/>
  <c r="D68" i="5"/>
  <c r="B68" i="5"/>
  <c r="A68" i="5"/>
  <c r="D67" i="5"/>
  <c r="B67" i="5"/>
  <c r="A67" i="5"/>
  <c r="D40" i="5"/>
  <c r="B40" i="5"/>
  <c r="A40" i="5"/>
  <c r="D39" i="5"/>
  <c r="B39" i="5"/>
  <c r="A39" i="5"/>
  <c r="D35" i="5"/>
  <c r="B35" i="5"/>
  <c r="A35" i="5"/>
  <c r="D66" i="5"/>
  <c r="B66" i="5"/>
  <c r="A66" i="5"/>
  <c r="D65" i="5"/>
  <c r="B65" i="5"/>
  <c r="A65" i="5"/>
  <c r="D64" i="5"/>
  <c r="B64" i="5"/>
  <c r="A64" i="5"/>
  <c r="D33" i="5"/>
  <c r="B33" i="5"/>
  <c r="A33" i="5"/>
  <c r="D63" i="5"/>
  <c r="B63" i="5"/>
  <c r="A63" i="5"/>
  <c r="D32" i="5"/>
  <c r="B32" i="5"/>
  <c r="A32" i="5"/>
  <c r="D62" i="5"/>
  <c r="B62" i="5"/>
  <c r="A62" i="5"/>
  <c r="D61" i="5"/>
  <c r="B61" i="5"/>
  <c r="A61" i="5"/>
  <c r="D60" i="5"/>
  <c r="B60" i="5"/>
  <c r="A60" i="5"/>
  <c r="D59" i="5"/>
  <c r="B59" i="5"/>
  <c r="A59" i="5"/>
  <c r="D58" i="5"/>
  <c r="B58" i="5"/>
  <c r="A58" i="5"/>
  <c r="D57" i="5"/>
  <c r="B57" i="5"/>
  <c r="A57" i="5"/>
  <c r="D56" i="5"/>
  <c r="B56" i="5"/>
  <c r="A56" i="5"/>
  <c r="D55" i="5"/>
  <c r="B55" i="5"/>
  <c r="A55" i="5"/>
  <c r="D54" i="5"/>
  <c r="B54" i="5"/>
  <c r="A54" i="5"/>
  <c r="D53" i="5"/>
  <c r="B53" i="5"/>
  <c r="A53" i="5"/>
  <c r="D52" i="5"/>
  <c r="B52" i="5"/>
  <c r="A52" i="5"/>
  <c r="D51" i="5"/>
  <c r="B51" i="5"/>
  <c r="A51" i="5"/>
  <c r="D50" i="5"/>
  <c r="B50" i="5"/>
  <c r="A50" i="5"/>
  <c r="D49" i="5"/>
  <c r="B49" i="5"/>
  <c r="A49" i="5"/>
  <c r="D48" i="5"/>
  <c r="B48" i="5"/>
  <c r="A48" i="5"/>
  <c r="D47" i="5"/>
  <c r="B47" i="5"/>
  <c r="A47" i="5"/>
  <c r="D46" i="5"/>
  <c r="B46" i="5"/>
  <c r="A46" i="5"/>
  <c r="D45" i="5"/>
  <c r="B45" i="5"/>
  <c r="A45" i="5"/>
  <c r="D44" i="5"/>
  <c r="B44" i="5"/>
  <c r="A44" i="5"/>
  <c r="D43" i="5"/>
  <c r="B43" i="5"/>
  <c r="A43" i="5"/>
  <c r="D42" i="5"/>
  <c r="B42" i="5"/>
  <c r="A42" i="5"/>
  <c r="D34" i="5"/>
  <c r="B34" i="5"/>
  <c r="A34" i="5"/>
  <c r="D31" i="5"/>
  <c r="B31" i="5"/>
  <c r="A31" i="5"/>
  <c r="D30" i="5"/>
  <c r="B30" i="5"/>
  <c r="A30" i="5"/>
  <c r="D29" i="5"/>
  <c r="B29" i="5"/>
  <c r="A29" i="5"/>
  <c r="D38" i="5"/>
  <c r="B38" i="5"/>
  <c r="A38" i="5"/>
  <c r="D37" i="5"/>
  <c r="B37" i="5"/>
  <c r="A37" i="5"/>
  <c r="D36" i="5"/>
  <c r="B36" i="5"/>
  <c r="A36" i="5"/>
  <c r="D41" i="5"/>
  <c r="B41" i="5"/>
  <c r="A41" i="5"/>
  <c r="D28" i="5"/>
  <c r="B28" i="5"/>
  <c r="A28" i="5"/>
  <c r="D27" i="5"/>
  <c r="B27" i="5"/>
  <c r="A27" i="5"/>
  <c r="D26" i="5"/>
  <c r="B26" i="5"/>
  <c r="A26" i="5"/>
  <c r="D25" i="5"/>
  <c r="B25" i="5"/>
  <c r="A25" i="5"/>
  <c r="D24" i="5"/>
  <c r="B24" i="5"/>
  <c r="A24" i="5"/>
  <c r="D23" i="5"/>
  <c r="B23" i="5"/>
  <c r="A23" i="5"/>
  <c r="D22" i="5"/>
  <c r="B22" i="5"/>
  <c r="A22" i="5"/>
  <c r="D21" i="5"/>
  <c r="B21" i="5"/>
  <c r="A21" i="5"/>
  <c r="D20" i="5"/>
  <c r="B20" i="5"/>
  <c r="A20" i="5"/>
  <c r="D19" i="5"/>
  <c r="B19" i="5"/>
  <c r="A19" i="5"/>
  <c r="D18" i="5"/>
  <c r="B18" i="5"/>
  <c r="A18" i="5"/>
  <c r="D17" i="5"/>
  <c r="B17" i="5"/>
  <c r="A17" i="5"/>
  <c r="D16" i="5"/>
  <c r="B16" i="5"/>
  <c r="A16" i="5"/>
  <c r="D15" i="5"/>
  <c r="B15" i="5"/>
  <c r="A15" i="5"/>
  <c r="D14" i="5"/>
  <c r="B14" i="5"/>
  <c r="A14" i="5"/>
  <c r="D13" i="5"/>
  <c r="B13" i="5"/>
  <c r="A13" i="5"/>
  <c r="D12" i="5"/>
  <c r="B12" i="5"/>
  <c r="A12" i="5"/>
  <c r="D11" i="5"/>
  <c r="B11" i="5"/>
  <c r="A11" i="5"/>
  <c r="W31" i="1"/>
  <c r="W27" i="1"/>
  <c r="E34" i="1"/>
  <c r="F34" i="1" s="1"/>
  <c r="E33" i="1"/>
  <c r="F33" i="1" s="1"/>
  <c r="G33" i="1" s="1"/>
  <c r="K33" i="1" s="1"/>
  <c r="E32" i="1"/>
  <c r="F32" i="1" s="1"/>
  <c r="G32" i="1" s="1"/>
  <c r="K32" i="1" s="1"/>
  <c r="E31" i="1"/>
  <c r="E13" i="4" s="1"/>
  <c r="F31" i="1"/>
  <c r="G31" i="1" s="1"/>
  <c r="K31" i="1" s="1"/>
  <c r="E30" i="1"/>
  <c r="E12" i="4" s="1"/>
  <c r="E29" i="1"/>
  <c r="F29" i="1" s="1"/>
  <c r="G29" i="1" s="1"/>
  <c r="I29" i="1" s="1"/>
  <c r="E28" i="1"/>
  <c r="F28" i="1" s="1"/>
  <c r="E27" i="1"/>
  <c r="E76" i="4" s="1"/>
  <c r="E26" i="1"/>
  <c r="F26" i="1" s="1"/>
  <c r="E25" i="1"/>
  <c r="E74" i="4" s="1"/>
  <c r="F25" i="1"/>
  <c r="G25" i="1"/>
  <c r="H25" i="1" s="1"/>
  <c r="E24" i="1"/>
  <c r="F24" i="1" s="1"/>
  <c r="G24" i="1" s="1"/>
  <c r="E23" i="1"/>
  <c r="F23" i="1" s="1"/>
  <c r="E22" i="1"/>
  <c r="F22" i="1"/>
  <c r="Q107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E21" i="1"/>
  <c r="F21" i="1" s="1"/>
  <c r="G72" i="4"/>
  <c r="C72" i="4"/>
  <c r="E72" i="4"/>
  <c r="G73" i="4"/>
  <c r="C73" i="4"/>
  <c r="G74" i="4"/>
  <c r="C74" i="4"/>
  <c r="G75" i="4"/>
  <c r="C75" i="4"/>
  <c r="E75" i="4"/>
  <c r="G76" i="4"/>
  <c r="C76" i="4"/>
  <c r="G77" i="4"/>
  <c r="C77" i="4"/>
  <c r="E77" i="4"/>
  <c r="G11" i="4"/>
  <c r="C11" i="4"/>
  <c r="G12" i="4"/>
  <c r="C12" i="4"/>
  <c r="G13" i="4"/>
  <c r="C13" i="4"/>
  <c r="G14" i="4"/>
  <c r="C14" i="4"/>
  <c r="E14" i="4"/>
  <c r="G15" i="4"/>
  <c r="C15" i="4"/>
  <c r="E15" i="4"/>
  <c r="G16" i="4"/>
  <c r="C16" i="4"/>
  <c r="G78" i="4"/>
  <c r="C78" i="4"/>
  <c r="G17" i="4"/>
  <c r="C17" i="4"/>
  <c r="G18" i="4"/>
  <c r="C18" i="4"/>
  <c r="G19" i="4"/>
  <c r="C19" i="4"/>
  <c r="G20" i="4"/>
  <c r="C20" i="4"/>
  <c r="G79" i="4"/>
  <c r="C79" i="4"/>
  <c r="E79" i="4"/>
  <c r="G21" i="4"/>
  <c r="C21" i="4"/>
  <c r="G80" i="4"/>
  <c r="C80" i="4"/>
  <c r="E80" i="4"/>
  <c r="G81" i="4"/>
  <c r="C81" i="4"/>
  <c r="G82" i="4"/>
  <c r="C82" i="4"/>
  <c r="E82" i="4"/>
  <c r="G83" i="4"/>
  <c r="C83" i="4"/>
  <c r="E83" i="4"/>
  <c r="G84" i="4"/>
  <c r="C84" i="4"/>
  <c r="E84" i="4"/>
  <c r="G85" i="4"/>
  <c r="C85" i="4"/>
  <c r="E85" i="4"/>
  <c r="G86" i="4"/>
  <c r="C86" i="4"/>
  <c r="E86" i="4"/>
  <c r="G87" i="4"/>
  <c r="C87" i="4"/>
  <c r="E87" i="4"/>
  <c r="G88" i="4"/>
  <c r="C88" i="4"/>
  <c r="E88" i="4"/>
  <c r="G89" i="4"/>
  <c r="C89" i="4"/>
  <c r="E89" i="4"/>
  <c r="G90" i="4"/>
  <c r="C90" i="4"/>
  <c r="E90" i="4"/>
  <c r="G91" i="4"/>
  <c r="C91" i="4"/>
  <c r="E91" i="4"/>
  <c r="G22" i="4"/>
  <c r="C22" i="4"/>
  <c r="E22" i="4"/>
  <c r="G23" i="4"/>
  <c r="C23" i="4"/>
  <c r="G24" i="4"/>
  <c r="C24" i="4"/>
  <c r="G25" i="4"/>
  <c r="C25" i="4"/>
  <c r="G26" i="4"/>
  <c r="C26" i="4"/>
  <c r="G27" i="4"/>
  <c r="C27" i="4"/>
  <c r="G28" i="4"/>
  <c r="C28" i="4"/>
  <c r="G29" i="4"/>
  <c r="C29" i="4"/>
  <c r="G30" i="4"/>
  <c r="C30" i="4"/>
  <c r="E30" i="4"/>
  <c r="G31" i="4"/>
  <c r="C31" i="4"/>
  <c r="E31" i="4"/>
  <c r="G32" i="4"/>
  <c r="C32" i="4"/>
  <c r="E32" i="4"/>
  <c r="G33" i="4"/>
  <c r="C33" i="4"/>
  <c r="G34" i="4"/>
  <c r="C34" i="4"/>
  <c r="G35" i="4"/>
  <c r="C35" i="4"/>
  <c r="G36" i="4"/>
  <c r="C36" i="4"/>
  <c r="G37" i="4"/>
  <c r="C37" i="4"/>
  <c r="G38" i="4"/>
  <c r="C38" i="4"/>
  <c r="G39" i="4"/>
  <c r="C39" i="4"/>
  <c r="G40" i="4"/>
  <c r="C40" i="4"/>
  <c r="G41" i="4"/>
  <c r="C41" i="4"/>
  <c r="G92" i="4"/>
  <c r="C92" i="4"/>
  <c r="G93" i="4"/>
  <c r="C93" i="4"/>
  <c r="G42" i="4"/>
  <c r="C42" i="4"/>
  <c r="G43" i="4"/>
  <c r="C43" i="4"/>
  <c r="E43" i="4"/>
  <c r="G44" i="4"/>
  <c r="C44" i="4"/>
  <c r="G45" i="4"/>
  <c r="C45" i="4"/>
  <c r="G46" i="4"/>
  <c r="C46" i="4"/>
  <c r="E46" i="4"/>
  <c r="G47" i="4"/>
  <c r="C47" i="4"/>
  <c r="G48" i="4"/>
  <c r="C48" i="4"/>
  <c r="G49" i="4"/>
  <c r="C49" i="4"/>
  <c r="G50" i="4"/>
  <c r="C50" i="4"/>
  <c r="G51" i="4"/>
  <c r="C51" i="4"/>
  <c r="G52" i="4"/>
  <c r="C52" i="4"/>
  <c r="G53" i="4"/>
  <c r="C53" i="4"/>
  <c r="G54" i="4"/>
  <c r="C54" i="4"/>
  <c r="G55" i="4"/>
  <c r="C55" i="4"/>
  <c r="G56" i="4"/>
  <c r="C56" i="4"/>
  <c r="G57" i="4"/>
  <c r="C57" i="4"/>
  <c r="G58" i="4"/>
  <c r="C58" i="4"/>
  <c r="G59" i="4"/>
  <c r="C59" i="4"/>
  <c r="G60" i="4"/>
  <c r="C60" i="4"/>
  <c r="G61" i="4"/>
  <c r="C61" i="4"/>
  <c r="G62" i="4"/>
  <c r="C62" i="4"/>
  <c r="G63" i="4"/>
  <c r="C63" i="4"/>
  <c r="G94" i="4"/>
  <c r="C94" i="4"/>
  <c r="G64" i="4"/>
  <c r="C64" i="4"/>
  <c r="G65" i="4"/>
  <c r="C65" i="4"/>
  <c r="G66" i="4"/>
  <c r="C66" i="4"/>
  <c r="G67" i="4"/>
  <c r="C67" i="4"/>
  <c r="G68" i="4"/>
  <c r="C68" i="4"/>
  <c r="G69" i="4"/>
  <c r="C69" i="4"/>
  <c r="G70" i="4"/>
  <c r="C70" i="4"/>
  <c r="G71" i="4"/>
  <c r="C71" i="4"/>
  <c r="H70" i="4"/>
  <c r="D70" i="4"/>
  <c r="B70" i="4"/>
  <c r="A70" i="4"/>
  <c r="H69" i="4"/>
  <c r="B69" i="4"/>
  <c r="D69" i="4"/>
  <c r="A69" i="4"/>
  <c r="H68" i="4"/>
  <c r="D68" i="4"/>
  <c r="B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D64" i="4"/>
  <c r="B64" i="4"/>
  <c r="A64" i="4"/>
  <c r="H94" i="4"/>
  <c r="B94" i="4"/>
  <c r="D94" i="4"/>
  <c r="A9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D55" i="4"/>
  <c r="B55" i="4"/>
  <c r="A55" i="4"/>
  <c r="H54" i="4"/>
  <c r="B54" i="4"/>
  <c r="D54" i="4"/>
  <c r="A54" i="4"/>
  <c r="H53" i="4"/>
  <c r="D53" i="4"/>
  <c r="B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D49" i="4"/>
  <c r="B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93" i="4"/>
  <c r="B93" i="4"/>
  <c r="D93" i="4"/>
  <c r="A93" i="4"/>
  <c r="H92" i="4"/>
  <c r="B92" i="4"/>
  <c r="D92" i="4"/>
  <c r="A92" i="4"/>
  <c r="H41" i="4"/>
  <c r="D41" i="4"/>
  <c r="B41" i="4"/>
  <c r="A41" i="4"/>
  <c r="H40" i="4"/>
  <c r="B40" i="4"/>
  <c r="D40" i="4"/>
  <c r="A40" i="4"/>
  <c r="H39" i="4"/>
  <c r="D39" i="4"/>
  <c r="B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21" i="4"/>
  <c r="B21" i="4"/>
  <c r="D21" i="4"/>
  <c r="A21" i="4"/>
  <c r="H79" i="4"/>
  <c r="B79" i="4"/>
  <c r="D79" i="4"/>
  <c r="A79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78" i="4"/>
  <c r="B78" i="4"/>
  <c r="D78" i="4"/>
  <c r="A78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H77" i="4"/>
  <c r="B77" i="4"/>
  <c r="D77" i="4"/>
  <c r="A77" i="4"/>
  <c r="H76" i="4"/>
  <c r="B76" i="4"/>
  <c r="D76" i="4"/>
  <c r="A76" i="4"/>
  <c r="H75" i="4"/>
  <c r="B75" i="4"/>
  <c r="F75" i="4"/>
  <c r="D75" i="4"/>
  <c r="A75" i="4"/>
  <c r="H74" i="4"/>
  <c r="B74" i="4"/>
  <c r="F74" i="4"/>
  <c r="D74" i="4"/>
  <c r="A74" i="4"/>
  <c r="H73" i="4"/>
  <c r="F73" i="4"/>
  <c r="D73" i="4"/>
  <c r="B73" i="4"/>
  <c r="A73" i="4"/>
  <c r="H72" i="4"/>
  <c r="B72" i="4"/>
  <c r="F72" i="4"/>
  <c r="D72" i="4"/>
  <c r="A72" i="4"/>
  <c r="H71" i="4"/>
  <c r="F71" i="4"/>
  <c r="D71" i="4"/>
  <c r="B71" i="4"/>
  <c r="A71" i="4"/>
  <c r="B10" i="2"/>
  <c r="B15" i="2"/>
  <c r="F16" i="2"/>
  <c r="F15" i="2"/>
  <c r="D22" i="2"/>
  <c r="K22" i="2"/>
  <c r="D23" i="2"/>
  <c r="F23" i="2"/>
  <c r="D24" i="2"/>
  <c r="D25" i="2"/>
  <c r="F25" i="2"/>
  <c r="D26" i="2"/>
  <c r="L26" i="2"/>
  <c r="D27" i="2"/>
  <c r="D28" i="2"/>
  <c r="D29" i="2"/>
  <c r="F29" i="2"/>
  <c r="D30" i="2"/>
  <c r="L30" i="2"/>
  <c r="D31" i="2"/>
  <c r="F31" i="2"/>
  <c r="D32" i="2"/>
  <c r="D33" i="2"/>
  <c r="F33" i="2"/>
  <c r="D34" i="2"/>
  <c r="H34" i="2"/>
  <c r="D35" i="2"/>
  <c r="D36" i="2"/>
  <c r="D37" i="2"/>
  <c r="F37" i="2"/>
  <c r="D38" i="2"/>
  <c r="D39" i="2"/>
  <c r="F39" i="2"/>
  <c r="D40" i="2"/>
  <c r="D41" i="2"/>
  <c r="F41" i="2"/>
  <c r="D42" i="2"/>
  <c r="L42" i="2"/>
  <c r="D43" i="2"/>
  <c r="D44" i="2"/>
  <c r="D45" i="2"/>
  <c r="F45" i="2"/>
  <c r="D46" i="2"/>
  <c r="D47" i="2"/>
  <c r="F47" i="2"/>
  <c r="D48" i="2"/>
  <c r="D49" i="2"/>
  <c r="F49" i="2"/>
  <c r="D50" i="2"/>
  <c r="L50" i="2"/>
  <c r="D51" i="2"/>
  <c r="D52" i="2"/>
  <c r="D53" i="2"/>
  <c r="F53" i="2"/>
  <c r="D54" i="2"/>
  <c r="K54" i="2"/>
  <c r="D55" i="2"/>
  <c r="F55" i="2"/>
  <c r="D56" i="2"/>
  <c r="D57" i="2"/>
  <c r="F57" i="2"/>
  <c r="D58" i="2"/>
  <c r="L58" i="2"/>
  <c r="D59" i="2"/>
  <c r="D60" i="2"/>
  <c r="D61" i="2"/>
  <c r="F61" i="2"/>
  <c r="D62" i="2"/>
  <c r="L62" i="2"/>
  <c r="D63" i="2"/>
  <c r="F63" i="2"/>
  <c r="D64" i="2"/>
  <c r="D65" i="2"/>
  <c r="F65" i="2"/>
  <c r="D66" i="2"/>
  <c r="L66" i="2"/>
  <c r="D67" i="2"/>
  <c r="F67" i="2"/>
  <c r="D68" i="2"/>
  <c r="D69" i="2"/>
  <c r="F69" i="2"/>
  <c r="D70" i="2"/>
  <c r="D71" i="2"/>
  <c r="F71" i="2"/>
  <c r="D72" i="2"/>
  <c r="D73" i="2"/>
  <c r="F73" i="2"/>
  <c r="D74" i="2"/>
  <c r="L74" i="2"/>
  <c r="D75" i="2"/>
  <c r="F75" i="2"/>
  <c r="D76" i="2"/>
  <c r="D77" i="2"/>
  <c r="F77" i="2"/>
  <c r="D78" i="2"/>
  <c r="D79" i="2"/>
  <c r="F79" i="2"/>
  <c r="D80" i="2"/>
  <c r="D81" i="2"/>
  <c r="F81" i="2"/>
  <c r="D82" i="2"/>
  <c r="L82" i="2"/>
  <c r="D83" i="2"/>
  <c r="F83" i="2"/>
  <c r="D84" i="2"/>
  <c r="D85" i="2"/>
  <c r="F85" i="2"/>
  <c r="D86" i="2"/>
  <c r="K86" i="2"/>
  <c r="D87" i="2"/>
  <c r="F87" i="2"/>
  <c r="D88" i="2"/>
  <c r="D89" i="2"/>
  <c r="F89" i="2"/>
  <c r="D90" i="2"/>
  <c r="L90" i="2"/>
  <c r="F12" i="2"/>
  <c r="D91" i="2"/>
  <c r="I91" i="2"/>
  <c r="F91" i="2"/>
  <c r="D92" i="2"/>
  <c r="F92" i="2"/>
  <c r="D93" i="2"/>
  <c r="I93" i="2"/>
  <c r="F93" i="2"/>
  <c r="D94" i="2"/>
  <c r="F94" i="2"/>
  <c r="D95" i="2"/>
  <c r="H95" i="2"/>
  <c r="F95" i="2"/>
  <c r="D96" i="2"/>
  <c r="F96" i="2"/>
  <c r="D97" i="2"/>
  <c r="F97" i="2"/>
  <c r="D98" i="2"/>
  <c r="F98" i="2"/>
  <c r="D99" i="2"/>
  <c r="I99" i="2"/>
  <c r="F99" i="2"/>
  <c r="D100" i="2"/>
  <c r="F100" i="2"/>
  <c r="D101" i="2"/>
  <c r="I101" i="2"/>
  <c r="F101" i="2"/>
  <c r="D102" i="2"/>
  <c r="F102" i="2"/>
  <c r="D103" i="2"/>
  <c r="H103" i="2"/>
  <c r="F103" i="2"/>
  <c r="D104" i="2"/>
  <c r="F104" i="2"/>
  <c r="I16" i="2"/>
  <c r="I15" i="2"/>
  <c r="I23" i="2"/>
  <c r="I25" i="2"/>
  <c r="I29" i="2"/>
  <c r="I33" i="2"/>
  <c r="I37" i="2"/>
  <c r="I39" i="2"/>
  <c r="I41" i="2"/>
  <c r="I45" i="2"/>
  <c r="I49" i="2"/>
  <c r="I53" i="2"/>
  <c r="I55" i="2"/>
  <c r="I57" i="2"/>
  <c r="I61" i="2"/>
  <c r="I63" i="2"/>
  <c r="I65" i="2"/>
  <c r="I67" i="2"/>
  <c r="I69" i="2"/>
  <c r="I73" i="2"/>
  <c r="I75" i="2"/>
  <c r="I77" i="2"/>
  <c r="I79" i="2"/>
  <c r="I81" i="2"/>
  <c r="I83" i="2"/>
  <c r="I85" i="2"/>
  <c r="I89" i="2"/>
  <c r="I92" i="2"/>
  <c r="I94" i="2"/>
  <c r="I95" i="2"/>
  <c r="I96" i="2"/>
  <c r="I97" i="2"/>
  <c r="I98" i="2"/>
  <c r="I100" i="2"/>
  <c r="I102" i="2"/>
  <c r="I103" i="2"/>
  <c r="I104" i="2"/>
  <c r="H16" i="2"/>
  <c r="H15" i="2"/>
  <c r="H23" i="2"/>
  <c r="H25" i="2"/>
  <c r="H26" i="2"/>
  <c r="H27" i="2"/>
  <c r="H29" i="2"/>
  <c r="H31" i="2"/>
  <c r="H33" i="2"/>
  <c r="H35" i="2"/>
  <c r="H37" i="2"/>
  <c r="H39" i="2"/>
  <c r="H41" i="2"/>
  <c r="H42" i="2"/>
  <c r="H43" i="2"/>
  <c r="H45" i="2"/>
  <c r="H49" i="2"/>
  <c r="H51" i="2"/>
  <c r="H53" i="2"/>
  <c r="H55" i="2"/>
  <c r="H57" i="2"/>
  <c r="H58" i="2"/>
  <c r="H59" i="2"/>
  <c r="H61" i="2"/>
  <c r="H65" i="2"/>
  <c r="H67" i="2"/>
  <c r="H69" i="2"/>
  <c r="H71" i="2"/>
  <c r="H73" i="2"/>
  <c r="H74" i="2"/>
  <c r="H75" i="2"/>
  <c r="H77" i="2"/>
  <c r="H79" i="2"/>
  <c r="H81" i="2"/>
  <c r="H82" i="2"/>
  <c r="H83" i="2"/>
  <c r="H85" i="2"/>
  <c r="H87" i="2"/>
  <c r="H89" i="2"/>
  <c r="H90" i="2"/>
  <c r="H12" i="2"/>
  <c r="H91" i="2"/>
  <c r="H92" i="2"/>
  <c r="H93" i="2"/>
  <c r="H94" i="2"/>
  <c r="H96" i="2"/>
  <c r="H97" i="2"/>
  <c r="H98" i="2"/>
  <c r="H99" i="2"/>
  <c r="H100" i="2"/>
  <c r="H101" i="2"/>
  <c r="H102" i="2"/>
  <c r="H104" i="2"/>
  <c r="C16" i="2"/>
  <c r="C15" i="2"/>
  <c r="Q16" i="2"/>
  <c r="Q15" i="2"/>
  <c r="G16" i="2"/>
  <c r="G15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21" i="2"/>
  <c r="E91" i="2"/>
  <c r="L91" i="2"/>
  <c r="G91" i="2"/>
  <c r="E92" i="2"/>
  <c r="G92" i="2"/>
  <c r="E93" i="2"/>
  <c r="G93" i="2"/>
  <c r="E94" i="2"/>
  <c r="G94" i="2"/>
  <c r="E95" i="2"/>
  <c r="K95" i="2"/>
  <c r="E96" i="2"/>
  <c r="E97" i="2"/>
  <c r="E98" i="2"/>
  <c r="G98" i="2"/>
  <c r="E99" i="2"/>
  <c r="E100" i="2"/>
  <c r="E101" i="2"/>
  <c r="G101" i="2"/>
  <c r="E102" i="2"/>
  <c r="G102" i="2"/>
  <c r="E103" i="2"/>
  <c r="G103" i="2"/>
  <c r="E104" i="2"/>
  <c r="G104" i="2"/>
  <c r="J16" i="2"/>
  <c r="J15" i="2"/>
  <c r="J23" i="2"/>
  <c r="J25" i="2"/>
  <c r="J26" i="2"/>
  <c r="J27" i="2"/>
  <c r="J28" i="2"/>
  <c r="J29" i="2"/>
  <c r="J31" i="2"/>
  <c r="J33" i="2"/>
  <c r="J34" i="2"/>
  <c r="J35" i="2"/>
  <c r="J36" i="2"/>
  <c r="J37" i="2"/>
  <c r="J39" i="2"/>
  <c r="J41" i="2"/>
  <c r="J42" i="2"/>
  <c r="J43" i="2"/>
  <c r="J44" i="2"/>
  <c r="J45" i="2"/>
  <c r="J47" i="2"/>
  <c r="J49" i="2"/>
  <c r="J50" i="2"/>
  <c r="J51" i="2"/>
  <c r="J52" i="2"/>
  <c r="J53" i="2"/>
  <c r="J55" i="2"/>
  <c r="J57" i="2"/>
  <c r="J58" i="2"/>
  <c r="J59" i="2"/>
  <c r="J60" i="2"/>
  <c r="J61" i="2"/>
  <c r="J63" i="2"/>
  <c r="J65" i="2"/>
  <c r="J66" i="2"/>
  <c r="J67" i="2"/>
  <c r="J68" i="2"/>
  <c r="J69" i="2"/>
  <c r="J71" i="2"/>
  <c r="J73" i="2"/>
  <c r="J74" i="2"/>
  <c r="J75" i="2"/>
  <c r="J76" i="2"/>
  <c r="J77" i="2"/>
  <c r="J79" i="2"/>
  <c r="J81" i="2"/>
  <c r="J82" i="2"/>
  <c r="J83" i="2"/>
  <c r="J84" i="2"/>
  <c r="J85" i="2"/>
  <c r="J87" i="2"/>
  <c r="J89" i="2"/>
  <c r="J90" i="2"/>
  <c r="J12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K16" i="2"/>
  <c r="K15" i="2"/>
  <c r="K23" i="2"/>
  <c r="K25" i="2"/>
  <c r="K27" i="2"/>
  <c r="K28" i="2"/>
  <c r="K29" i="2"/>
  <c r="K30" i="2"/>
  <c r="K31" i="2"/>
  <c r="K33" i="2"/>
  <c r="K35" i="2"/>
  <c r="K36" i="2"/>
  <c r="K37" i="2"/>
  <c r="K38" i="2"/>
  <c r="K39" i="2"/>
  <c r="K41" i="2"/>
  <c r="K43" i="2"/>
  <c r="K44" i="2"/>
  <c r="K45" i="2"/>
  <c r="K46" i="2"/>
  <c r="K47" i="2"/>
  <c r="K49" i="2"/>
  <c r="K51" i="2"/>
  <c r="K52" i="2"/>
  <c r="K53" i="2"/>
  <c r="K55" i="2"/>
  <c r="K57" i="2"/>
  <c r="K59" i="2"/>
  <c r="K60" i="2"/>
  <c r="K61" i="2"/>
  <c r="K62" i="2"/>
  <c r="K63" i="2"/>
  <c r="K65" i="2"/>
  <c r="K67" i="2"/>
  <c r="K68" i="2"/>
  <c r="K69" i="2"/>
  <c r="K70" i="2"/>
  <c r="K71" i="2"/>
  <c r="K73" i="2"/>
  <c r="K75" i="2"/>
  <c r="K76" i="2"/>
  <c r="K77" i="2"/>
  <c r="K79" i="2"/>
  <c r="K81" i="2"/>
  <c r="K83" i="2"/>
  <c r="K84" i="2"/>
  <c r="K85" i="2"/>
  <c r="K87" i="2"/>
  <c r="K89" i="2"/>
  <c r="K91" i="2"/>
  <c r="K92" i="2"/>
  <c r="K93" i="2"/>
  <c r="K94" i="2"/>
  <c r="K98" i="2"/>
  <c r="K101" i="2"/>
  <c r="K102" i="2"/>
  <c r="K103" i="2"/>
  <c r="K104" i="2"/>
  <c r="L16" i="2"/>
  <c r="L15" i="2"/>
  <c r="L22" i="2"/>
  <c r="L23" i="2"/>
  <c r="L24" i="2"/>
  <c r="L25" i="2"/>
  <c r="L27" i="2"/>
  <c r="L29" i="2"/>
  <c r="L31" i="2"/>
  <c r="L32" i="2"/>
  <c r="L33" i="2"/>
  <c r="L35" i="2"/>
  <c r="L37" i="2"/>
  <c r="L38" i="2"/>
  <c r="L39" i="2"/>
  <c r="L40" i="2"/>
  <c r="L41" i="2"/>
  <c r="L43" i="2"/>
  <c r="L45" i="2"/>
  <c r="L46" i="2"/>
  <c r="L47" i="2"/>
  <c r="L48" i="2"/>
  <c r="L49" i="2"/>
  <c r="L51" i="2"/>
  <c r="L53" i="2"/>
  <c r="L54" i="2"/>
  <c r="L55" i="2"/>
  <c r="L56" i="2"/>
  <c r="L57" i="2"/>
  <c r="L59" i="2"/>
  <c r="L61" i="2"/>
  <c r="L63" i="2"/>
  <c r="L64" i="2"/>
  <c r="L65" i="2"/>
  <c r="L67" i="2"/>
  <c r="L69" i="2"/>
  <c r="L70" i="2"/>
  <c r="L71" i="2"/>
  <c r="L72" i="2"/>
  <c r="L73" i="2"/>
  <c r="L75" i="2"/>
  <c r="L77" i="2"/>
  <c r="L78" i="2"/>
  <c r="L79" i="2"/>
  <c r="L80" i="2"/>
  <c r="L81" i="2"/>
  <c r="L83" i="2"/>
  <c r="L85" i="2"/>
  <c r="L86" i="2"/>
  <c r="L87" i="2"/>
  <c r="L88" i="2"/>
  <c r="L89" i="2"/>
  <c r="L92" i="2"/>
  <c r="L93" i="2"/>
  <c r="L94" i="2"/>
  <c r="L95" i="2"/>
  <c r="L98" i="2"/>
  <c r="L101" i="2"/>
  <c r="L102" i="2"/>
  <c r="L103" i="2"/>
  <c r="L104" i="2"/>
  <c r="N16" i="2"/>
  <c r="N15" i="2"/>
  <c r="G6" i="2"/>
  <c r="T26" i="2"/>
  <c r="T22" i="2"/>
  <c r="T25" i="2"/>
  <c r="W25" i="1"/>
  <c r="W26" i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3" i="2"/>
  <c r="T24" i="2"/>
  <c r="T2" i="2"/>
  <c r="E337" i="2"/>
  <c r="G337" i="2"/>
  <c r="D337" i="2"/>
  <c r="F337" i="2"/>
  <c r="H337" i="2"/>
  <c r="L337" i="2"/>
  <c r="K337" i="2"/>
  <c r="J337" i="2"/>
  <c r="I337" i="2"/>
  <c r="E336" i="2"/>
  <c r="K336" i="2"/>
  <c r="D336" i="2"/>
  <c r="I336" i="2"/>
  <c r="J336" i="2"/>
  <c r="E335" i="2"/>
  <c r="D335" i="2"/>
  <c r="L335" i="2"/>
  <c r="F335" i="2"/>
  <c r="H335" i="2"/>
  <c r="J335" i="2"/>
  <c r="I335" i="2"/>
  <c r="G335" i="2"/>
  <c r="E334" i="2"/>
  <c r="D334" i="2"/>
  <c r="F334" i="2"/>
  <c r="H334" i="2"/>
  <c r="I334" i="2"/>
  <c r="E333" i="2"/>
  <c r="D333" i="2"/>
  <c r="F333" i="2"/>
  <c r="J333" i="2"/>
  <c r="G333" i="2"/>
  <c r="E332" i="2"/>
  <c r="D332" i="2"/>
  <c r="J332" i="2"/>
  <c r="E331" i="2"/>
  <c r="D331" i="2"/>
  <c r="I331" i="2"/>
  <c r="H331" i="2"/>
  <c r="K331" i="2"/>
  <c r="G331" i="2"/>
  <c r="E330" i="2"/>
  <c r="D330" i="2"/>
  <c r="L330" i="2"/>
  <c r="K330" i="2"/>
  <c r="J330" i="2"/>
  <c r="G330" i="2"/>
  <c r="E329" i="2"/>
  <c r="G329" i="2"/>
  <c r="D329" i="2"/>
  <c r="F329" i="2"/>
  <c r="H329" i="2"/>
  <c r="L329" i="2"/>
  <c r="K329" i="2"/>
  <c r="J329" i="2"/>
  <c r="I329" i="2"/>
  <c r="E328" i="2"/>
  <c r="D328" i="2"/>
  <c r="F328" i="2"/>
  <c r="J328" i="2"/>
  <c r="I328" i="2"/>
  <c r="E327" i="2"/>
  <c r="D327" i="2"/>
  <c r="L327" i="2"/>
  <c r="H327" i="2"/>
  <c r="J327" i="2"/>
  <c r="G327" i="2"/>
  <c r="E326" i="2"/>
  <c r="D326" i="2"/>
  <c r="F326" i="2"/>
  <c r="H326" i="2"/>
  <c r="L326" i="2"/>
  <c r="I326" i="2"/>
  <c r="E325" i="2"/>
  <c r="D325" i="2"/>
  <c r="F325" i="2"/>
  <c r="J325" i="2"/>
  <c r="G325" i="2"/>
  <c r="E324" i="2"/>
  <c r="D324" i="2"/>
  <c r="E323" i="2"/>
  <c r="L323" i="2"/>
  <c r="D323" i="2"/>
  <c r="F323" i="2"/>
  <c r="E322" i="2"/>
  <c r="D322" i="2"/>
  <c r="G322" i="2"/>
  <c r="E321" i="2"/>
  <c r="G321" i="2"/>
  <c r="D321" i="2"/>
  <c r="F321" i="2"/>
  <c r="H321" i="2"/>
  <c r="L321" i="2"/>
  <c r="K321" i="2"/>
  <c r="J321" i="2"/>
  <c r="I321" i="2"/>
  <c r="E320" i="2"/>
  <c r="D320" i="2"/>
  <c r="F320" i="2"/>
  <c r="H320" i="2"/>
  <c r="L320" i="2"/>
  <c r="K320" i="2"/>
  <c r="J320" i="2"/>
  <c r="I320" i="2"/>
  <c r="G320" i="2"/>
  <c r="E319" i="2"/>
  <c r="D319" i="2"/>
  <c r="L319" i="2"/>
  <c r="F319" i="2"/>
  <c r="H319" i="2"/>
  <c r="K319" i="2"/>
  <c r="J319" i="2"/>
  <c r="I319" i="2"/>
  <c r="G319" i="2"/>
  <c r="E318" i="2"/>
  <c r="L318" i="2"/>
  <c r="D318" i="2"/>
  <c r="F318" i="2"/>
  <c r="H318" i="2"/>
  <c r="J318" i="2"/>
  <c r="I318" i="2"/>
  <c r="G318" i="2"/>
  <c r="E317" i="2"/>
  <c r="G317" i="2"/>
  <c r="D317" i="2"/>
  <c r="F317" i="2"/>
  <c r="E316" i="2"/>
  <c r="L316" i="2"/>
  <c r="D316" i="2"/>
  <c r="E315" i="2"/>
  <c r="D315" i="2"/>
  <c r="F315" i="2"/>
  <c r="L315" i="2"/>
  <c r="E314" i="2"/>
  <c r="G314" i="2"/>
  <c r="D314" i="2"/>
  <c r="E313" i="2"/>
  <c r="G313" i="2"/>
  <c r="D313" i="2"/>
  <c r="F313" i="2"/>
  <c r="H313" i="2"/>
  <c r="L313" i="2"/>
  <c r="K313" i="2"/>
  <c r="J313" i="2"/>
  <c r="I313" i="2"/>
  <c r="E312" i="2"/>
  <c r="D312" i="2"/>
  <c r="F312" i="2"/>
  <c r="H312" i="2"/>
  <c r="L312" i="2"/>
  <c r="K312" i="2"/>
  <c r="J312" i="2"/>
  <c r="I312" i="2"/>
  <c r="G312" i="2"/>
  <c r="E311" i="2"/>
  <c r="D311" i="2"/>
  <c r="L311" i="2"/>
  <c r="F311" i="2"/>
  <c r="H311" i="2"/>
  <c r="K311" i="2"/>
  <c r="J311" i="2"/>
  <c r="I311" i="2"/>
  <c r="G311" i="2"/>
  <c r="E310" i="2"/>
  <c r="L310" i="2"/>
  <c r="D310" i="2"/>
  <c r="F310" i="2"/>
  <c r="H310" i="2"/>
  <c r="J310" i="2"/>
  <c r="I310" i="2"/>
  <c r="G310" i="2"/>
  <c r="E309" i="2"/>
  <c r="D309" i="2"/>
  <c r="F309" i="2"/>
  <c r="H309" i="2"/>
  <c r="I309" i="2"/>
  <c r="E308" i="2"/>
  <c r="D308" i="2"/>
  <c r="E307" i="2"/>
  <c r="L307" i="2"/>
  <c r="D307" i="2"/>
  <c r="F307" i="2"/>
  <c r="E306" i="2"/>
  <c r="G306" i="2"/>
  <c r="D306" i="2"/>
  <c r="K306" i="2"/>
  <c r="E305" i="2"/>
  <c r="G305" i="2"/>
  <c r="D305" i="2"/>
  <c r="H305" i="2"/>
  <c r="F305" i="2"/>
  <c r="L305" i="2"/>
  <c r="K305" i="2"/>
  <c r="J305" i="2"/>
  <c r="E304" i="2"/>
  <c r="D304" i="2"/>
  <c r="F304" i="2"/>
  <c r="H304" i="2"/>
  <c r="L304" i="2"/>
  <c r="K304" i="2"/>
  <c r="J304" i="2"/>
  <c r="I304" i="2"/>
  <c r="G304" i="2"/>
  <c r="E303" i="2"/>
  <c r="D303" i="2"/>
  <c r="L303" i="2"/>
  <c r="F303" i="2"/>
  <c r="H303" i="2"/>
  <c r="K303" i="2"/>
  <c r="J303" i="2"/>
  <c r="I303" i="2"/>
  <c r="G303" i="2"/>
  <c r="E302" i="2"/>
  <c r="L302" i="2"/>
  <c r="D302" i="2"/>
  <c r="F302" i="2"/>
  <c r="H302" i="2"/>
  <c r="J302" i="2"/>
  <c r="I302" i="2"/>
  <c r="G302" i="2"/>
  <c r="E301" i="2"/>
  <c r="D301" i="2"/>
  <c r="F301" i="2"/>
  <c r="H301" i="2"/>
  <c r="I301" i="2"/>
  <c r="E300" i="2"/>
  <c r="D300" i="2"/>
  <c r="E299" i="2"/>
  <c r="D299" i="2"/>
  <c r="E298" i="2"/>
  <c r="G298" i="2"/>
  <c r="D298" i="2"/>
  <c r="L298" i="2"/>
  <c r="E297" i="2"/>
  <c r="G297" i="2"/>
  <c r="D297" i="2"/>
  <c r="L297" i="2"/>
  <c r="J297" i="2"/>
  <c r="E296" i="2"/>
  <c r="D296" i="2"/>
  <c r="F296" i="2"/>
  <c r="H296" i="2"/>
  <c r="L296" i="2"/>
  <c r="K296" i="2"/>
  <c r="J296" i="2"/>
  <c r="I296" i="2"/>
  <c r="G296" i="2"/>
  <c r="E295" i="2"/>
  <c r="D295" i="2"/>
  <c r="L295" i="2"/>
  <c r="F295" i="2"/>
  <c r="H295" i="2"/>
  <c r="K295" i="2"/>
  <c r="J295" i="2"/>
  <c r="I295" i="2"/>
  <c r="G295" i="2"/>
  <c r="E294" i="2"/>
  <c r="G294" i="2"/>
  <c r="D294" i="2"/>
  <c r="F294" i="2"/>
  <c r="H294" i="2"/>
  <c r="J294" i="2"/>
  <c r="I294" i="2"/>
  <c r="E293" i="2"/>
  <c r="D293" i="2"/>
  <c r="H293" i="2"/>
  <c r="G293" i="2"/>
  <c r="E292" i="2"/>
  <c r="D292" i="2"/>
  <c r="L292" i="2"/>
  <c r="G292" i="2"/>
  <c r="E291" i="2"/>
  <c r="G291" i="2"/>
  <c r="D291" i="2"/>
  <c r="L291" i="2"/>
  <c r="E290" i="2"/>
  <c r="G290" i="2"/>
  <c r="D290" i="2"/>
  <c r="F290" i="2"/>
  <c r="J290" i="2"/>
  <c r="E289" i="2"/>
  <c r="G289" i="2"/>
  <c r="D289" i="2"/>
  <c r="F289" i="2"/>
  <c r="K289" i="2"/>
  <c r="I289" i="2"/>
  <c r="E288" i="2"/>
  <c r="K288" i="2"/>
  <c r="D288" i="2"/>
  <c r="F288" i="2"/>
  <c r="H288" i="2"/>
  <c r="L288" i="2"/>
  <c r="J288" i="2"/>
  <c r="I288" i="2"/>
  <c r="E287" i="2"/>
  <c r="D287" i="2"/>
  <c r="L287" i="2"/>
  <c r="F287" i="2"/>
  <c r="K287" i="2"/>
  <c r="J287" i="2"/>
  <c r="I287" i="2"/>
  <c r="G287" i="2"/>
  <c r="E286" i="2"/>
  <c r="D286" i="2"/>
  <c r="F286" i="2"/>
  <c r="H286" i="2"/>
  <c r="L286" i="2"/>
  <c r="J286" i="2"/>
  <c r="I286" i="2"/>
  <c r="G286" i="2"/>
  <c r="E285" i="2"/>
  <c r="L285" i="2"/>
  <c r="D285" i="2"/>
  <c r="H285" i="2"/>
  <c r="K285" i="2"/>
  <c r="I285" i="2"/>
  <c r="G285" i="2"/>
  <c r="E284" i="2"/>
  <c r="G284" i="2"/>
  <c r="D284" i="2"/>
  <c r="F284" i="2"/>
  <c r="L284" i="2"/>
  <c r="J284" i="2"/>
  <c r="E283" i="2"/>
  <c r="G283" i="2"/>
  <c r="D283" i="2"/>
  <c r="H283" i="2"/>
  <c r="L283" i="2"/>
  <c r="I283" i="2"/>
  <c r="E282" i="2"/>
  <c r="D282" i="2"/>
  <c r="K282" i="2"/>
  <c r="E281" i="2"/>
  <c r="D281" i="2"/>
  <c r="L281" i="2"/>
  <c r="H281" i="2"/>
  <c r="K281" i="2"/>
  <c r="G281" i="2"/>
  <c r="E280" i="2"/>
  <c r="D280" i="2"/>
  <c r="F280" i="2"/>
  <c r="H280" i="2"/>
  <c r="L280" i="2"/>
  <c r="J280" i="2"/>
  <c r="I280" i="2"/>
  <c r="E279" i="2"/>
  <c r="D279" i="2"/>
  <c r="L279" i="2"/>
  <c r="F279" i="2"/>
  <c r="J279" i="2"/>
  <c r="G279" i="2"/>
  <c r="E278" i="2"/>
  <c r="D278" i="2"/>
  <c r="F278" i="2"/>
  <c r="H278" i="2"/>
  <c r="L278" i="2"/>
  <c r="J278" i="2"/>
  <c r="I278" i="2"/>
  <c r="G278" i="2"/>
  <c r="E277" i="2"/>
  <c r="D277" i="2"/>
  <c r="H277" i="2"/>
  <c r="I277" i="2"/>
  <c r="G277" i="2"/>
  <c r="E276" i="2"/>
  <c r="D276" i="2"/>
  <c r="F276" i="2"/>
  <c r="L276" i="2"/>
  <c r="J276" i="2"/>
  <c r="E275" i="2"/>
  <c r="G275" i="2"/>
  <c r="D275" i="2"/>
  <c r="I275" i="2"/>
  <c r="K275" i="2"/>
  <c r="E274" i="2"/>
  <c r="D274" i="2"/>
  <c r="L274" i="2"/>
  <c r="J274" i="2"/>
  <c r="E273" i="2"/>
  <c r="D273" i="2"/>
  <c r="L273" i="2"/>
  <c r="F273" i="2"/>
  <c r="H273" i="2"/>
  <c r="K273" i="2"/>
  <c r="J273" i="2"/>
  <c r="G273" i="2"/>
  <c r="E272" i="2"/>
  <c r="D272" i="2"/>
  <c r="F272" i="2"/>
  <c r="H272" i="2"/>
  <c r="L272" i="2"/>
  <c r="K272" i="2"/>
  <c r="J272" i="2"/>
  <c r="I272" i="2"/>
  <c r="G272" i="2"/>
  <c r="E271" i="2"/>
  <c r="D271" i="2"/>
  <c r="L271" i="2"/>
  <c r="F271" i="2"/>
  <c r="H271" i="2"/>
  <c r="K271" i="2"/>
  <c r="J271" i="2"/>
  <c r="I271" i="2"/>
  <c r="G271" i="2"/>
  <c r="E270" i="2"/>
  <c r="D270" i="2"/>
  <c r="F270" i="2"/>
  <c r="H270" i="2"/>
  <c r="L270" i="2"/>
  <c r="J270" i="2"/>
  <c r="I270" i="2"/>
  <c r="E269" i="2"/>
  <c r="L269" i="2"/>
  <c r="D269" i="2"/>
  <c r="H269" i="2"/>
  <c r="K269" i="2"/>
  <c r="I269" i="2"/>
  <c r="E268" i="2"/>
  <c r="D268" i="2"/>
  <c r="G268" i="2"/>
  <c r="E267" i="2"/>
  <c r="D267" i="2"/>
  <c r="F267" i="2"/>
  <c r="K267" i="2"/>
  <c r="G267" i="2"/>
  <c r="E266" i="2"/>
  <c r="G266" i="2"/>
  <c r="D266" i="2"/>
  <c r="F266" i="2"/>
  <c r="H266" i="2"/>
  <c r="J266" i="2"/>
  <c r="I266" i="2"/>
  <c r="E265" i="2"/>
  <c r="L265" i="2"/>
  <c r="D265" i="2"/>
  <c r="K265" i="2"/>
  <c r="H265" i="2"/>
  <c r="I265" i="2"/>
  <c r="G265" i="2"/>
  <c r="E264" i="2"/>
  <c r="D264" i="2"/>
  <c r="K264" i="2"/>
  <c r="F264" i="2"/>
  <c r="H264" i="2"/>
  <c r="L264" i="2"/>
  <c r="J264" i="2"/>
  <c r="I264" i="2"/>
  <c r="G264" i="2"/>
  <c r="E263" i="2"/>
  <c r="L263" i="2"/>
  <c r="D263" i="2"/>
  <c r="F263" i="2"/>
  <c r="H263" i="2"/>
  <c r="K263" i="2"/>
  <c r="J263" i="2"/>
  <c r="I263" i="2"/>
  <c r="E262" i="2"/>
  <c r="D262" i="2"/>
  <c r="H262" i="2"/>
  <c r="F262" i="2"/>
  <c r="J262" i="2"/>
  <c r="E261" i="2"/>
  <c r="D261" i="2"/>
  <c r="E260" i="2"/>
  <c r="D260" i="2"/>
  <c r="F260" i="2"/>
  <c r="L260" i="2"/>
  <c r="G260" i="2"/>
  <c r="E259" i="2"/>
  <c r="D259" i="2"/>
  <c r="F259" i="2"/>
  <c r="K259" i="2"/>
  <c r="G259" i="2"/>
  <c r="E258" i="2"/>
  <c r="G258" i="2"/>
  <c r="D258" i="2"/>
  <c r="F258" i="2"/>
  <c r="H258" i="2"/>
  <c r="J258" i="2"/>
  <c r="I258" i="2"/>
  <c r="E257" i="2"/>
  <c r="L257" i="2"/>
  <c r="D257" i="2"/>
  <c r="K257" i="2"/>
  <c r="H257" i="2"/>
  <c r="I257" i="2"/>
  <c r="G257" i="2"/>
  <c r="E256" i="2"/>
  <c r="D256" i="2"/>
  <c r="K256" i="2"/>
  <c r="F256" i="2"/>
  <c r="H256" i="2"/>
  <c r="L256" i="2"/>
  <c r="J256" i="2"/>
  <c r="I256" i="2"/>
  <c r="G256" i="2"/>
  <c r="E255" i="2"/>
  <c r="L255" i="2"/>
  <c r="D255" i="2"/>
  <c r="F255" i="2"/>
  <c r="H255" i="2"/>
  <c r="K255" i="2"/>
  <c r="J255" i="2"/>
  <c r="I255" i="2"/>
  <c r="E254" i="2"/>
  <c r="D254" i="2"/>
  <c r="H254" i="2"/>
  <c r="F254" i="2"/>
  <c r="J254" i="2"/>
  <c r="E253" i="2"/>
  <c r="D253" i="2"/>
  <c r="E252" i="2"/>
  <c r="D252" i="2"/>
  <c r="F252" i="2"/>
  <c r="L252" i="2"/>
  <c r="G252" i="2"/>
  <c r="E251" i="2"/>
  <c r="D251" i="2"/>
  <c r="F251" i="2"/>
  <c r="K251" i="2"/>
  <c r="G251" i="2"/>
  <c r="E250" i="2"/>
  <c r="G250" i="2"/>
  <c r="D250" i="2"/>
  <c r="F250" i="2"/>
  <c r="H250" i="2"/>
  <c r="J250" i="2"/>
  <c r="I250" i="2"/>
  <c r="E249" i="2"/>
  <c r="L249" i="2"/>
  <c r="D249" i="2"/>
  <c r="K249" i="2"/>
  <c r="H249" i="2"/>
  <c r="I249" i="2"/>
  <c r="G249" i="2"/>
  <c r="E248" i="2"/>
  <c r="D248" i="2"/>
  <c r="K248" i="2"/>
  <c r="F248" i="2"/>
  <c r="H248" i="2"/>
  <c r="L248" i="2"/>
  <c r="J248" i="2"/>
  <c r="I248" i="2"/>
  <c r="G248" i="2"/>
  <c r="E247" i="2"/>
  <c r="L247" i="2"/>
  <c r="D247" i="2"/>
  <c r="F247" i="2"/>
  <c r="H247" i="2"/>
  <c r="K247" i="2"/>
  <c r="J247" i="2"/>
  <c r="I247" i="2"/>
  <c r="E246" i="2"/>
  <c r="D246" i="2"/>
  <c r="H246" i="2"/>
  <c r="F246" i="2"/>
  <c r="J246" i="2"/>
  <c r="E245" i="2"/>
  <c r="D245" i="2"/>
  <c r="H245" i="2"/>
  <c r="E244" i="2"/>
  <c r="D244" i="2"/>
  <c r="F244" i="2"/>
  <c r="L244" i="2"/>
  <c r="G244" i="2"/>
  <c r="E243" i="2"/>
  <c r="D243" i="2"/>
  <c r="F243" i="2"/>
  <c r="K243" i="2"/>
  <c r="G243" i="2"/>
  <c r="E242" i="2"/>
  <c r="D242" i="2"/>
  <c r="F242" i="2"/>
  <c r="H242" i="2"/>
  <c r="J242" i="2"/>
  <c r="I242" i="2"/>
  <c r="E241" i="2"/>
  <c r="L241" i="2"/>
  <c r="D241" i="2"/>
  <c r="H241" i="2"/>
  <c r="G241" i="2"/>
  <c r="E240" i="2"/>
  <c r="D240" i="2"/>
  <c r="K240" i="2"/>
  <c r="F240" i="2"/>
  <c r="H240" i="2"/>
  <c r="L240" i="2"/>
  <c r="J240" i="2"/>
  <c r="I240" i="2"/>
  <c r="G240" i="2"/>
  <c r="E239" i="2"/>
  <c r="L239" i="2"/>
  <c r="D239" i="2"/>
  <c r="F239" i="2"/>
  <c r="H239" i="2"/>
  <c r="K239" i="2"/>
  <c r="J239" i="2"/>
  <c r="I239" i="2"/>
  <c r="E238" i="2"/>
  <c r="D238" i="2"/>
  <c r="H238" i="2"/>
  <c r="F238" i="2"/>
  <c r="J238" i="2"/>
  <c r="E237" i="2"/>
  <c r="D237" i="2"/>
  <c r="H237" i="2"/>
  <c r="E236" i="2"/>
  <c r="D236" i="2"/>
  <c r="F236" i="2"/>
  <c r="L236" i="2"/>
  <c r="G236" i="2"/>
  <c r="E235" i="2"/>
  <c r="D235" i="2"/>
  <c r="F235" i="2"/>
  <c r="K235" i="2"/>
  <c r="G235" i="2"/>
  <c r="E234" i="2"/>
  <c r="D234" i="2"/>
  <c r="F234" i="2"/>
  <c r="H234" i="2"/>
  <c r="J234" i="2"/>
  <c r="I234" i="2"/>
  <c r="E233" i="2"/>
  <c r="D233" i="2"/>
  <c r="H233" i="2"/>
  <c r="G233" i="2"/>
  <c r="E232" i="2"/>
  <c r="D232" i="2"/>
  <c r="K232" i="2"/>
  <c r="F232" i="2"/>
  <c r="H232" i="2"/>
  <c r="L232" i="2"/>
  <c r="J232" i="2"/>
  <c r="I232" i="2"/>
  <c r="G232" i="2"/>
  <c r="E231" i="2"/>
  <c r="L231" i="2"/>
  <c r="D231" i="2"/>
  <c r="F231" i="2"/>
  <c r="H231" i="2"/>
  <c r="K231" i="2"/>
  <c r="J231" i="2"/>
  <c r="I231" i="2"/>
  <c r="E230" i="2"/>
  <c r="D230" i="2"/>
  <c r="H230" i="2"/>
  <c r="F230" i="2"/>
  <c r="J230" i="2"/>
  <c r="E229" i="2"/>
  <c r="D229" i="2"/>
  <c r="H229" i="2"/>
  <c r="I229" i="2"/>
  <c r="E228" i="2"/>
  <c r="D228" i="2"/>
  <c r="F228" i="2"/>
  <c r="G228" i="2"/>
  <c r="E227" i="2"/>
  <c r="D227" i="2"/>
  <c r="F227" i="2"/>
  <c r="J227" i="2"/>
  <c r="G227" i="2"/>
  <c r="E226" i="2"/>
  <c r="D226" i="2"/>
  <c r="F226" i="2"/>
  <c r="H226" i="2"/>
  <c r="L226" i="2"/>
  <c r="J226" i="2"/>
  <c r="I226" i="2"/>
  <c r="E225" i="2"/>
  <c r="D225" i="2"/>
  <c r="G225" i="2"/>
  <c r="E224" i="2"/>
  <c r="D224" i="2"/>
  <c r="H224" i="2"/>
  <c r="F224" i="2"/>
  <c r="L224" i="2"/>
  <c r="J224" i="2"/>
  <c r="I224" i="2"/>
  <c r="G224" i="2"/>
  <c r="E223" i="2"/>
  <c r="D223" i="2"/>
  <c r="F223" i="2"/>
  <c r="H223" i="2"/>
  <c r="K223" i="2"/>
  <c r="I223" i="2"/>
  <c r="E222" i="2"/>
  <c r="D222" i="2"/>
  <c r="F222" i="2"/>
  <c r="J222" i="2"/>
  <c r="G222" i="2"/>
  <c r="E221" i="2"/>
  <c r="D221" i="2"/>
  <c r="H221" i="2"/>
  <c r="L221" i="2"/>
  <c r="I221" i="2"/>
  <c r="E220" i="2"/>
  <c r="D220" i="2"/>
  <c r="F220" i="2"/>
  <c r="L220" i="2"/>
  <c r="K220" i="2"/>
  <c r="G220" i="2"/>
  <c r="E219" i="2"/>
  <c r="D219" i="2"/>
  <c r="F219" i="2"/>
  <c r="G219" i="2"/>
  <c r="E218" i="2"/>
  <c r="D218" i="2"/>
  <c r="F218" i="2"/>
  <c r="H218" i="2"/>
  <c r="J218" i="2"/>
  <c r="I218" i="2"/>
  <c r="E217" i="2"/>
  <c r="D217" i="2"/>
  <c r="H217" i="2"/>
  <c r="I217" i="2"/>
  <c r="G217" i="2"/>
  <c r="E216" i="2"/>
  <c r="D216" i="2"/>
  <c r="K216" i="2"/>
  <c r="F216" i="2"/>
  <c r="L216" i="2"/>
  <c r="J216" i="2"/>
  <c r="I216" i="2"/>
  <c r="G216" i="2"/>
  <c r="E215" i="2"/>
  <c r="D215" i="2"/>
  <c r="F215" i="2"/>
  <c r="H215" i="2"/>
  <c r="L215" i="2"/>
  <c r="K215" i="2"/>
  <c r="J215" i="2"/>
  <c r="I215" i="2"/>
  <c r="G215" i="2"/>
  <c r="E214" i="2"/>
  <c r="D214" i="2"/>
  <c r="J214" i="2"/>
  <c r="G214" i="2"/>
  <c r="E213" i="2"/>
  <c r="D213" i="2"/>
  <c r="L213" i="2"/>
  <c r="F213" i="2"/>
  <c r="H213" i="2"/>
  <c r="J213" i="2"/>
  <c r="I213" i="2"/>
  <c r="E212" i="2"/>
  <c r="D212" i="2"/>
  <c r="I212" i="2"/>
  <c r="K212" i="2"/>
  <c r="G212" i="2"/>
  <c r="E211" i="2"/>
  <c r="D211" i="2"/>
  <c r="F211" i="2"/>
  <c r="L211" i="2"/>
  <c r="K211" i="2"/>
  <c r="J211" i="2"/>
  <c r="G211" i="2"/>
  <c r="E210" i="2"/>
  <c r="G210" i="2"/>
  <c r="D210" i="2"/>
  <c r="F210" i="2"/>
  <c r="H210" i="2"/>
  <c r="L210" i="2"/>
  <c r="K210" i="2"/>
  <c r="J210" i="2"/>
  <c r="I210" i="2"/>
  <c r="E209" i="2"/>
  <c r="L209" i="2"/>
  <c r="D209" i="2"/>
  <c r="F209" i="2"/>
  <c r="H209" i="2"/>
  <c r="K209" i="2"/>
  <c r="J209" i="2"/>
  <c r="I209" i="2"/>
  <c r="G209" i="2"/>
  <c r="E208" i="2"/>
  <c r="D208" i="2"/>
  <c r="K208" i="2"/>
  <c r="F208" i="2"/>
  <c r="H208" i="2"/>
  <c r="L208" i="2"/>
  <c r="J208" i="2"/>
  <c r="G208" i="2"/>
  <c r="E207" i="2"/>
  <c r="L207" i="2"/>
  <c r="D207" i="2"/>
  <c r="F207" i="2"/>
  <c r="H207" i="2"/>
  <c r="J207" i="2"/>
  <c r="I207" i="2"/>
  <c r="G207" i="2"/>
  <c r="E206" i="2"/>
  <c r="D206" i="2"/>
  <c r="G206" i="2"/>
  <c r="E205" i="2"/>
  <c r="D205" i="2"/>
  <c r="F205" i="2"/>
  <c r="L205" i="2"/>
  <c r="I205" i="2"/>
  <c r="G205" i="2"/>
  <c r="E204" i="2"/>
  <c r="G204" i="2"/>
  <c r="D204" i="2"/>
  <c r="F204" i="2"/>
  <c r="K204" i="2"/>
  <c r="E203" i="2"/>
  <c r="G203" i="2"/>
  <c r="D203" i="2"/>
  <c r="H203" i="2"/>
  <c r="F203" i="2"/>
  <c r="J203" i="2"/>
  <c r="E202" i="2"/>
  <c r="D202" i="2"/>
  <c r="L202" i="2"/>
  <c r="H202" i="2"/>
  <c r="I202" i="2"/>
  <c r="G202" i="2"/>
  <c r="E201" i="2"/>
  <c r="D201" i="2"/>
  <c r="H201" i="2"/>
  <c r="F201" i="2"/>
  <c r="L201" i="2"/>
  <c r="K201" i="2"/>
  <c r="J201" i="2"/>
  <c r="I201" i="2"/>
  <c r="G201" i="2"/>
  <c r="E200" i="2"/>
  <c r="L200" i="2"/>
  <c r="D200" i="2"/>
  <c r="F200" i="2"/>
  <c r="H200" i="2"/>
  <c r="K200" i="2"/>
  <c r="J200" i="2"/>
  <c r="I200" i="2"/>
  <c r="E199" i="2"/>
  <c r="D199" i="2"/>
  <c r="F199" i="2"/>
  <c r="H199" i="2"/>
  <c r="J199" i="2"/>
  <c r="I199" i="2"/>
  <c r="E198" i="2"/>
  <c r="D198" i="2"/>
  <c r="G198" i="2"/>
  <c r="E197" i="2"/>
  <c r="D197" i="2"/>
  <c r="H197" i="2"/>
  <c r="F197" i="2"/>
  <c r="L197" i="2"/>
  <c r="J197" i="2"/>
  <c r="I197" i="2"/>
  <c r="G197" i="2"/>
  <c r="E196" i="2"/>
  <c r="G196" i="2"/>
  <c r="D196" i="2"/>
  <c r="F196" i="2"/>
  <c r="K196" i="2"/>
  <c r="E195" i="2"/>
  <c r="G195" i="2"/>
  <c r="D195" i="2"/>
  <c r="H195" i="2"/>
  <c r="F195" i="2"/>
  <c r="J195" i="2"/>
  <c r="E194" i="2"/>
  <c r="D194" i="2"/>
  <c r="L194" i="2"/>
  <c r="H194" i="2"/>
  <c r="I194" i="2"/>
  <c r="G194" i="2"/>
  <c r="E193" i="2"/>
  <c r="D193" i="2"/>
  <c r="H193" i="2"/>
  <c r="F193" i="2"/>
  <c r="L193" i="2"/>
  <c r="K193" i="2"/>
  <c r="J193" i="2"/>
  <c r="I193" i="2"/>
  <c r="G193" i="2"/>
  <c r="E192" i="2"/>
  <c r="L192" i="2"/>
  <c r="D192" i="2"/>
  <c r="F192" i="2"/>
  <c r="H192" i="2"/>
  <c r="K192" i="2"/>
  <c r="J192" i="2"/>
  <c r="I192" i="2"/>
  <c r="E191" i="2"/>
  <c r="D191" i="2"/>
  <c r="F191" i="2"/>
  <c r="H191" i="2"/>
  <c r="J191" i="2"/>
  <c r="I191" i="2"/>
  <c r="E190" i="2"/>
  <c r="D190" i="2"/>
  <c r="G190" i="2"/>
  <c r="E189" i="2"/>
  <c r="D189" i="2"/>
  <c r="H189" i="2"/>
  <c r="F189" i="2"/>
  <c r="L189" i="2"/>
  <c r="J189" i="2"/>
  <c r="I189" i="2"/>
  <c r="G189" i="2"/>
  <c r="E188" i="2"/>
  <c r="G188" i="2"/>
  <c r="D188" i="2"/>
  <c r="F188" i="2"/>
  <c r="K188" i="2"/>
  <c r="E187" i="2"/>
  <c r="G187" i="2"/>
  <c r="D187" i="2"/>
  <c r="H187" i="2"/>
  <c r="F187" i="2"/>
  <c r="J187" i="2"/>
  <c r="E186" i="2"/>
  <c r="D186" i="2"/>
  <c r="L186" i="2"/>
  <c r="H186" i="2"/>
  <c r="I186" i="2"/>
  <c r="G186" i="2"/>
  <c r="E185" i="2"/>
  <c r="D185" i="2"/>
  <c r="H185" i="2"/>
  <c r="F185" i="2"/>
  <c r="L185" i="2"/>
  <c r="K185" i="2"/>
  <c r="J185" i="2"/>
  <c r="G185" i="2"/>
  <c r="E184" i="2"/>
  <c r="L184" i="2"/>
  <c r="D184" i="2"/>
  <c r="F184" i="2"/>
  <c r="H184" i="2"/>
  <c r="K184" i="2"/>
  <c r="J184" i="2"/>
  <c r="I184" i="2"/>
  <c r="E183" i="2"/>
  <c r="D183" i="2"/>
  <c r="F183" i="2"/>
  <c r="H183" i="2"/>
  <c r="J183" i="2"/>
  <c r="I183" i="2"/>
  <c r="E182" i="2"/>
  <c r="D182" i="2"/>
  <c r="G182" i="2"/>
  <c r="E181" i="2"/>
  <c r="D181" i="2"/>
  <c r="H181" i="2"/>
  <c r="F181" i="2"/>
  <c r="L181" i="2"/>
  <c r="J181" i="2"/>
  <c r="I181" i="2"/>
  <c r="G181" i="2"/>
  <c r="E180" i="2"/>
  <c r="G180" i="2"/>
  <c r="D180" i="2"/>
  <c r="F180" i="2"/>
  <c r="K180" i="2"/>
  <c r="E179" i="2"/>
  <c r="G179" i="2"/>
  <c r="D179" i="2"/>
  <c r="H179" i="2"/>
  <c r="F179" i="2"/>
  <c r="J179" i="2"/>
  <c r="E178" i="2"/>
  <c r="D178" i="2"/>
  <c r="L178" i="2"/>
  <c r="H178" i="2"/>
  <c r="I178" i="2"/>
  <c r="G178" i="2"/>
  <c r="E177" i="2"/>
  <c r="D177" i="2"/>
  <c r="H177" i="2"/>
  <c r="F177" i="2"/>
  <c r="L177" i="2"/>
  <c r="K177" i="2"/>
  <c r="J177" i="2"/>
  <c r="I177" i="2"/>
  <c r="G177" i="2"/>
  <c r="E176" i="2"/>
  <c r="L176" i="2"/>
  <c r="D176" i="2"/>
  <c r="F176" i="2"/>
  <c r="H176" i="2"/>
  <c r="K176" i="2"/>
  <c r="J176" i="2"/>
  <c r="I176" i="2"/>
  <c r="E175" i="2"/>
  <c r="D175" i="2"/>
  <c r="F175" i="2"/>
  <c r="H175" i="2"/>
  <c r="J175" i="2"/>
  <c r="I175" i="2"/>
  <c r="E174" i="2"/>
  <c r="D174" i="2"/>
  <c r="G174" i="2"/>
  <c r="E173" i="2"/>
  <c r="D173" i="2"/>
  <c r="H173" i="2"/>
  <c r="F173" i="2"/>
  <c r="L173" i="2"/>
  <c r="J173" i="2"/>
  <c r="I173" i="2"/>
  <c r="G173" i="2"/>
  <c r="E172" i="2"/>
  <c r="G172" i="2"/>
  <c r="D172" i="2"/>
  <c r="F172" i="2"/>
  <c r="K172" i="2"/>
  <c r="E171" i="2"/>
  <c r="G171" i="2"/>
  <c r="D171" i="2"/>
  <c r="H171" i="2"/>
  <c r="F171" i="2"/>
  <c r="J171" i="2"/>
  <c r="E170" i="2"/>
  <c r="D170" i="2"/>
  <c r="L170" i="2"/>
  <c r="H170" i="2"/>
  <c r="I170" i="2"/>
  <c r="G170" i="2"/>
  <c r="E169" i="2"/>
  <c r="D169" i="2"/>
  <c r="H169" i="2"/>
  <c r="F169" i="2"/>
  <c r="L169" i="2"/>
  <c r="K169" i="2"/>
  <c r="J169" i="2"/>
  <c r="G169" i="2"/>
  <c r="E168" i="2"/>
  <c r="L168" i="2"/>
  <c r="D168" i="2"/>
  <c r="F168" i="2"/>
  <c r="H168" i="2"/>
  <c r="K168" i="2"/>
  <c r="J168" i="2"/>
  <c r="I168" i="2"/>
  <c r="E167" i="2"/>
  <c r="D167" i="2"/>
  <c r="F167" i="2"/>
  <c r="H167" i="2"/>
  <c r="J167" i="2"/>
  <c r="I167" i="2"/>
  <c r="E166" i="2"/>
  <c r="D166" i="2"/>
  <c r="G166" i="2"/>
  <c r="E165" i="2"/>
  <c r="D165" i="2"/>
  <c r="H165" i="2"/>
  <c r="F165" i="2"/>
  <c r="L165" i="2"/>
  <c r="J165" i="2"/>
  <c r="G165" i="2"/>
  <c r="E164" i="2"/>
  <c r="G164" i="2"/>
  <c r="D164" i="2"/>
  <c r="F164" i="2"/>
  <c r="K164" i="2"/>
  <c r="E163" i="2"/>
  <c r="G163" i="2"/>
  <c r="D163" i="2"/>
  <c r="H163" i="2"/>
  <c r="F163" i="2"/>
  <c r="J163" i="2"/>
  <c r="E162" i="2"/>
  <c r="D162" i="2"/>
  <c r="L162" i="2"/>
  <c r="H162" i="2"/>
  <c r="I162" i="2"/>
  <c r="G162" i="2"/>
  <c r="E161" i="2"/>
  <c r="D161" i="2"/>
  <c r="H161" i="2"/>
  <c r="F161" i="2"/>
  <c r="L161" i="2"/>
  <c r="K161" i="2"/>
  <c r="J161" i="2"/>
  <c r="I161" i="2"/>
  <c r="G161" i="2"/>
  <c r="E160" i="2"/>
  <c r="L160" i="2"/>
  <c r="D160" i="2"/>
  <c r="F160" i="2"/>
  <c r="H160" i="2"/>
  <c r="K160" i="2"/>
  <c r="J160" i="2"/>
  <c r="I160" i="2"/>
  <c r="E159" i="2"/>
  <c r="D159" i="2"/>
  <c r="F159" i="2"/>
  <c r="H159" i="2"/>
  <c r="J159" i="2"/>
  <c r="I159" i="2"/>
  <c r="E158" i="2"/>
  <c r="D158" i="2"/>
  <c r="H158" i="2"/>
  <c r="I158" i="2"/>
  <c r="G158" i="2"/>
  <c r="E157" i="2"/>
  <c r="D157" i="2"/>
  <c r="H157" i="2"/>
  <c r="F157" i="2"/>
  <c r="L157" i="2"/>
  <c r="J157" i="2"/>
  <c r="I157" i="2"/>
  <c r="G157" i="2"/>
  <c r="E156" i="2"/>
  <c r="D156" i="2"/>
  <c r="F156" i="2"/>
  <c r="E155" i="2"/>
  <c r="D155" i="2"/>
  <c r="F155" i="2"/>
  <c r="J155" i="2"/>
  <c r="E154" i="2"/>
  <c r="D154" i="2"/>
  <c r="H154" i="2"/>
  <c r="L154" i="2"/>
  <c r="I154" i="2"/>
  <c r="G154" i="2"/>
  <c r="E153" i="2"/>
  <c r="D153" i="2"/>
  <c r="H153" i="2"/>
  <c r="F153" i="2"/>
  <c r="L153" i="2"/>
  <c r="K153" i="2"/>
  <c r="J153" i="2"/>
  <c r="I153" i="2"/>
  <c r="G153" i="2"/>
  <c r="E152" i="2"/>
  <c r="L152" i="2"/>
  <c r="D152" i="2"/>
  <c r="F152" i="2"/>
  <c r="H152" i="2"/>
  <c r="K152" i="2"/>
  <c r="J152" i="2"/>
  <c r="I152" i="2"/>
  <c r="E151" i="2"/>
  <c r="D151" i="2"/>
  <c r="F151" i="2"/>
  <c r="H151" i="2"/>
  <c r="J151" i="2"/>
  <c r="I151" i="2"/>
  <c r="G151" i="2"/>
  <c r="E150" i="2"/>
  <c r="D150" i="2"/>
  <c r="H150" i="2"/>
  <c r="G150" i="2"/>
  <c r="E149" i="2"/>
  <c r="G149" i="2"/>
  <c r="D149" i="2"/>
  <c r="H149" i="2"/>
  <c r="F149" i="2"/>
  <c r="L149" i="2"/>
  <c r="J149" i="2"/>
  <c r="I149" i="2"/>
  <c r="E148" i="2"/>
  <c r="K148" i="2"/>
  <c r="D148" i="2"/>
  <c r="E147" i="2"/>
  <c r="D147" i="2"/>
  <c r="L147" i="2"/>
  <c r="E146" i="2"/>
  <c r="D146" i="2"/>
  <c r="L146" i="2"/>
  <c r="G146" i="2"/>
  <c r="E145" i="2"/>
  <c r="D145" i="2"/>
  <c r="H145" i="2"/>
  <c r="F145" i="2"/>
  <c r="L145" i="2"/>
  <c r="K145" i="2"/>
  <c r="J145" i="2"/>
  <c r="I145" i="2"/>
  <c r="G145" i="2"/>
  <c r="E144" i="2"/>
  <c r="L144" i="2"/>
  <c r="D144" i="2"/>
  <c r="F144" i="2"/>
  <c r="H144" i="2"/>
  <c r="K144" i="2"/>
  <c r="J144" i="2"/>
  <c r="I144" i="2"/>
  <c r="E143" i="2"/>
  <c r="G143" i="2"/>
  <c r="D143" i="2"/>
  <c r="F143" i="2"/>
  <c r="H143" i="2"/>
  <c r="J143" i="2"/>
  <c r="I143" i="2"/>
  <c r="E142" i="2"/>
  <c r="D142" i="2"/>
  <c r="H142" i="2"/>
  <c r="I142" i="2"/>
  <c r="G142" i="2"/>
  <c r="E141" i="2"/>
  <c r="D141" i="2"/>
  <c r="H141" i="2"/>
  <c r="F141" i="2"/>
  <c r="L141" i="2"/>
  <c r="K141" i="2"/>
  <c r="J141" i="2"/>
  <c r="I141" i="2"/>
  <c r="G141" i="2"/>
  <c r="E140" i="2"/>
  <c r="D140" i="2"/>
  <c r="E139" i="2"/>
  <c r="L139" i="2"/>
  <c r="D139" i="2"/>
  <c r="F139" i="2"/>
  <c r="H139" i="2"/>
  <c r="J139" i="2"/>
  <c r="I139" i="2"/>
  <c r="E138" i="2"/>
  <c r="D138" i="2"/>
  <c r="H138" i="2"/>
  <c r="L138" i="2"/>
  <c r="I138" i="2"/>
  <c r="G138" i="2"/>
  <c r="E137" i="2"/>
  <c r="D137" i="2"/>
  <c r="H137" i="2"/>
  <c r="F137" i="2"/>
  <c r="L137" i="2"/>
  <c r="K137" i="2"/>
  <c r="J137" i="2"/>
  <c r="I137" i="2"/>
  <c r="G137" i="2"/>
  <c r="E136" i="2"/>
  <c r="D136" i="2"/>
  <c r="F136" i="2"/>
  <c r="H136" i="2"/>
  <c r="K136" i="2"/>
  <c r="J136" i="2"/>
  <c r="I136" i="2"/>
  <c r="E135" i="2"/>
  <c r="D135" i="2"/>
  <c r="J135" i="2"/>
  <c r="G135" i="2"/>
  <c r="E134" i="2"/>
  <c r="D134" i="2"/>
  <c r="H134" i="2"/>
  <c r="L134" i="2"/>
  <c r="G134" i="2"/>
  <c r="E133" i="2"/>
  <c r="D133" i="2"/>
  <c r="H133" i="2"/>
  <c r="F133" i="2"/>
  <c r="L133" i="2"/>
  <c r="K133" i="2"/>
  <c r="J133" i="2"/>
  <c r="I133" i="2"/>
  <c r="G133" i="2"/>
  <c r="E132" i="2"/>
  <c r="D132" i="2"/>
  <c r="F132" i="2"/>
  <c r="J132" i="2"/>
  <c r="E131" i="2"/>
  <c r="D131" i="2"/>
  <c r="H131" i="2"/>
  <c r="F131" i="2"/>
  <c r="L131" i="2"/>
  <c r="I131" i="2"/>
  <c r="E130" i="2"/>
  <c r="D130" i="2"/>
  <c r="G130" i="2"/>
  <c r="E129" i="2"/>
  <c r="D129" i="2"/>
  <c r="H129" i="2"/>
  <c r="F129" i="2"/>
  <c r="L129" i="2"/>
  <c r="K129" i="2"/>
  <c r="J129" i="2"/>
  <c r="I129" i="2"/>
  <c r="G129" i="2"/>
  <c r="E128" i="2"/>
  <c r="D128" i="2"/>
  <c r="H128" i="2"/>
  <c r="F128" i="2"/>
  <c r="K128" i="2"/>
  <c r="J128" i="2"/>
  <c r="I128" i="2"/>
  <c r="E127" i="2"/>
  <c r="D127" i="2"/>
  <c r="F127" i="2"/>
  <c r="H127" i="2"/>
  <c r="L127" i="2"/>
  <c r="J127" i="2"/>
  <c r="I127" i="2"/>
  <c r="G127" i="2"/>
  <c r="E126" i="2"/>
  <c r="D126" i="2"/>
  <c r="I126" i="2"/>
  <c r="K126" i="2"/>
  <c r="G126" i="2"/>
  <c r="E125" i="2"/>
  <c r="K125" i="2"/>
  <c r="D125" i="2"/>
  <c r="H125" i="2"/>
  <c r="F125" i="2"/>
  <c r="L125" i="2"/>
  <c r="J125" i="2"/>
  <c r="I125" i="2"/>
  <c r="E124" i="2"/>
  <c r="D124" i="2"/>
  <c r="H124" i="2"/>
  <c r="F124" i="2"/>
  <c r="K124" i="2"/>
  <c r="J124" i="2"/>
  <c r="I124" i="2"/>
  <c r="E123" i="2"/>
  <c r="D123" i="2"/>
  <c r="F123" i="2"/>
  <c r="H123" i="2"/>
  <c r="L123" i="2"/>
  <c r="J123" i="2"/>
  <c r="I123" i="2"/>
  <c r="G123" i="2"/>
  <c r="E122" i="2"/>
  <c r="D122" i="2"/>
  <c r="I122" i="2"/>
  <c r="H122" i="2"/>
  <c r="K122" i="2"/>
  <c r="G122" i="2"/>
  <c r="E121" i="2"/>
  <c r="K121" i="2"/>
  <c r="D121" i="2"/>
  <c r="H121" i="2"/>
  <c r="F121" i="2"/>
  <c r="L121" i="2"/>
  <c r="J121" i="2"/>
  <c r="I121" i="2"/>
  <c r="E120" i="2"/>
  <c r="D120" i="2"/>
  <c r="H120" i="2"/>
  <c r="F120" i="2"/>
  <c r="K120" i="2"/>
  <c r="J120" i="2"/>
  <c r="I120" i="2"/>
  <c r="E119" i="2"/>
  <c r="D119" i="2"/>
  <c r="F119" i="2"/>
  <c r="H119" i="2"/>
  <c r="L119" i="2"/>
  <c r="J119" i="2"/>
  <c r="I119" i="2"/>
  <c r="G119" i="2"/>
  <c r="E118" i="2"/>
  <c r="G118" i="2"/>
  <c r="D118" i="2"/>
  <c r="H118" i="2"/>
  <c r="F118" i="2"/>
  <c r="K118" i="2"/>
  <c r="J118" i="2"/>
  <c r="E117" i="2"/>
  <c r="G117" i="2"/>
  <c r="D117" i="2"/>
  <c r="F117" i="2"/>
  <c r="H117" i="2"/>
  <c r="J117" i="2"/>
  <c r="I117" i="2"/>
  <c r="E116" i="2"/>
  <c r="D116" i="2"/>
  <c r="L116" i="2"/>
  <c r="H116" i="2"/>
  <c r="I116" i="2"/>
  <c r="G116" i="2"/>
  <c r="E115" i="2"/>
  <c r="D115" i="2"/>
  <c r="H115" i="2"/>
  <c r="F115" i="2"/>
  <c r="L115" i="2"/>
  <c r="K115" i="2"/>
  <c r="J115" i="2"/>
  <c r="G115" i="2"/>
  <c r="E114" i="2"/>
  <c r="L114" i="2"/>
  <c r="D114" i="2"/>
  <c r="F114" i="2"/>
  <c r="H114" i="2"/>
  <c r="K114" i="2"/>
  <c r="J114" i="2"/>
  <c r="I114" i="2"/>
  <c r="E113" i="2"/>
  <c r="L113" i="2"/>
  <c r="D113" i="2"/>
  <c r="H113" i="2"/>
  <c r="F113" i="2"/>
  <c r="J113" i="2"/>
  <c r="E112" i="2"/>
  <c r="D112" i="2"/>
  <c r="L112" i="2"/>
  <c r="G112" i="2"/>
  <c r="E111" i="2"/>
  <c r="D111" i="2"/>
  <c r="F111" i="2"/>
  <c r="L111" i="2"/>
  <c r="K111" i="2"/>
  <c r="I111" i="2"/>
  <c r="G111" i="2"/>
  <c r="E110" i="2"/>
  <c r="G110" i="2"/>
  <c r="D110" i="2"/>
  <c r="H110" i="2"/>
  <c r="F110" i="2"/>
  <c r="K110" i="2"/>
  <c r="J110" i="2"/>
  <c r="E109" i="2"/>
  <c r="G109" i="2"/>
  <c r="D109" i="2"/>
  <c r="F109" i="2"/>
  <c r="H109" i="2"/>
  <c r="J109" i="2"/>
  <c r="I109" i="2"/>
  <c r="E108" i="2"/>
  <c r="D108" i="2"/>
  <c r="L108" i="2"/>
  <c r="H108" i="2"/>
  <c r="I108" i="2"/>
  <c r="G108" i="2"/>
  <c r="E107" i="2"/>
  <c r="D107" i="2"/>
  <c r="H107" i="2"/>
  <c r="F107" i="2"/>
  <c r="L107" i="2"/>
  <c r="K107" i="2"/>
  <c r="J107" i="2"/>
  <c r="I107" i="2"/>
  <c r="G107" i="2"/>
  <c r="E106" i="2"/>
  <c r="L106" i="2"/>
  <c r="D106" i="2"/>
  <c r="F106" i="2"/>
  <c r="H106" i="2"/>
  <c r="K106" i="2"/>
  <c r="J106" i="2"/>
  <c r="I106" i="2"/>
  <c r="E105" i="2"/>
  <c r="L105" i="2"/>
  <c r="D105" i="2"/>
  <c r="H105" i="2"/>
  <c r="F105" i="2"/>
  <c r="J105" i="2"/>
  <c r="P16" i="2"/>
  <c r="P15" i="2"/>
  <c r="O16" i="2"/>
  <c r="O15" i="2"/>
  <c r="O12" i="2"/>
  <c r="E16" i="2"/>
  <c r="E15" i="2"/>
  <c r="D16" i="2"/>
  <c r="D15" i="2"/>
  <c r="M16" i="2"/>
  <c r="M15" i="2"/>
  <c r="G7" i="2"/>
  <c r="G5" i="2"/>
  <c r="G4" i="2"/>
  <c r="W2" i="1"/>
  <c r="W3" i="1"/>
  <c r="G4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C17" i="1"/>
  <c r="W17" i="1"/>
  <c r="W18" i="1"/>
  <c r="W19" i="1"/>
  <c r="W20" i="1"/>
  <c r="W21" i="1"/>
  <c r="W22" i="1"/>
  <c r="W23" i="1"/>
  <c r="W24" i="1"/>
  <c r="P12" i="2"/>
  <c r="E12" i="2"/>
  <c r="M12" i="2"/>
  <c r="D12" i="2"/>
  <c r="F130" i="2"/>
  <c r="J130" i="2"/>
  <c r="H140" i="2"/>
  <c r="I140" i="2"/>
  <c r="G106" i="2"/>
  <c r="J108" i="2"/>
  <c r="F108" i="2"/>
  <c r="K109" i="2"/>
  <c r="L110" i="2"/>
  <c r="G114" i="2"/>
  <c r="I115" i="2"/>
  <c r="J116" i="2"/>
  <c r="F116" i="2"/>
  <c r="K117" i="2"/>
  <c r="L118" i="2"/>
  <c r="K130" i="2"/>
  <c r="J140" i="2"/>
  <c r="G140" i="2"/>
  <c r="L140" i="2"/>
  <c r="L142" i="2"/>
  <c r="I146" i="2"/>
  <c r="G147" i="2"/>
  <c r="K147" i="2"/>
  <c r="G139" i="2"/>
  <c r="K139" i="2"/>
  <c r="G105" i="2"/>
  <c r="K108" i="2"/>
  <c r="L109" i="2"/>
  <c r="G113" i="2"/>
  <c r="K116" i="2"/>
  <c r="L117" i="2"/>
  <c r="L120" i="2"/>
  <c r="G120" i="2"/>
  <c r="F122" i="2"/>
  <c r="J122" i="2"/>
  <c r="G124" i="2"/>
  <c r="L124" i="2"/>
  <c r="F126" i="2"/>
  <c r="J126" i="2"/>
  <c r="L128" i="2"/>
  <c r="G128" i="2"/>
  <c r="L130" i="2"/>
  <c r="K134" i="2"/>
  <c r="F134" i="2"/>
  <c r="J134" i="2"/>
  <c r="H135" i="2"/>
  <c r="K140" i="2"/>
  <c r="L143" i="2"/>
  <c r="K143" i="2"/>
  <c r="K146" i="2"/>
  <c r="J147" i="2"/>
  <c r="L150" i="2"/>
  <c r="K150" i="2"/>
  <c r="F150" i="2"/>
  <c r="J150" i="2"/>
  <c r="I130" i="2"/>
  <c r="I105" i="2"/>
  <c r="I113" i="2"/>
  <c r="G121" i="2"/>
  <c r="L122" i="2"/>
  <c r="G125" i="2"/>
  <c r="L126" i="2"/>
  <c r="J131" i="2"/>
  <c r="G131" i="2"/>
  <c r="K131" i="2"/>
  <c r="H132" i="2"/>
  <c r="I132" i="2"/>
  <c r="I134" i="2"/>
  <c r="F135" i="2"/>
  <c r="K149" i="2"/>
  <c r="L151" i="2"/>
  <c r="K151" i="2"/>
  <c r="G156" i="2"/>
  <c r="L156" i="2"/>
  <c r="L158" i="2"/>
  <c r="K158" i="2"/>
  <c r="F158" i="2"/>
  <c r="J158" i="2"/>
  <c r="L159" i="2"/>
  <c r="K159" i="2"/>
  <c r="G159" i="2"/>
  <c r="K268" i="2"/>
  <c r="F268" i="2"/>
  <c r="J268" i="2"/>
  <c r="H268" i="2"/>
  <c r="I268" i="2"/>
  <c r="L268" i="2"/>
  <c r="H147" i="2"/>
  <c r="I147" i="2"/>
  <c r="I112" i="2"/>
  <c r="H112" i="2"/>
  <c r="G132" i="2"/>
  <c r="L132" i="2"/>
  <c r="H155" i="2"/>
  <c r="I155" i="2"/>
  <c r="L166" i="2"/>
  <c r="K166" i="2"/>
  <c r="F166" i="2"/>
  <c r="J166" i="2"/>
  <c r="H166" i="2"/>
  <c r="I166" i="2"/>
  <c r="L167" i="2"/>
  <c r="K167" i="2"/>
  <c r="G167" i="2"/>
  <c r="L174" i="2"/>
  <c r="K174" i="2"/>
  <c r="F174" i="2"/>
  <c r="J174" i="2"/>
  <c r="H174" i="2"/>
  <c r="I174" i="2"/>
  <c r="L175" i="2"/>
  <c r="K175" i="2"/>
  <c r="G175" i="2"/>
  <c r="F225" i="2"/>
  <c r="J225" i="2"/>
  <c r="H225" i="2"/>
  <c r="K225" i="2"/>
  <c r="I225" i="2"/>
  <c r="H324" i="2"/>
  <c r="L324" i="2"/>
  <c r="I324" i="2"/>
  <c r="F324" i="2"/>
  <c r="J324" i="2"/>
  <c r="F146" i="2"/>
  <c r="J146" i="2"/>
  <c r="K105" i="2"/>
  <c r="H111" i="2"/>
  <c r="J112" i="2"/>
  <c r="F112" i="2"/>
  <c r="K113" i="2"/>
  <c r="H130" i="2"/>
  <c r="K132" i="2"/>
  <c r="I135" i="2"/>
  <c r="L135" i="2"/>
  <c r="K135" i="2"/>
  <c r="F138" i="2"/>
  <c r="J138" i="2"/>
  <c r="H146" i="2"/>
  <c r="I150" i="2"/>
  <c r="G155" i="2"/>
  <c r="L155" i="2"/>
  <c r="K155" i="2"/>
  <c r="L182" i="2"/>
  <c r="K182" i="2"/>
  <c r="F182" i="2"/>
  <c r="J182" i="2"/>
  <c r="H182" i="2"/>
  <c r="I182" i="2"/>
  <c r="L183" i="2"/>
  <c r="K183" i="2"/>
  <c r="G183" i="2"/>
  <c r="L190" i="2"/>
  <c r="K190" i="2"/>
  <c r="F190" i="2"/>
  <c r="J190" i="2"/>
  <c r="H190" i="2"/>
  <c r="I190" i="2"/>
  <c r="L191" i="2"/>
  <c r="K191" i="2"/>
  <c r="G191" i="2"/>
  <c r="L206" i="2"/>
  <c r="F206" i="2"/>
  <c r="J206" i="2"/>
  <c r="H206" i="2"/>
  <c r="I206" i="2"/>
  <c r="L254" i="2"/>
  <c r="K254" i="2"/>
  <c r="G254" i="2"/>
  <c r="F314" i="2"/>
  <c r="J314" i="2"/>
  <c r="H314" i="2"/>
  <c r="I314" i="2"/>
  <c r="L314" i="2"/>
  <c r="K314" i="2"/>
  <c r="G148" i="2"/>
  <c r="L148" i="2"/>
  <c r="I110" i="2"/>
  <c r="J111" i="2"/>
  <c r="K112" i="2"/>
  <c r="I118" i="2"/>
  <c r="K138" i="2"/>
  <c r="F140" i="2"/>
  <c r="F147" i="2"/>
  <c r="K154" i="2"/>
  <c r="F154" i="2"/>
  <c r="J154" i="2"/>
  <c r="K156" i="2"/>
  <c r="L198" i="2"/>
  <c r="K198" i="2"/>
  <c r="F198" i="2"/>
  <c r="J198" i="2"/>
  <c r="H198" i="2"/>
  <c r="I198" i="2"/>
  <c r="L199" i="2"/>
  <c r="K199" i="2"/>
  <c r="G199" i="2"/>
  <c r="H214" i="2"/>
  <c r="I214" i="2"/>
  <c r="F214" i="2"/>
  <c r="K214" i="2"/>
  <c r="K119" i="2"/>
  <c r="K123" i="2"/>
  <c r="H126" i="2"/>
  <c r="K127" i="2"/>
  <c r="L136" i="2"/>
  <c r="G136" i="2"/>
  <c r="K142" i="2"/>
  <c r="F142" i="2"/>
  <c r="J142" i="2"/>
  <c r="F148" i="2"/>
  <c r="J148" i="2"/>
  <c r="H148" i="2"/>
  <c r="I148" i="2"/>
  <c r="G144" i="2"/>
  <c r="G152" i="2"/>
  <c r="G160" i="2"/>
  <c r="J162" i="2"/>
  <c r="F162" i="2"/>
  <c r="K163" i="2"/>
  <c r="L164" i="2"/>
  <c r="G168" i="2"/>
  <c r="I169" i="2"/>
  <c r="J170" i="2"/>
  <c r="F170" i="2"/>
  <c r="K171" i="2"/>
  <c r="L172" i="2"/>
  <c r="G176" i="2"/>
  <c r="J178" i="2"/>
  <c r="F178" i="2"/>
  <c r="K179" i="2"/>
  <c r="L180" i="2"/>
  <c r="G184" i="2"/>
  <c r="I185" i="2"/>
  <c r="J186" i="2"/>
  <c r="F186" i="2"/>
  <c r="K187" i="2"/>
  <c r="L188" i="2"/>
  <c r="G192" i="2"/>
  <c r="J194" i="2"/>
  <c r="F194" i="2"/>
  <c r="K195" i="2"/>
  <c r="L196" i="2"/>
  <c r="G200" i="2"/>
  <c r="J202" i="2"/>
  <c r="F202" i="2"/>
  <c r="K203" i="2"/>
  <c r="L204" i="2"/>
  <c r="I208" i="2"/>
  <c r="L214" i="2"/>
  <c r="L225" i="2"/>
  <c r="I233" i="2"/>
  <c r="I237" i="2"/>
  <c r="K241" i="2"/>
  <c r="F241" i="2"/>
  <c r="J241" i="2"/>
  <c r="G242" i="2"/>
  <c r="L242" i="2"/>
  <c r="K242" i="2"/>
  <c r="L245" i="2"/>
  <c r="F245" i="2"/>
  <c r="J245" i="2"/>
  <c r="K162" i="2"/>
  <c r="L163" i="2"/>
  <c r="K170" i="2"/>
  <c r="L171" i="2"/>
  <c r="K178" i="2"/>
  <c r="L179" i="2"/>
  <c r="K186" i="2"/>
  <c r="L187" i="2"/>
  <c r="K194" i="2"/>
  <c r="L195" i="2"/>
  <c r="K202" i="2"/>
  <c r="L203" i="2"/>
  <c r="F212" i="2"/>
  <c r="J212" i="2"/>
  <c r="F217" i="2"/>
  <c r="J217" i="2"/>
  <c r="G226" i="2"/>
  <c r="K226" i="2"/>
  <c r="H227" i="2"/>
  <c r="I227" i="2"/>
  <c r="L227" i="2"/>
  <c r="L238" i="2"/>
  <c r="K238" i="2"/>
  <c r="G238" i="2"/>
  <c r="L253" i="2"/>
  <c r="F253" i="2"/>
  <c r="J253" i="2"/>
  <c r="H253" i="2"/>
  <c r="I253" i="2"/>
  <c r="L300" i="2"/>
  <c r="K300" i="2"/>
  <c r="G300" i="2"/>
  <c r="F308" i="2"/>
  <c r="J308" i="2"/>
  <c r="H308" i="2"/>
  <c r="I308" i="2"/>
  <c r="L212" i="2"/>
  <c r="L217" i="2"/>
  <c r="G218" i="2"/>
  <c r="K218" i="2"/>
  <c r="H219" i="2"/>
  <c r="I219" i="2"/>
  <c r="L219" i="2"/>
  <c r="K233" i="2"/>
  <c r="F233" i="2"/>
  <c r="J233" i="2"/>
  <c r="G234" i="2"/>
  <c r="L234" i="2"/>
  <c r="K234" i="2"/>
  <c r="L237" i="2"/>
  <c r="F237" i="2"/>
  <c r="J237" i="2"/>
  <c r="K276" i="2"/>
  <c r="G276" i="2"/>
  <c r="F322" i="2"/>
  <c r="J322" i="2"/>
  <c r="H322" i="2"/>
  <c r="I322" i="2"/>
  <c r="L322" i="2"/>
  <c r="K322" i="2"/>
  <c r="K334" i="2"/>
  <c r="G334" i="2"/>
  <c r="L334" i="2"/>
  <c r="I165" i="2"/>
  <c r="H205" i="2"/>
  <c r="K207" i="2"/>
  <c r="K217" i="2"/>
  <c r="F221" i="2"/>
  <c r="J221" i="2"/>
  <c r="H222" i="2"/>
  <c r="I222" i="2"/>
  <c r="K227" i="2"/>
  <c r="K228" i="2"/>
  <c r="L230" i="2"/>
  <c r="K230" i="2"/>
  <c r="G230" i="2"/>
  <c r="L233" i="2"/>
  <c r="L262" i="2"/>
  <c r="K262" i="2"/>
  <c r="G262" i="2"/>
  <c r="H282" i="2"/>
  <c r="I282" i="2"/>
  <c r="J282" i="2"/>
  <c r="F282" i="2"/>
  <c r="L282" i="2"/>
  <c r="L293" i="2"/>
  <c r="K293" i="2"/>
  <c r="I156" i="2"/>
  <c r="H156" i="2"/>
  <c r="I164" i="2"/>
  <c r="H164" i="2"/>
  <c r="I172" i="2"/>
  <c r="H172" i="2"/>
  <c r="I180" i="2"/>
  <c r="H180" i="2"/>
  <c r="I188" i="2"/>
  <c r="H188" i="2"/>
  <c r="I196" i="2"/>
  <c r="H196" i="2"/>
  <c r="I204" i="2"/>
  <c r="H204" i="2"/>
  <c r="J205" i="2"/>
  <c r="K206" i="2"/>
  <c r="H211" i="2"/>
  <c r="I211" i="2"/>
  <c r="K213" i="2"/>
  <c r="G213" i="2"/>
  <c r="H216" i="2"/>
  <c r="L218" i="2"/>
  <c r="J219" i="2"/>
  <c r="L222" i="2"/>
  <c r="K222" i="2"/>
  <c r="L223" i="2"/>
  <c r="G223" i="2"/>
  <c r="L228" i="2"/>
  <c r="I241" i="2"/>
  <c r="I245" i="2"/>
  <c r="K270" i="2"/>
  <c r="G270" i="2"/>
  <c r="K280" i="2"/>
  <c r="G280" i="2"/>
  <c r="L301" i="2"/>
  <c r="K301" i="2"/>
  <c r="G301" i="2"/>
  <c r="J156" i="2"/>
  <c r="K157" i="2"/>
  <c r="I163" i="2"/>
  <c r="J164" i="2"/>
  <c r="K165" i="2"/>
  <c r="I171" i="2"/>
  <c r="J172" i="2"/>
  <c r="K173" i="2"/>
  <c r="I179" i="2"/>
  <c r="J180" i="2"/>
  <c r="K181" i="2"/>
  <c r="I187" i="2"/>
  <c r="J188" i="2"/>
  <c r="K189" i="2"/>
  <c r="I195" i="2"/>
  <c r="J196" i="2"/>
  <c r="K197" i="2"/>
  <c r="I203" i="2"/>
  <c r="J204" i="2"/>
  <c r="K205" i="2"/>
  <c r="H212" i="2"/>
  <c r="K219" i="2"/>
  <c r="L229" i="2"/>
  <c r="F229" i="2"/>
  <c r="J229" i="2"/>
  <c r="L246" i="2"/>
  <c r="K246" i="2"/>
  <c r="G246" i="2"/>
  <c r="L261" i="2"/>
  <c r="F261" i="2"/>
  <c r="J261" i="2"/>
  <c r="H261" i="2"/>
  <c r="I261" i="2"/>
  <c r="F299" i="2"/>
  <c r="J299" i="2"/>
  <c r="H299" i="2"/>
  <c r="I299" i="2"/>
  <c r="L309" i="2"/>
  <c r="K309" i="2"/>
  <c r="G309" i="2"/>
  <c r="G231" i="2"/>
  <c r="L235" i="2"/>
  <c r="G239" i="2"/>
  <c r="L243" i="2"/>
  <c r="G247" i="2"/>
  <c r="J249" i="2"/>
  <c r="F249" i="2"/>
  <c r="K250" i="2"/>
  <c r="L251" i="2"/>
  <c r="G255" i="2"/>
  <c r="J257" i="2"/>
  <c r="F257" i="2"/>
  <c r="K258" i="2"/>
  <c r="L259" i="2"/>
  <c r="G263" i="2"/>
  <c r="J265" i="2"/>
  <c r="F265" i="2"/>
  <c r="K266" i="2"/>
  <c r="L267" i="2"/>
  <c r="K274" i="2"/>
  <c r="H274" i="2"/>
  <c r="I274" i="2"/>
  <c r="H275" i="2"/>
  <c r="I279" i="2"/>
  <c r="F281" i="2"/>
  <c r="F285" i="2"/>
  <c r="J285" i="2"/>
  <c r="J289" i="2"/>
  <c r="I293" i="2"/>
  <c r="H297" i="2"/>
  <c r="I297" i="2"/>
  <c r="F298" i="2"/>
  <c r="J298" i="2"/>
  <c r="H298" i="2"/>
  <c r="I298" i="2"/>
  <c r="K299" i="2"/>
  <c r="G299" i="2"/>
  <c r="L308" i="2"/>
  <c r="F316" i="2"/>
  <c r="J316" i="2"/>
  <c r="H316" i="2"/>
  <c r="I316" i="2"/>
  <c r="L328" i="2"/>
  <c r="G328" i="2"/>
  <c r="L250" i="2"/>
  <c r="L258" i="2"/>
  <c r="L266" i="2"/>
  <c r="G269" i="2"/>
  <c r="F277" i="2"/>
  <c r="J277" i="2"/>
  <c r="I281" i="2"/>
  <c r="L294" i="2"/>
  <c r="K294" i="2"/>
  <c r="I332" i="2"/>
  <c r="F332" i="2"/>
  <c r="H332" i="2"/>
  <c r="L332" i="2"/>
  <c r="G221" i="2"/>
  <c r="J223" i="2"/>
  <c r="K224" i="2"/>
  <c r="G229" i="2"/>
  <c r="I230" i="2"/>
  <c r="G237" i="2"/>
  <c r="I238" i="2"/>
  <c r="G245" i="2"/>
  <c r="I246" i="2"/>
  <c r="G253" i="2"/>
  <c r="I254" i="2"/>
  <c r="G261" i="2"/>
  <c r="I262" i="2"/>
  <c r="F269" i="2"/>
  <c r="J269" i="2"/>
  <c r="I273" i="2"/>
  <c r="K277" i="2"/>
  <c r="L277" i="2"/>
  <c r="K279" i="2"/>
  <c r="J281" i="2"/>
  <c r="K283" i="2"/>
  <c r="F283" i="2"/>
  <c r="J283" i="2"/>
  <c r="G288" i="2"/>
  <c r="L289" i="2"/>
  <c r="K297" i="2"/>
  <c r="K298" i="2"/>
  <c r="L299" i="2"/>
  <c r="F275" i="2"/>
  <c r="J275" i="2"/>
  <c r="H290" i="2"/>
  <c r="I290" i="2"/>
  <c r="I220" i="2"/>
  <c r="H220" i="2"/>
  <c r="I228" i="2"/>
  <c r="H228" i="2"/>
  <c r="I236" i="2"/>
  <c r="H236" i="2"/>
  <c r="I244" i="2"/>
  <c r="H244" i="2"/>
  <c r="I252" i="2"/>
  <c r="H252" i="2"/>
  <c r="I260" i="2"/>
  <c r="H260" i="2"/>
  <c r="L275" i="2"/>
  <c r="K290" i="2"/>
  <c r="F291" i="2"/>
  <c r="J291" i="2"/>
  <c r="H291" i="2"/>
  <c r="I291" i="2"/>
  <c r="K307" i="2"/>
  <c r="G307" i="2"/>
  <c r="K323" i="2"/>
  <c r="G323" i="2"/>
  <c r="G326" i="2"/>
  <c r="K326" i="2"/>
  <c r="L336" i="2"/>
  <c r="G336" i="2"/>
  <c r="J220" i="2"/>
  <c r="K221" i="2"/>
  <c r="J228" i="2"/>
  <c r="K229" i="2"/>
  <c r="I235" i="2"/>
  <c r="H235" i="2"/>
  <c r="J236" i="2"/>
  <c r="K237" i="2"/>
  <c r="I243" i="2"/>
  <c r="H243" i="2"/>
  <c r="J244" i="2"/>
  <c r="K245" i="2"/>
  <c r="I251" i="2"/>
  <c r="H251" i="2"/>
  <c r="J252" i="2"/>
  <c r="K253" i="2"/>
  <c r="I259" i="2"/>
  <c r="H259" i="2"/>
  <c r="J260" i="2"/>
  <c r="K261" i="2"/>
  <c r="I267" i="2"/>
  <c r="H267" i="2"/>
  <c r="F274" i="2"/>
  <c r="G282" i="2"/>
  <c r="H284" i="2"/>
  <c r="I284" i="2"/>
  <c r="K286" i="2"/>
  <c r="H287" i="2"/>
  <c r="H289" i="2"/>
  <c r="L290" i="2"/>
  <c r="K291" i="2"/>
  <c r="F292" i="2"/>
  <c r="J292" i="2"/>
  <c r="H292" i="2"/>
  <c r="I292" i="2"/>
  <c r="F297" i="2"/>
  <c r="K315" i="2"/>
  <c r="G315" i="2"/>
  <c r="K328" i="2"/>
  <c r="J235" i="2"/>
  <c r="K236" i="2"/>
  <c r="J243" i="2"/>
  <c r="K244" i="2"/>
  <c r="J251" i="2"/>
  <c r="K252" i="2"/>
  <c r="J259" i="2"/>
  <c r="K260" i="2"/>
  <c r="J267" i="2"/>
  <c r="G274" i="2"/>
  <c r="H276" i="2"/>
  <c r="I276" i="2"/>
  <c r="K278" i="2"/>
  <c r="H279" i="2"/>
  <c r="K284" i="2"/>
  <c r="K292" i="2"/>
  <c r="F293" i="2"/>
  <c r="J293" i="2"/>
  <c r="F300" i="2"/>
  <c r="J300" i="2"/>
  <c r="H300" i="2"/>
  <c r="I300" i="2"/>
  <c r="F306" i="2"/>
  <c r="J306" i="2"/>
  <c r="H306" i="2"/>
  <c r="I306" i="2"/>
  <c r="L306" i="2"/>
  <c r="L317" i="2"/>
  <c r="K317" i="2"/>
  <c r="H330" i="2"/>
  <c r="I330" i="2"/>
  <c r="G332" i="2"/>
  <c r="K332" i="2"/>
  <c r="K12" i="2"/>
  <c r="G96" i="2"/>
  <c r="L96" i="2"/>
  <c r="K96" i="2"/>
  <c r="Q12" i="2"/>
  <c r="L21" i="2"/>
  <c r="G21" i="2"/>
  <c r="I12" i="2"/>
  <c r="G308" i="2"/>
  <c r="G316" i="2"/>
  <c r="I317" i="2"/>
  <c r="H317" i="2"/>
  <c r="G324" i="2"/>
  <c r="K324" i="2"/>
  <c r="F327" i="2"/>
  <c r="H333" i="2"/>
  <c r="I333" i="2"/>
  <c r="N12" i="2"/>
  <c r="J301" i="2"/>
  <c r="K302" i="2"/>
  <c r="J309" i="2"/>
  <c r="K310" i="2"/>
  <c r="J317" i="2"/>
  <c r="K318" i="2"/>
  <c r="H323" i="2"/>
  <c r="I327" i="2"/>
  <c r="K333" i="2"/>
  <c r="L333" i="2"/>
  <c r="H336" i="2"/>
  <c r="I307" i="2"/>
  <c r="H307" i="2"/>
  <c r="I315" i="2"/>
  <c r="H315" i="2"/>
  <c r="I323" i="2"/>
  <c r="H325" i="2"/>
  <c r="I325" i="2"/>
  <c r="F331" i="2"/>
  <c r="J331" i="2"/>
  <c r="F336" i="2"/>
  <c r="G100" i="2"/>
  <c r="K100" i="2"/>
  <c r="L100" i="2"/>
  <c r="J307" i="2"/>
  <c r="K308" i="2"/>
  <c r="J315" i="2"/>
  <c r="K316" i="2"/>
  <c r="J323" i="2"/>
  <c r="K325" i="2"/>
  <c r="L325" i="2"/>
  <c r="H328" i="2"/>
  <c r="F330" i="2"/>
  <c r="L331" i="2"/>
  <c r="L99" i="2"/>
  <c r="K99" i="2"/>
  <c r="G99" i="2"/>
  <c r="I305" i="2"/>
  <c r="L12" i="2"/>
  <c r="C12" i="2"/>
  <c r="G12" i="2"/>
  <c r="H88" i="2"/>
  <c r="I88" i="2"/>
  <c r="F88" i="2"/>
  <c r="J88" i="2"/>
  <c r="H80" i="2"/>
  <c r="I80" i="2"/>
  <c r="F80" i="2"/>
  <c r="J80" i="2"/>
  <c r="H72" i="2"/>
  <c r="I72" i="2"/>
  <c r="F72" i="2"/>
  <c r="J72" i="2"/>
  <c r="H64" i="2"/>
  <c r="I64" i="2"/>
  <c r="F64" i="2"/>
  <c r="J64" i="2"/>
  <c r="H56" i="2"/>
  <c r="I56" i="2"/>
  <c r="F56" i="2"/>
  <c r="J56" i="2"/>
  <c r="H48" i="2"/>
  <c r="I48" i="2"/>
  <c r="F48" i="2"/>
  <c r="J48" i="2"/>
  <c r="H40" i="2"/>
  <c r="I40" i="2"/>
  <c r="F40" i="2"/>
  <c r="J40" i="2"/>
  <c r="H32" i="2"/>
  <c r="I32" i="2"/>
  <c r="F32" i="2"/>
  <c r="J32" i="2"/>
  <c r="H24" i="2"/>
  <c r="I24" i="2"/>
  <c r="F24" i="2"/>
  <c r="J24" i="2"/>
  <c r="G97" i="2"/>
  <c r="L97" i="2"/>
  <c r="K97" i="2"/>
  <c r="H86" i="2"/>
  <c r="F86" i="2"/>
  <c r="I86" i="2"/>
  <c r="J86" i="2"/>
  <c r="H78" i="2"/>
  <c r="F78" i="2"/>
  <c r="I78" i="2"/>
  <c r="J78" i="2"/>
  <c r="H70" i="2"/>
  <c r="F70" i="2"/>
  <c r="I70" i="2"/>
  <c r="J70" i="2"/>
  <c r="H62" i="2"/>
  <c r="F62" i="2"/>
  <c r="I62" i="2"/>
  <c r="J62" i="2"/>
  <c r="H54" i="2"/>
  <c r="F54" i="2"/>
  <c r="I54" i="2"/>
  <c r="J54" i="2"/>
  <c r="H46" i="2"/>
  <c r="F46" i="2"/>
  <c r="I46" i="2"/>
  <c r="J46" i="2"/>
  <c r="H38" i="2"/>
  <c r="F38" i="2"/>
  <c r="I38" i="2"/>
  <c r="J38" i="2"/>
  <c r="H30" i="2"/>
  <c r="F30" i="2"/>
  <c r="I30" i="2"/>
  <c r="J30" i="2"/>
  <c r="H22" i="2"/>
  <c r="F22" i="2"/>
  <c r="I22" i="2"/>
  <c r="J22" i="2"/>
  <c r="J326" i="2"/>
  <c r="K327" i="2"/>
  <c r="J334" i="2"/>
  <c r="K335" i="2"/>
  <c r="G95" i="2"/>
  <c r="K88" i="2"/>
  <c r="L84" i="2"/>
  <c r="K80" i="2"/>
  <c r="L76" i="2"/>
  <c r="K72" i="2"/>
  <c r="L68" i="2"/>
  <c r="K64" i="2"/>
  <c r="L60" i="2"/>
  <c r="K56" i="2"/>
  <c r="L52" i="2"/>
  <c r="K48" i="2"/>
  <c r="L44" i="2"/>
  <c r="K40" i="2"/>
  <c r="L36" i="2"/>
  <c r="K32" i="2"/>
  <c r="L28" i="2"/>
  <c r="K24" i="2"/>
  <c r="K78" i="2"/>
  <c r="I84" i="2"/>
  <c r="F84" i="2"/>
  <c r="H84" i="2"/>
  <c r="I76" i="2"/>
  <c r="F76" i="2"/>
  <c r="H76" i="2"/>
  <c r="I68" i="2"/>
  <c r="F68" i="2"/>
  <c r="H68" i="2"/>
  <c r="I60" i="2"/>
  <c r="F60" i="2"/>
  <c r="H60" i="2"/>
  <c r="I52" i="2"/>
  <c r="F52" i="2"/>
  <c r="H52" i="2"/>
  <c r="I44" i="2"/>
  <c r="F44" i="2"/>
  <c r="H44" i="2"/>
  <c r="I36" i="2"/>
  <c r="F36" i="2"/>
  <c r="H36" i="2"/>
  <c r="I28" i="2"/>
  <c r="F28" i="2"/>
  <c r="H28" i="2"/>
  <c r="H66" i="2"/>
  <c r="K90" i="2"/>
  <c r="K82" i="2"/>
  <c r="K74" i="2"/>
  <c r="K66" i="2"/>
  <c r="K58" i="2"/>
  <c r="K50" i="2"/>
  <c r="K42" i="2"/>
  <c r="K34" i="2"/>
  <c r="K26" i="2"/>
  <c r="H63" i="2"/>
  <c r="H50" i="2"/>
  <c r="I87" i="2"/>
  <c r="I71" i="2"/>
  <c r="I31" i="2"/>
  <c r="L34" i="2"/>
  <c r="H47" i="2"/>
  <c r="I47" i="2"/>
  <c r="I59" i="2"/>
  <c r="F59" i="2"/>
  <c r="I51" i="2"/>
  <c r="F51" i="2"/>
  <c r="I43" i="2"/>
  <c r="F43" i="2"/>
  <c r="I35" i="2"/>
  <c r="F35" i="2"/>
  <c r="I27" i="2"/>
  <c r="F27" i="2"/>
  <c r="F90" i="2"/>
  <c r="I90" i="2"/>
  <c r="F82" i="2"/>
  <c r="I82" i="2"/>
  <c r="F74" i="2"/>
  <c r="I74" i="2"/>
  <c r="F66" i="2"/>
  <c r="I66" i="2"/>
  <c r="F58" i="2"/>
  <c r="I58" i="2"/>
  <c r="F50" i="2"/>
  <c r="I50" i="2"/>
  <c r="F42" i="2"/>
  <c r="I42" i="2"/>
  <c r="F34" i="2"/>
  <c r="I34" i="2"/>
  <c r="F26" i="2"/>
  <c r="I26" i="2"/>
  <c r="G22" i="1"/>
  <c r="H22" i="1" s="1"/>
  <c r="P22" i="1"/>
  <c r="E20" i="4"/>
  <c r="E35" i="4"/>
  <c r="E76" i="1"/>
  <c r="F76" i="1" s="1"/>
  <c r="E68" i="1"/>
  <c r="E36" i="4" s="1"/>
  <c r="E60" i="1"/>
  <c r="F60" i="1" s="1"/>
  <c r="E52" i="1"/>
  <c r="F52" i="1" s="1"/>
  <c r="E44" i="1"/>
  <c r="F44" i="1" s="1"/>
  <c r="E36" i="1"/>
  <c r="F36" i="1" s="1"/>
  <c r="E100" i="1"/>
  <c r="F100" i="1" s="1"/>
  <c r="E92" i="1"/>
  <c r="F92" i="1"/>
  <c r="P92" i="1" s="1"/>
  <c r="E84" i="1"/>
  <c r="F84" i="1" s="1"/>
  <c r="E83" i="1"/>
  <c r="E49" i="4" s="1"/>
  <c r="F83" i="1"/>
  <c r="P83" i="1" s="1"/>
  <c r="E75" i="1"/>
  <c r="E93" i="4" s="1"/>
  <c r="E65" i="1"/>
  <c r="F65" i="1" s="1"/>
  <c r="E57" i="1"/>
  <c r="F57" i="1" s="1"/>
  <c r="E49" i="1"/>
  <c r="F49" i="1" s="1"/>
  <c r="G49" i="1" s="1"/>
  <c r="K49" i="1" s="1"/>
  <c r="E41" i="1"/>
  <c r="F41" i="1"/>
  <c r="G41" i="1" s="1"/>
  <c r="K41" i="1" s="1"/>
  <c r="E107" i="1"/>
  <c r="E70" i="4" s="1"/>
  <c r="E97" i="1"/>
  <c r="F97" i="1" s="1"/>
  <c r="G97" i="1" s="1"/>
  <c r="K97" i="1" s="1"/>
  <c r="E89" i="1"/>
  <c r="F89" i="1" s="1"/>
  <c r="P89" i="1" s="1"/>
  <c r="E102" i="1"/>
  <c r="F102" i="1" s="1"/>
  <c r="E94" i="1"/>
  <c r="E60" i="4" s="1"/>
  <c r="F94" i="1"/>
  <c r="P94" i="1" s="1"/>
  <c r="E86" i="1"/>
  <c r="E52" i="4" s="1"/>
  <c r="E81" i="1"/>
  <c r="F81" i="1" s="1"/>
  <c r="E73" i="1"/>
  <c r="F73" i="1" s="1"/>
  <c r="E67" i="1"/>
  <c r="F67" i="1"/>
  <c r="P67" i="1" s="1"/>
  <c r="E59" i="1"/>
  <c r="F59" i="1" s="1"/>
  <c r="E51" i="1"/>
  <c r="F51" i="1"/>
  <c r="P51" i="1" s="1"/>
  <c r="E43" i="1"/>
  <c r="E81" i="4" s="1"/>
  <c r="F43" i="1"/>
  <c r="P43" i="1" s="1"/>
  <c r="E35" i="1"/>
  <c r="F35" i="1" s="1"/>
  <c r="P35" i="1" s="1"/>
  <c r="E109" i="1"/>
  <c r="F109" i="1" s="1"/>
  <c r="E99" i="1"/>
  <c r="F99" i="1" s="1"/>
  <c r="E91" i="1"/>
  <c r="F91" i="1" s="1"/>
  <c r="E106" i="1"/>
  <c r="F106" i="1"/>
  <c r="P106" i="1" s="1"/>
  <c r="E104" i="1"/>
  <c r="F104" i="1" s="1"/>
  <c r="E96" i="1"/>
  <c r="E88" i="1"/>
  <c r="E54" i="4" s="1"/>
  <c r="E79" i="1"/>
  <c r="E45" i="4" s="1"/>
  <c r="E71" i="1"/>
  <c r="F71" i="1" s="1"/>
  <c r="E61" i="1"/>
  <c r="F61" i="1"/>
  <c r="G61" i="1" s="1"/>
  <c r="K61" i="1" s="1"/>
  <c r="E53" i="1"/>
  <c r="F53" i="1" s="1"/>
  <c r="E45" i="1"/>
  <c r="F45" i="1" s="1"/>
  <c r="E37" i="1"/>
  <c r="E18" i="4" s="1"/>
  <c r="E101" i="1"/>
  <c r="F101" i="1" s="1"/>
  <c r="E93" i="1"/>
  <c r="F93" i="1"/>
  <c r="G93" i="1" s="1"/>
  <c r="K93" i="1" s="1"/>
  <c r="E85" i="1"/>
  <c r="F85" i="1" s="1"/>
  <c r="G77" i="1"/>
  <c r="K77" i="1" s="1"/>
  <c r="E78" i="1"/>
  <c r="E44" i="4" s="1"/>
  <c r="E70" i="1"/>
  <c r="F70" i="1" s="1"/>
  <c r="E66" i="1"/>
  <c r="F66" i="1"/>
  <c r="G66" i="1" s="1"/>
  <c r="K66" i="1" s="1"/>
  <c r="E58" i="1"/>
  <c r="E26" i="4" s="1"/>
  <c r="F58" i="1"/>
  <c r="P58" i="1" s="1"/>
  <c r="E50" i="1"/>
  <c r="F50" i="1"/>
  <c r="G50" i="1" s="1"/>
  <c r="K50" i="1" s="1"/>
  <c r="E42" i="1"/>
  <c r="F42" i="1" s="1"/>
  <c r="E108" i="1"/>
  <c r="F108" i="1"/>
  <c r="P108" i="1" s="1"/>
  <c r="E98" i="1"/>
  <c r="F98" i="1"/>
  <c r="G98" i="1" s="1"/>
  <c r="I98" i="1" s="1"/>
  <c r="E90" i="1"/>
  <c r="F90" i="1" s="1"/>
  <c r="E47" i="1"/>
  <c r="F47" i="1"/>
  <c r="P47" i="1" s="1"/>
  <c r="E39" i="1"/>
  <c r="F39" i="1" s="1"/>
  <c r="E95" i="1"/>
  <c r="F95" i="1"/>
  <c r="P95" i="1" s="1"/>
  <c r="E87" i="1"/>
  <c r="E53" i="4" s="1"/>
  <c r="P41" i="1"/>
  <c r="E25" i="4"/>
  <c r="E27" i="4"/>
  <c r="E34" i="4"/>
  <c r="E67" i="4"/>
  <c r="E78" i="4"/>
  <c r="E58" i="4"/>
  <c r="E21" i="4"/>
  <c r="E42" i="4"/>
  <c r="G47" i="1"/>
  <c r="K47" i="1" s="1"/>
  <c r="F96" i="1"/>
  <c r="P96" i="1" s="1"/>
  <c r="E62" i="4"/>
  <c r="E28" i="4"/>
  <c r="G94" i="1"/>
  <c r="K94" i="1" s="1"/>
  <c r="G51" i="1"/>
  <c r="K51" i="1" s="1"/>
  <c r="P66" i="1"/>
  <c r="R66" i="1" s="1"/>
  <c r="T66" i="1" s="1"/>
  <c r="P61" i="1"/>
  <c r="R61" i="1" s="1"/>
  <c r="T61" i="1" s="1"/>
  <c r="E94" i="4"/>
  <c r="E59" i="4"/>
  <c r="E61" i="4"/>
  <c r="E64" i="4"/>
  <c r="E29" i="4"/>
  <c r="G46" i="1" l="1"/>
  <c r="K46" i="1" s="1"/>
  <c r="P46" i="1"/>
  <c r="G34" i="1"/>
  <c r="K34" i="1" s="1"/>
  <c r="P34" i="1"/>
  <c r="G45" i="1"/>
  <c r="K45" i="1" s="1"/>
  <c r="P45" i="1"/>
  <c r="R45" i="1" s="1"/>
  <c r="T45" i="1" s="1"/>
  <c r="G57" i="1"/>
  <c r="K57" i="1" s="1"/>
  <c r="P57" i="1"/>
  <c r="E73" i="4"/>
  <c r="F103" i="1"/>
  <c r="G103" i="1" s="1"/>
  <c r="K103" i="1" s="1"/>
  <c r="E55" i="4"/>
  <c r="E33" i="4"/>
  <c r="G106" i="1"/>
  <c r="K106" i="1" s="1"/>
  <c r="E47" i="4"/>
  <c r="E11" i="4"/>
  <c r="G95" i="1"/>
  <c r="K95" i="1" s="1"/>
  <c r="E63" i="4"/>
  <c r="G108" i="1"/>
  <c r="K108" i="1" s="1"/>
  <c r="F78" i="1"/>
  <c r="G78" i="1" s="1"/>
  <c r="K78" i="1" s="1"/>
  <c r="F37" i="1"/>
  <c r="G37" i="1" s="1"/>
  <c r="K37" i="1" s="1"/>
  <c r="F68" i="1"/>
  <c r="P68" i="1" s="1"/>
  <c r="R68" i="1" s="1"/>
  <c r="T68" i="1" s="1"/>
  <c r="P31" i="1"/>
  <c r="R31" i="1" s="1"/>
  <c r="T31" i="1" s="1"/>
  <c r="E19" i="4"/>
  <c r="R106" i="1"/>
  <c r="T106" i="1" s="1"/>
  <c r="F107" i="1"/>
  <c r="G107" i="1" s="1"/>
  <c r="K107" i="1" s="1"/>
  <c r="E57" i="4"/>
  <c r="E16" i="4"/>
  <c r="E41" i="4"/>
  <c r="E56" i="4"/>
  <c r="E71" i="4"/>
  <c r="E65" i="4"/>
  <c r="R95" i="1"/>
  <c r="T95" i="1" s="1"/>
  <c r="R94" i="1"/>
  <c r="T94" i="1" s="1"/>
  <c r="G58" i="1"/>
  <c r="K58" i="1" s="1"/>
  <c r="E66" i="4"/>
  <c r="R47" i="1"/>
  <c r="T47" i="1" s="1"/>
  <c r="G83" i="1"/>
  <c r="K83" i="1" s="1"/>
  <c r="E48" i="4"/>
  <c r="E40" i="4"/>
  <c r="G67" i="1"/>
  <c r="K67" i="1" s="1"/>
  <c r="E39" i="4"/>
  <c r="G90" i="1"/>
  <c r="K90" i="1" s="1"/>
  <c r="P90" i="1"/>
  <c r="P44" i="1"/>
  <c r="G44" i="1"/>
  <c r="K44" i="1" s="1"/>
  <c r="G21" i="1"/>
  <c r="H21" i="1" s="1"/>
  <c r="P21" i="1"/>
  <c r="G38" i="1"/>
  <c r="K38" i="1" s="1"/>
  <c r="P38" i="1"/>
  <c r="G52" i="1"/>
  <c r="K52" i="1" s="1"/>
  <c r="P52" i="1"/>
  <c r="P82" i="1"/>
  <c r="G82" i="1"/>
  <c r="K82" i="1" s="1"/>
  <c r="P104" i="1"/>
  <c r="R104" i="1" s="1"/>
  <c r="T104" i="1" s="1"/>
  <c r="G104" i="1"/>
  <c r="K104" i="1" s="1"/>
  <c r="P100" i="1"/>
  <c r="R100" i="1" s="1"/>
  <c r="T100" i="1" s="1"/>
  <c r="G100" i="1"/>
  <c r="K100" i="1" s="1"/>
  <c r="G65" i="1"/>
  <c r="K65" i="1" s="1"/>
  <c r="P65" i="1"/>
  <c r="R65" i="1" s="1"/>
  <c r="T65" i="1" s="1"/>
  <c r="P70" i="1"/>
  <c r="G70" i="1"/>
  <c r="K70" i="1" s="1"/>
  <c r="P101" i="1"/>
  <c r="G101" i="1"/>
  <c r="K101" i="1" s="1"/>
  <c r="G71" i="1"/>
  <c r="K71" i="1" s="1"/>
  <c r="P71" i="1"/>
  <c r="G91" i="1"/>
  <c r="K91" i="1" s="1"/>
  <c r="P91" i="1"/>
  <c r="R91" i="1" s="1"/>
  <c r="T91" i="1" s="1"/>
  <c r="P60" i="1"/>
  <c r="G60" i="1"/>
  <c r="K60" i="1" s="1"/>
  <c r="P81" i="1"/>
  <c r="G81" i="1"/>
  <c r="K81" i="1" s="1"/>
  <c r="G39" i="1"/>
  <c r="K39" i="1" s="1"/>
  <c r="P39" i="1"/>
  <c r="G42" i="1"/>
  <c r="K42" i="1" s="1"/>
  <c r="P42" i="1"/>
  <c r="R42" i="1" s="1"/>
  <c r="T42" i="1" s="1"/>
  <c r="G99" i="1"/>
  <c r="K99" i="1" s="1"/>
  <c r="P99" i="1"/>
  <c r="R99" i="1" s="1"/>
  <c r="T99" i="1" s="1"/>
  <c r="G59" i="1"/>
  <c r="K59" i="1" s="1"/>
  <c r="P59" i="1"/>
  <c r="P102" i="1"/>
  <c r="G102" i="1"/>
  <c r="K102" i="1" s="1"/>
  <c r="P84" i="1"/>
  <c r="G84" i="1"/>
  <c r="K84" i="1" s="1"/>
  <c r="P26" i="1"/>
  <c r="U26" i="1"/>
  <c r="G64" i="1"/>
  <c r="K64" i="1" s="1"/>
  <c r="P64" i="1"/>
  <c r="G53" i="1"/>
  <c r="K53" i="1" s="1"/>
  <c r="P53" i="1"/>
  <c r="G63" i="1"/>
  <c r="K63" i="1" s="1"/>
  <c r="P63" i="1"/>
  <c r="P73" i="1"/>
  <c r="G73" i="1"/>
  <c r="K73" i="1" s="1"/>
  <c r="P23" i="1"/>
  <c r="G23" i="1"/>
  <c r="P85" i="1"/>
  <c r="G85" i="1"/>
  <c r="K85" i="1" s="1"/>
  <c r="R43" i="1"/>
  <c r="T43" i="1" s="1"/>
  <c r="P36" i="1"/>
  <c r="G36" i="1"/>
  <c r="K36" i="1" s="1"/>
  <c r="G109" i="1"/>
  <c r="K109" i="1" s="1"/>
  <c r="P109" i="1"/>
  <c r="R35" i="1"/>
  <c r="T35" i="1" s="1"/>
  <c r="R89" i="1"/>
  <c r="T89" i="1" s="1"/>
  <c r="P76" i="1"/>
  <c r="G76" i="1"/>
  <c r="K76" i="1" s="1"/>
  <c r="U28" i="1"/>
  <c r="P28" i="1"/>
  <c r="P97" i="1"/>
  <c r="R97" i="1" s="1"/>
  <c r="T97" i="1" s="1"/>
  <c r="G89" i="1"/>
  <c r="K89" i="1" s="1"/>
  <c r="G92" i="1"/>
  <c r="K92" i="1" s="1"/>
  <c r="G43" i="1"/>
  <c r="I43" i="1" s="1"/>
  <c r="P107" i="1"/>
  <c r="R107" i="1" s="1"/>
  <c r="T107" i="1" s="1"/>
  <c r="E38" i="4"/>
  <c r="E69" i="4"/>
  <c r="G68" i="1"/>
  <c r="K68" i="1" s="1"/>
  <c r="F87" i="1"/>
  <c r="P78" i="1"/>
  <c r="R78" i="1" s="1"/>
  <c r="T78" i="1" s="1"/>
  <c r="P93" i="1"/>
  <c r="R93" i="1" s="1"/>
  <c r="T93" i="1" s="1"/>
  <c r="P37" i="1"/>
  <c r="R37" i="1" s="1"/>
  <c r="T37" i="1" s="1"/>
  <c r="F88" i="1"/>
  <c r="F86" i="1"/>
  <c r="F75" i="1"/>
  <c r="F27" i="1"/>
  <c r="F30" i="1"/>
  <c r="G30" i="1" s="1"/>
  <c r="I30" i="1" s="1"/>
  <c r="F55" i="1"/>
  <c r="P49" i="1"/>
  <c r="R49" i="1" s="1"/>
  <c r="T49" i="1" s="1"/>
  <c r="P50" i="1"/>
  <c r="R50" i="1" s="1"/>
  <c r="T50" i="1" s="1"/>
  <c r="E17" i="4"/>
  <c r="R34" i="1"/>
  <c r="T34" i="1" s="1"/>
  <c r="R41" i="1"/>
  <c r="T41" i="1" s="1"/>
  <c r="R46" i="1"/>
  <c r="T46" i="1" s="1"/>
  <c r="E51" i="4"/>
  <c r="G35" i="1"/>
  <c r="P74" i="1"/>
  <c r="R74" i="1" s="1"/>
  <c r="T74" i="1" s="1"/>
  <c r="G96" i="1"/>
  <c r="K96" i="1" s="1"/>
  <c r="R22" i="1"/>
  <c r="T22" i="1" s="1"/>
  <c r="P80" i="1"/>
  <c r="R80" i="1" s="1"/>
  <c r="T80" i="1" s="1"/>
  <c r="R51" i="1"/>
  <c r="T51" i="1" s="1"/>
  <c r="F79" i="1"/>
  <c r="E50" i="4"/>
  <c r="P98" i="1"/>
  <c r="R98" i="1" s="1"/>
  <c r="T98" i="1" s="1"/>
  <c r="F5" i="1"/>
  <c r="F21" i="2"/>
  <c r="K21" i="2"/>
  <c r="I21" i="2"/>
  <c r="P40" i="1"/>
  <c r="R40" i="1" s="1"/>
  <c r="T40" i="1" s="1"/>
  <c r="P103" i="1"/>
  <c r="R103" i="1" s="1"/>
  <c r="T103" i="1" s="1"/>
  <c r="P25" i="1"/>
  <c r="R25" i="1" s="1"/>
  <c r="T25" i="1" s="1"/>
  <c r="W32" i="1"/>
  <c r="H13" i="2"/>
  <c r="P29" i="1"/>
  <c r="R29" i="1" s="1"/>
  <c r="T29" i="1" s="1"/>
  <c r="P56" i="1"/>
  <c r="R56" i="1" s="1"/>
  <c r="T56" i="1" s="1"/>
  <c r="P54" i="1"/>
  <c r="R54" i="1" s="1"/>
  <c r="T54" i="1" s="1"/>
  <c r="P33" i="1"/>
  <c r="R33" i="1" s="1"/>
  <c r="T33" i="1" s="1"/>
  <c r="P24" i="1"/>
  <c r="R24" i="1" s="1"/>
  <c r="T24" i="1" s="1"/>
  <c r="P69" i="1"/>
  <c r="R69" i="1" s="1"/>
  <c r="T69" i="1" s="1"/>
  <c r="W30" i="1"/>
  <c r="P105" i="1"/>
  <c r="R105" i="1" s="1"/>
  <c r="T105" i="1" s="1"/>
  <c r="P48" i="1"/>
  <c r="R48" i="1" s="1"/>
  <c r="T48" i="1" s="1"/>
  <c r="P62" i="1"/>
  <c r="R62" i="1" s="1"/>
  <c r="T62" i="1" s="1"/>
  <c r="P72" i="1"/>
  <c r="R72" i="1" s="1"/>
  <c r="T72" i="1" s="1"/>
  <c r="W29" i="1"/>
  <c r="J21" i="2"/>
  <c r="P32" i="1"/>
  <c r="R32" i="1" s="1"/>
  <c r="T32" i="1" s="1"/>
  <c r="P77" i="1"/>
  <c r="R77" i="1" s="1"/>
  <c r="T77" i="1" s="1"/>
  <c r="W28" i="1"/>
  <c r="K13" i="2"/>
  <c r="D13" i="2"/>
  <c r="N13" i="2"/>
  <c r="I13" i="2"/>
  <c r="G13" i="2"/>
  <c r="F13" i="2"/>
  <c r="P13" i="2"/>
  <c r="Q13" i="2"/>
  <c r="M13" i="2"/>
  <c r="O13" i="2"/>
  <c r="C13" i="2"/>
  <c r="E13" i="2"/>
  <c r="L13" i="2"/>
  <c r="G18" i="2"/>
  <c r="I18" i="2"/>
  <c r="F18" i="2"/>
  <c r="J18" i="2"/>
  <c r="C18" i="2"/>
  <c r="H18" i="2"/>
  <c r="L18" i="2"/>
  <c r="K18" i="2"/>
  <c r="D18" i="2"/>
  <c r="R73" i="1" l="1"/>
  <c r="T73" i="1" s="1"/>
  <c r="R26" i="1"/>
  <c r="T26" i="1" s="1"/>
  <c r="R63" i="1"/>
  <c r="T63" i="1" s="1"/>
  <c r="R44" i="1"/>
  <c r="T44" i="1" s="1"/>
  <c r="R67" i="1"/>
  <c r="T67" i="1" s="1"/>
  <c r="R57" i="1"/>
  <c r="T57" i="1" s="1"/>
  <c r="P30" i="1"/>
  <c r="R30" i="1" s="1"/>
  <c r="T30" i="1" s="1"/>
  <c r="R85" i="1"/>
  <c r="T85" i="1" s="1"/>
  <c r="R39" i="1"/>
  <c r="T39" i="1" s="1"/>
  <c r="R71" i="1"/>
  <c r="T71" i="1" s="1"/>
  <c r="R108" i="1"/>
  <c r="T108" i="1" s="1"/>
  <c r="R83" i="1"/>
  <c r="T83" i="1" s="1"/>
  <c r="R109" i="1"/>
  <c r="T109" i="1" s="1"/>
  <c r="R23" i="1"/>
  <c r="T23" i="1" s="1"/>
  <c r="R59" i="1"/>
  <c r="T59" i="1" s="1"/>
  <c r="R58" i="1"/>
  <c r="T58" i="1" s="1"/>
  <c r="G79" i="1"/>
  <c r="K79" i="1" s="1"/>
  <c r="P79" i="1"/>
  <c r="G27" i="1"/>
  <c r="I27" i="1" s="1"/>
  <c r="P27" i="1"/>
  <c r="R28" i="1"/>
  <c r="T28" i="1" s="1"/>
  <c r="R81" i="1"/>
  <c r="T81" i="1" s="1"/>
  <c r="R101" i="1"/>
  <c r="T101" i="1" s="1"/>
  <c r="R21" i="1"/>
  <c r="T21" i="1" s="1"/>
  <c r="P75" i="1"/>
  <c r="G75" i="1"/>
  <c r="I75" i="1" s="1"/>
  <c r="P86" i="1"/>
  <c r="R86" i="1" s="1"/>
  <c r="T86" i="1" s="1"/>
  <c r="G86" i="1"/>
  <c r="K86" i="1" s="1"/>
  <c r="R60" i="1"/>
  <c r="T60" i="1" s="1"/>
  <c r="G88" i="1"/>
  <c r="K88" i="1" s="1"/>
  <c r="P88" i="1"/>
  <c r="R88" i="1" s="1"/>
  <c r="T88" i="1" s="1"/>
  <c r="R76" i="1"/>
  <c r="T76" i="1" s="1"/>
  <c r="R82" i="1"/>
  <c r="T82" i="1" s="1"/>
  <c r="D15" i="1"/>
  <c r="C19" i="1" s="1"/>
  <c r="R70" i="1"/>
  <c r="T70" i="1" s="1"/>
  <c r="R53" i="1"/>
  <c r="T53" i="1" s="1"/>
  <c r="R84" i="1"/>
  <c r="T84" i="1" s="1"/>
  <c r="R52" i="1"/>
  <c r="T52" i="1" s="1"/>
  <c r="R36" i="1"/>
  <c r="T36" i="1" s="1"/>
  <c r="R96" i="1"/>
  <c r="T96" i="1" s="1"/>
  <c r="D16" i="1"/>
  <c r="D19" i="1" s="1"/>
  <c r="I35" i="1"/>
  <c r="G55" i="1"/>
  <c r="P55" i="1"/>
  <c r="R92" i="1"/>
  <c r="T92" i="1" s="1"/>
  <c r="R64" i="1"/>
  <c r="T64" i="1" s="1"/>
  <c r="R102" i="1"/>
  <c r="T102" i="1" s="1"/>
  <c r="R38" i="1"/>
  <c r="T38" i="1" s="1"/>
  <c r="R90" i="1"/>
  <c r="T90" i="1" s="1"/>
  <c r="G87" i="1"/>
  <c r="K87" i="1" s="1"/>
  <c r="P87" i="1"/>
  <c r="O4" i="2"/>
  <c r="O5" i="2"/>
  <c r="O6" i="2"/>
  <c r="O3" i="2"/>
  <c r="O2" i="2"/>
  <c r="O1" i="2"/>
  <c r="C12" i="1"/>
  <c r="C11" i="1"/>
  <c r="E18" i="2"/>
  <c r="R55" i="1" l="1"/>
  <c r="T55" i="1" s="1"/>
  <c r="R75" i="1"/>
  <c r="T75" i="1" s="1"/>
  <c r="O89" i="1"/>
  <c r="O79" i="1"/>
  <c r="O104" i="1"/>
  <c r="O105" i="1"/>
  <c r="O96" i="1"/>
  <c r="O70" i="1"/>
  <c r="O85" i="1"/>
  <c r="O95" i="1"/>
  <c r="O63" i="1"/>
  <c r="O46" i="1"/>
  <c r="O50" i="1"/>
  <c r="O55" i="1"/>
  <c r="O84" i="1"/>
  <c r="O65" i="1"/>
  <c r="C15" i="1"/>
  <c r="O58" i="1"/>
  <c r="O83" i="1"/>
  <c r="O74" i="1"/>
  <c r="O71" i="1"/>
  <c r="O53" i="1"/>
  <c r="O106" i="1"/>
  <c r="O54" i="1"/>
  <c r="O80" i="1"/>
  <c r="O78" i="1"/>
  <c r="O66" i="1"/>
  <c r="O47" i="1"/>
  <c r="O48" i="1"/>
  <c r="O61" i="1"/>
  <c r="O45" i="1"/>
  <c r="O102" i="1"/>
  <c r="O100" i="1"/>
  <c r="O97" i="1"/>
  <c r="O67" i="1"/>
  <c r="O108" i="1"/>
  <c r="O86" i="1"/>
  <c r="O81" i="1"/>
  <c r="O76" i="1"/>
  <c r="O49" i="1"/>
  <c r="O93" i="1"/>
  <c r="O101" i="1"/>
  <c r="O107" i="1"/>
  <c r="O64" i="1"/>
  <c r="O60" i="1"/>
  <c r="O109" i="1"/>
  <c r="O75" i="1"/>
  <c r="O99" i="1"/>
  <c r="O68" i="1"/>
  <c r="O82" i="1"/>
  <c r="O51" i="1"/>
  <c r="O90" i="1"/>
  <c r="O88" i="1"/>
  <c r="O52" i="1"/>
  <c r="O59" i="1"/>
  <c r="O94" i="1"/>
  <c r="O92" i="1"/>
  <c r="O77" i="1"/>
  <c r="O73" i="1"/>
  <c r="O69" i="1"/>
  <c r="O57" i="1"/>
  <c r="O56" i="1"/>
  <c r="O44" i="1"/>
  <c r="O62" i="1"/>
  <c r="O91" i="1"/>
  <c r="O87" i="1"/>
  <c r="O103" i="1"/>
  <c r="O72" i="1"/>
  <c r="O98" i="1"/>
  <c r="C16" i="1"/>
  <c r="D18" i="1" s="1"/>
  <c r="R87" i="1"/>
  <c r="T87" i="1" s="1"/>
  <c r="K55" i="1"/>
  <c r="R27" i="1"/>
  <c r="T27" i="1" s="1"/>
  <c r="R79" i="1"/>
  <c r="T79" i="1" s="1"/>
  <c r="O7" i="2"/>
  <c r="E4" i="2" s="1"/>
  <c r="P319" i="2"/>
  <c r="P304" i="2"/>
  <c r="P297" i="2"/>
  <c r="P290" i="2"/>
  <c r="P308" i="2"/>
  <c r="P240" i="2"/>
  <c r="P249" i="2"/>
  <c r="P294" i="2"/>
  <c r="P234" i="2"/>
  <c r="P267" i="2"/>
  <c r="P252" i="2"/>
  <c r="P270" i="2"/>
  <c r="P254" i="2"/>
  <c r="P193" i="2"/>
  <c r="P239" i="2"/>
  <c r="P146" i="2"/>
  <c r="P203" i="2"/>
  <c r="P331" i="2"/>
  <c r="P303" i="2"/>
  <c r="P288" i="2"/>
  <c r="P330" i="2"/>
  <c r="P274" i="2"/>
  <c r="P283" i="2"/>
  <c r="P329" i="2"/>
  <c r="P233" i="2"/>
  <c r="P285" i="2"/>
  <c r="P218" i="2"/>
  <c r="P251" i="2"/>
  <c r="P236" i="2"/>
  <c r="P323" i="2"/>
  <c r="P337" i="2"/>
  <c r="P280" i="2"/>
  <c r="P326" i="2"/>
  <c r="P315" i="2"/>
  <c r="P281" i="2"/>
  <c r="P299" i="2"/>
  <c r="P225" i="2"/>
  <c r="P279" i="2"/>
  <c r="P310" i="2"/>
  <c r="P318" i="2"/>
  <c r="P228" i="2"/>
  <c r="P336" i="2"/>
  <c r="P296" i="2"/>
  <c r="P306" i="2"/>
  <c r="P269" i="2"/>
  <c r="P257" i="2"/>
  <c r="P258" i="2"/>
  <c r="P259" i="2"/>
  <c r="P291" i="2"/>
  <c r="P262" i="2"/>
  <c r="P185" i="2"/>
  <c r="P194" i="2"/>
  <c r="P327" i="2"/>
  <c r="P171" i="2"/>
  <c r="P243" i="2"/>
  <c r="P164" i="2"/>
  <c r="P173" i="2"/>
  <c r="P174" i="2"/>
  <c r="P199" i="2"/>
  <c r="P135" i="2"/>
  <c r="P107" i="2"/>
  <c r="P45" i="2"/>
  <c r="P134" i="2"/>
  <c r="P58" i="2"/>
  <c r="P215" i="2"/>
  <c r="P120" i="2"/>
  <c r="P63" i="2"/>
  <c r="P114" i="2"/>
  <c r="P52" i="2"/>
  <c r="P111" i="2"/>
  <c r="P41" i="2"/>
  <c r="P207" i="2"/>
  <c r="P70" i="2"/>
  <c r="P184" i="2"/>
  <c r="P75" i="2"/>
  <c r="P80" i="2"/>
  <c r="P328" i="2"/>
  <c r="P272" i="2"/>
  <c r="P298" i="2"/>
  <c r="P264" i="2"/>
  <c r="P241" i="2"/>
  <c r="P250" i="2"/>
  <c r="P292" i="2"/>
  <c r="P284" i="2"/>
  <c r="P246" i="2"/>
  <c r="P177" i="2"/>
  <c r="P186" i="2"/>
  <c r="P316" i="2"/>
  <c r="P163" i="2"/>
  <c r="P216" i="2"/>
  <c r="P273" i="2"/>
  <c r="P165" i="2"/>
  <c r="P166" i="2"/>
  <c r="P191" i="2"/>
  <c r="P127" i="2"/>
  <c r="P101" i="2"/>
  <c r="P37" i="2"/>
  <c r="P116" i="2"/>
  <c r="P50" i="2"/>
  <c r="P148" i="2"/>
  <c r="P117" i="2"/>
  <c r="P55" i="2"/>
  <c r="P40" i="2"/>
  <c r="P36" i="2"/>
  <c r="P97" i="2"/>
  <c r="P33" i="2"/>
  <c r="P333" i="2"/>
  <c r="P321" i="2"/>
  <c r="P282" i="2"/>
  <c r="P256" i="2"/>
  <c r="P217" i="2"/>
  <c r="P242" i="2"/>
  <c r="P276" i="2"/>
  <c r="P261" i="2"/>
  <c r="P238" i="2"/>
  <c r="P169" i="2"/>
  <c r="P178" i="2"/>
  <c r="P286" i="2"/>
  <c r="P155" i="2"/>
  <c r="P214" i="2"/>
  <c r="P247" i="2"/>
  <c r="P223" i="2"/>
  <c r="P158" i="2"/>
  <c r="P183" i="2"/>
  <c r="P119" i="2"/>
  <c r="P93" i="2"/>
  <c r="P29" i="2"/>
  <c r="P108" i="2"/>
  <c r="P42" i="2"/>
  <c r="P140" i="2"/>
  <c r="P109" i="2"/>
  <c r="P47" i="2"/>
  <c r="P118" i="2"/>
  <c r="P28" i="2"/>
  <c r="P89" i="2"/>
  <c r="P25" i="2"/>
  <c r="P136" i="2"/>
  <c r="P54" i="2"/>
  <c r="P121" i="2"/>
  <c r="P59" i="2"/>
  <c r="P48" i="2"/>
  <c r="P311" i="2"/>
  <c r="P313" i="2"/>
  <c r="P307" i="2"/>
  <c r="P248" i="2"/>
  <c r="P209" i="2"/>
  <c r="P226" i="2"/>
  <c r="P268" i="2"/>
  <c r="P253" i="2"/>
  <c r="P230" i="2"/>
  <c r="P161" i="2"/>
  <c r="P170" i="2"/>
  <c r="P210" i="2"/>
  <c r="P147" i="2"/>
  <c r="P204" i="2"/>
  <c r="P335" i="2"/>
  <c r="P305" i="2"/>
  <c r="P325" i="2"/>
  <c r="P232" i="2"/>
  <c r="P334" i="2"/>
  <c r="P302" i="2"/>
  <c r="P260" i="2"/>
  <c r="P245" i="2"/>
  <c r="P222" i="2"/>
  <c r="P153" i="2"/>
  <c r="P162" i="2"/>
  <c r="P208" i="2"/>
  <c r="P139" i="2"/>
  <c r="P196" i="2"/>
  <c r="P205" i="2"/>
  <c r="P206" i="2"/>
  <c r="P231" i="2"/>
  <c r="P167" i="2"/>
  <c r="P152" i="2"/>
  <c r="P77" i="2"/>
  <c r="P21" i="2"/>
  <c r="P90" i="2"/>
  <c r="P26" i="2"/>
  <c r="P128" i="2"/>
  <c r="P95" i="2"/>
  <c r="P31" i="2"/>
  <c r="P100" i="2"/>
  <c r="P106" i="2"/>
  <c r="P73" i="2"/>
  <c r="P168" i="2"/>
  <c r="P102" i="2"/>
  <c r="P38" i="2"/>
  <c r="P105" i="2"/>
  <c r="P43" i="2"/>
  <c r="P324" i="2"/>
  <c r="P332" i="2"/>
  <c r="P317" i="2"/>
  <c r="P277" i="2"/>
  <c r="P300" i="2"/>
  <c r="P301" i="2"/>
  <c r="P244" i="2"/>
  <c r="P237" i="2"/>
  <c r="P235" i="2"/>
  <c r="P145" i="2"/>
  <c r="P154" i="2"/>
  <c r="P195" i="2"/>
  <c r="P131" i="2"/>
  <c r="P188" i="2"/>
  <c r="P197" i="2"/>
  <c r="P198" i="2"/>
  <c r="P219" i="2"/>
  <c r="P159" i="2"/>
  <c r="P150" i="2"/>
  <c r="P69" i="2"/>
  <c r="P129" i="2"/>
  <c r="P82" i="2"/>
  <c r="P157" i="2"/>
  <c r="P126" i="2"/>
  <c r="P87" i="2"/>
  <c r="P68" i="2"/>
  <c r="P92" i="2"/>
  <c r="P32" i="2"/>
  <c r="P65" i="2"/>
  <c r="P141" i="2"/>
  <c r="P94" i="2"/>
  <c r="P30" i="2"/>
  <c r="P99" i="2"/>
  <c r="P35" i="2"/>
  <c r="P320" i="2"/>
  <c r="P322" i="2"/>
  <c r="P309" i="2"/>
  <c r="P271" i="2"/>
  <c r="P289" i="2"/>
  <c r="P293" i="2"/>
  <c r="P220" i="2"/>
  <c r="P229" i="2"/>
  <c r="P227" i="2"/>
  <c r="P275" i="2"/>
  <c r="P138" i="2"/>
  <c r="P187" i="2"/>
  <c r="P123" i="2"/>
  <c r="P180" i="2"/>
  <c r="P189" i="2"/>
  <c r="P190" i="2"/>
  <c r="P213" i="2"/>
  <c r="P151" i="2"/>
  <c r="P144" i="2"/>
  <c r="P61" i="2"/>
  <c r="P104" i="2"/>
  <c r="P74" i="2"/>
  <c r="P132" i="2"/>
  <c r="P124" i="2"/>
  <c r="P79" i="2"/>
  <c r="P60" i="2"/>
  <c r="P84" i="2"/>
  <c r="P142" i="2"/>
  <c r="P57" i="2"/>
  <c r="P22" i="2"/>
  <c r="P278" i="2"/>
  <c r="P181" i="2"/>
  <c r="P115" i="2"/>
  <c r="P88" i="2"/>
  <c r="P76" i="2"/>
  <c r="P200" i="2"/>
  <c r="P125" i="2"/>
  <c r="P64" i="2"/>
  <c r="P312" i="2"/>
  <c r="P201" i="2"/>
  <c r="P221" i="2"/>
  <c r="P85" i="2"/>
  <c r="P137" i="2"/>
  <c r="P176" i="2"/>
  <c r="P112" i="2"/>
  <c r="P113" i="2"/>
  <c r="P314" i="2"/>
  <c r="P202" i="2"/>
  <c r="P182" i="2"/>
  <c r="P53" i="2"/>
  <c r="P122" i="2"/>
  <c r="P133" i="2"/>
  <c r="P86" i="2"/>
  <c r="P91" i="2"/>
  <c r="P295" i="2"/>
  <c r="P130" i="2"/>
  <c r="P263" i="2"/>
  <c r="P24" i="2"/>
  <c r="P103" i="2"/>
  <c r="P81" i="2"/>
  <c r="P78" i="2"/>
  <c r="P83" i="2"/>
  <c r="P265" i="2"/>
  <c r="P179" i="2"/>
  <c r="P211" i="2"/>
  <c r="P149" i="2"/>
  <c r="P71" i="2"/>
  <c r="P49" i="2"/>
  <c r="P62" i="2"/>
  <c r="P67" i="2"/>
  <c r="P266" i="2"/>
  <c r="P255" i="2"/>
  <c r="P175" i="2"/>
  <c r="P98" i="2"/>
  <c r="P39" i="2"/>
  <c r="P23" i="2"/>
  <c r="P46" i="2"/>
  <c r="P51" i="2"/>
  <c r="P287" i="2"/>
  <c r="P172" i="2"/>
  <c r="P143" i="2"/>
  <c r="P66" i="2"/>
  <c r="P44" i="2"/>
  <c r="P96" i="2"/>
  <c r="P72" i="2"/>
  <c r="P27" i="2"/>
  <c r="P212" i="2"/>
  <c r="P224" i="2"/>
  <c r="P160" i="2"/>
  <c r="P34" i="2"/>
  <c r="P110" i="2"/>
  <c r="P56" i="2"/>
  <c r="P192" i="2"/>
  <c r="P156" i="2"/>
  <c r="Q47" i="2"/>
  <c r="Q25" i="2"/>
  <c r="Q89" i="2"/>
  <c r="Q69" i="2"/>
  <c r="Q82" i="2"/>
  <c r="Q91" i="2"/>
  <c r="Q94" i="2"/>
  <c r="Q70" i="2"/>
  <c r="Q54" i="2"/>
  <c r="Q83" i="2"/>
  <c r="Q312" i="2"/>
  <c r="Q79" i="2"/>
  <c r="Q57" i="2"/>
  <c r="Q37" i="2"/>
  <c r="Q30" i="2"/>
  <c r="Q46" i="2"/>
  <c r="Q50" i="2"/>
  <c r="Q67" i="2"/>
  <c r="Q32" i="2"/>
  <c r="Q78" i="2"/>
  <c r="Q40" i="2"/>
  <c r="Q87" i="2"/>
  <c r="Q81" i="2"/>
  <c r="Q85" i="2"/>
  <c r="Q59" i="2"/>
  <c r="Q88" i="2"/>
  <c r="Q332" i="2"/>
  <c r="Q93" i="2"/>
  <c r="Q320" i="2"/>
  <c r="Q281" i="2"/>
  <c r="Q306" i="2"/>
  <c r="Q283" i="2"/>
  <c r="Q86" i="2"/>
  <c r="Q257" i="2"/>
  <c r="Q294" i="2"/>
  <c r="Q226" i="2"/>
  <c r="Q301" i="2"/>
  <c r="Q235" i="2"/>
  <c r="Q260" i="2"/>
  <c r="Q245" i="2"/>
  <c r="Q254" i="2"/>
  <c r="Q247" i="2"/>
  <c r="Q186" i="2"/>
  <c r="Q203" i="2"/>
  <c r="Q139" i="2"/>
  <c r="Q196" i="2"/>
  <c r="Q132" i="2"/>
  <c r="Q181" i="2"/>
  <c r="Q174" i="2"/>
  <c r="Q191" i="2"/>
  <c r="Q207" i="2"/>
  <c r="Q144" i="2"/>
  <c r="Q107" i="2"/>
  <c r="Q118" i="2"/>
  <c r="Q193" i="2"/>
  <c r="Q125" i="2"/>
  <c r="Q157" i="2"/>
  <c r="Q150" i="2"/>
  <c r="Q23" i="2"/>
  <c r="Q98" i="2"/>
  <c r="Q100" i="2"/>
  <c r="Q43" i="2"/>
  <c r="Q84" i="2"/>
  <c r="Q26" i="2"/>
  <c r="Q52" i="2"/>
  <c r="Q64" i="2"/>
  <c r="Q44" i="2"/>
  <c r="Q60" i="2"/>
  <c r="Q290" i="2"/>
  <c r="Q80" i="2"/>
  <c r="Q327" i="2"/>
  <c r="Q241" i="2"/>
  <c r="Q279" i="2"/>
  <c r="Q210" i="2"/>
  <c r="Q287" i="2"/>
  <c r="Q219" i="2"/>
  <c r="Q296" i="2"/>
  <c r="Q229" i="2"/>
  <c r="Q238" i="2"/>
  <c r="Q231" i="2"/>
  <c r="Q170" i="2"/>
  <c r="Q187" i="2"/>
  <c r="Q248" i="2"/>
  <c r="Q180" i="2"/>
  <c r="Q269" i="2"/>
  <c r="Q165" i="2"/>
  <c r="Q244" i="2"/>
  <c r="Q175" i="2"/>
  <c r="Q192" i="2"/>
  <c r="Q128" i="2"/>
  <c r="Q143" i="2"/>
  <c r="Q228" i="2"/>
  <c r="Q185" i="2"/>
  <c r="Q121" i="2"/>
  <c r="Q138" i="2"/>
  <c r="Q31" i="2"/>
  <c r="Q33" i="2"/>
  <c r="Q29" i="2"/>
  <c r="Q56" i="2"/>
  <c r="Q102" i="2"/>
  <c r="Q48" i="2"/>
  <c r="Q74" i="2"/>
  <c r="Q96" i="2"/>
  <c r="Q321" i="2"/>
  <c r="Q330" i="2"/>
  <c r="Q66" i="2"/>
  <c r="Q336" i="2"/>
  <c r="Q318" i="2"/>
  <c r="Q233" i="2"/>
  <c r="Q266" i="2"/>
  <c r="Q325" i="2"/>
  <c r="Q274" i="2"/>
  <c r="Q319" i="2"/>
  <c r="Q284" i="2"/>
  <c r="Q221" i="2"/>
  <c r="Q230" i="2"/>
  <c r="Q223" i="2"/>
  <c r="Q162" i="2"/>
  <c r="Q179" i="2"/>
  <c r="Q236" i="2"/>
  <c r="Q172" i="2"/>
  <c r="Q256" i="2"/>
  <c r="Q222" i="2"/>
  <c r="Q232" i="2"/>
  <c r="Q167" i="2"/>
  <c r="Q184" i="2"/>
  <c r="Q120" i="2"/>
  <c r="Q137" i="2"/>
  <c r="Q201" i="2"/>
  <c r="Q177" i="2"/>
  <c r="Q119" i="2"/>
  <c r="Q135" i="2"/>
  <c r="Q39" i="2"/>
  <c r="Q41" i="2"/>
  <c r="Q45" i="2"/>
  <c r="Q68" i="2"/>
  <c r="Q24" i="2"/>
  <c r="Q101" i="2"/>
  <c r="Q35" i="2"/>
  <c r="Q337" i="2"/>
  <c r="Q313" i="2"/>
  <c r="Q328" i="2"/>
  <c r="Q315" i="2"/>
  <c r="Q334" i="2"/>
  <c r="Q55" i="2"/>
  <c r="Q49" i="2"/>
  <c r="Q53" i="2"/>
  <c r="Q90" i="2"/>
  <c r="Q36" i="2"/>
  <c r="Q27" i="2"/>
  <c r="Q76" i="2"/>
  <c r="Q329" i="2"/>
  <c r="Q305" i="2"/>
  <c r="Q326" i="2"/>
  <c r="Q307" i="2"/>
  <c r="Q323" i="2"/>
  <c r="Q277" i="2"/>
  <c r="Q333" i="2"/>
  <c r="Q250" i="2"/>
  <c r="Q311" i="2"/>
  <c r="Q259" i="2"/>
  <c r="Q282" i="2"/>
  <c r="Q270" i="2"/>
  <c r="Q280" i="2"/>
  <c r="Q286" i="2"/>
  <c r="Q217" i="2"/>
  <c r="Q146" i="2"/>
  <c r="Q163" i="2"/>
  <c r="Q216" i="2"/>
  <c r="Q156" i="2"/>
  <c r="Q205" i="2"/>
  <c r="Q198" i="2"/>
  <c r="Q211" i="2"/>
  <c r="Q151" i="2"/>
  <c r="Q168" i="2"/>
  <c r="Q134" i="2"/>
  <c r="Q122" i="2"/>
  <c r="Q92" i="2"/>
  <c r="Q75" i="2"/>
  <c r="Q97" i="2"/>
  <c r="Q298" i="2"/>
  <c r="Q271" i="2"/>
  <c r="Q242" i="2"/>
  <c r="Q251" i="2"/>
  <c r="Q261" i="2"/>
  <c r="Q263" i="2"/>
  <c r="Q212" i="2"/>
  <c r="Q214" i="2"/>
  <c r="Q197" i="2"/>
  <c r="Q209" i="2"/>
  <c r="Q160" i="2"/>
  <c r="Q117" i="2"/>
  <c r="Q161" i="2"/>
  <c r="Q158" i="2"/>
  <c r="Q61" i="2"/>
  <c r="Q104" i="2"/>
  <c r="Q335" i="2"/>
  <c r="Q299" i="2"/>
  <c r="Q265" i="2"/>
  <c r="Q234" i="2"/>
  <c r="Q243" i="2"/>
  <c r="Q253" i="2"/>
  <c r="Q255" i="2"/>
  <c r="Q208" i="2"/>
  <c r="Q204" i="2"/>
  <c r="Q189" i="2"/>
  <c r="Q199" i="2"/>
  <c r="Q152" i="2"/>
  <c r="Q109" i="2"/>
  <c r="Q153" i="2"/>
  <c r="Q141" i="2"/>
  <c r="Q77" i="2"/>
  <c r="Q51" i="2"/>
  <c r="Q304" i="2"/>
  <c r="Q291" i="2"/>
  <c r="Q249" i="2"/>
  <c r="Q218" i="2"/>
  <c r="Q227" i="2"/>
  <c r="Q237" i="2"/>
  <c r="Q239" i="2"/>
  <c r="Q195" i="2"/>
  <c r="Q188" i="2"/>
  <c r="Q173" i="2"/>
  <c r="Q183" i="2"/>
  <c r="Q136" i="2"/>
  <c r="Q110" i="2"/>
  <c r="Q145" i="2"/>
  <c r="Q129" i="2"/>
  <c r="Q63" i="2"/>
  <c r="Q28" i="2"/>
  <c r="Q103" i="2"/>
  <c r="Q297" i="2"/>
  <c r="Q275" i="2"/>
  <c r="Q95" i="2"/>
  <c r="Q317" i="2"/>
  <c r="Q292" i="2"/>
  <c r="Q213" i="2"/>
  <c r="Q240" i="2"/>
  <c r="Q171" i="2"/>
  <c r="Q164" i="2"/>
  <c r="Q206" i="2"/>
  <c r="Q159" i="2"/>
  <c r="Q149" i="2"/>
  <c r="Q142" i="2"/>
  <c r="Q127" i="2"/>
  <c r="Q114" i="2"/>
  <c r="Q71" i="2"/>
  <c r="Q99" i="2"/>
  <c r="Q324" i="2"/>
  <c r="Q289" i="2"/>
  <c r="Q316" i="2"/>
  <c r="Q303" i="2"/>
  <c r="Q309" i="2"/>
  <c r="Q276" i="2"/>
  <c r="Q278" i="2"/>
  <c r="Q202" i="2"/>
  <c r="Q155" i="2"/>
  <c r="Q148" i="2"/>
  <c r="Q190" i="2"/>
  <c r="Q264" i="2"/>
  <c r="Q116" i="2"/>
  <c r="Q133" i="2"/>
  <c r="Q123" i="2"/>
  <c r="Q106" i="2"/>
  <c r="Q21" i="2"/>
  <c r="Q34" i="2"/>
  <c r="Q38" i="2"/>
  <c r="Q273" i="2"/>
  <c r="Q308" i="2"/>
  <c r="Q300" i="2"/>
  <c r="Q302" i="2"/>
  <c r="Q268" i="2"/>
  <c r="Q262" i="2"/>
  <c r="Q194" i="2"/>
  <c r="Q147" i="2"/>
  <c r="Q140" i="2"/>
  <c r="Q182" i="2"/>
  <c r="Q215" i="2"/>
  <c r="Q108" i="2"/>
  <c r="Q130" i="2"/>
  <c r="Q113" i="2"/>
  <c r="Q22" i="2"/>
  <c r="Q65" i="2"/>
  <c r="Q72" i="2"/>
  <c r="Q58" i="2"/>
  <c r="Q322" i="2"/>
  <c r="Q331" i="2"/>
  <c r="Q285" i="2"/>
  <c r="Q293" i="2"/>
  <c r="Q252" i="2"/>
  <c r="Q246" i="2"/>
  <c r="Q178" i="2"/>
  <c r="Q131" i="2"/>
  <c r="Q124" i="2"/>
  <c r="Q166" i="2"/>
  <c r="Q200" i="2"/>
  <c r="Q295" i="2"/>
  <c r="Q111" i="2"/>
  <c r="Q105" i="2"/>
  <c r="Q115" i="2"/>
  <c r="Q62" i="2"/>
  <c r="Q154" i="2"/>
  <c r="Q42" i="2"/>
  <c r="Q225" i="2"/>
  <c r="Q314" i="2"/>
  <c r="Q224" i="2"/>
  <c r="Q310" i="2"/>
  <c r="Q220" i="2"/>
  <c r="Q258" i="2"/>
  <c r="Q176" i="2"/>
  <c r="Q267" i="2"/>
  <c r="Q126" i="2"/>
  <c r="Q272" i="2"/>
  <c r="Q112" i="2"/>
  <c r="Q73" i="2"/>
  <c r="Q288" i="2"/>
  <c r="Q169" i="2"/>
  <c r="O335" i="2"/>
  <c r="O319" i="2"/>
  <c r="O324" i="2"/>
  <c r="O305" i="2"/>
  <c r="O314" i="2"/>
  <c r="O255" i="2"/>
  <c r="O256" i="2"/>
  <c r="O277" i="2"/>
  <c r="O331" i="2"/>
  <c r="O266" i="2"/>
  <c r="O282" i="2"/>
  <c r="O211" i="2"/>
  <c r="O244" i="2"/>
  <c r="O245" i="2"/>
  <c r="O207" i="2"/>
  <c r="O278" i="2"/>
  <c r="O145" i="2"/>
  <c r="O202" i="2"/>
  <c r="O327" i="2"/>
  <c r="O311" i="2"/>
  <c r="O320" i="2"/>
  <c r="O297" i="2"/>
  <c r="O306" i="2"/>
  <c r="O247" i="2"/>
  <c r="O248" i="2"/>
  <c r="O265" i="2"/>
  <c r="O325" i="2"/>
  <c r="O258" i="2"/>
  <c r="O267" i="2"/>
  <c r="O307" i="2"/>
  <c r="O236" i="2"/>
  <c r="O237" i="2"/>
  <c r="O200" i="2"/>
  <c r="O201" i="2"/>
  <c r="O137" i="2"/>
  <c r="O194" i="2"/>
  <c r="O130" i="2"/>
  <c r="O171" i="2"/>
  <c r="O164" i="2"/>
  <c r="O173" i="2"/>
  <c r="O190" i="2"/>
  <c r="O126" i="2"/>
  <c r="O114" i="2"/>
  <c r="O56" i="2"/>
  <c r="O107" i="2"/>
  <c r="O45" i="2"/>
  <c r="O149" i="2"/>
  <c r="O74" i="2"/>
  <c r="O55" i="2"/>
  <c r="O140" i="2"/>
  <c r="O79" i="2"/>
  <c r="O110" i="2"/>
  <c r="O44" i="2"/>
  <c r="O111" i="2"/>
  <c r="O41" i="2"/>
  <c r="O191" i="2"/>
  <c r="O94" i="2"/>
  <c r="O30" i="2"/>
  <c r="O329" i="2"/>
  <c r="O303" i="2"/>
  <c r="O312" i="2"/>
  <c r="O289" i="2"/>
  <c r="O334" i="2"/>
  <c r="O239" i="2"/>
  <c r="O240" i="2"/>
  <c r="O257" i="2"/>
  <c r="O317" i="2"/>
  <c r="O250" i="2"/>
  <c r="O259" i="2"/>
  <c r="O292" i="2"/>
  <c r="O291" i="2"/>
  <c r="O229" i="2"/>
  <c r="O192" i="2"/>
  <c r="O193" i="2"/>
  <c r="O129" i="2"/>
  <c r="O302" i="2"/>
  <c r="O279" i="2"/>
  <c r="O328" i="2"/>
  <c r="O332" i="2"/>
  <c r="O286" i="2"/>
  <c r="O283" i="2"/>
  <c r="O216" i="2"/>
  <c r="O233" i="2"/>
  <c r="O294" i="2"/>
  <c r="O315" i="2"/>
  <c r="O235" i="2"/>
  <c r="O268" i="2"/>
  <c r="O270" i="2"/>
  <c r="O228" i="2"/>
  <c r="O168" i="2"/>
  <c r="O169" i="2"/>
  <c r="O242" i="2"/>
  <c r="O162" i="2"/>
  <c r="O203" i="2"/>
  <c r="O196" i="2"/>
  <c r="O205" i="2"/>
  <c r="O220" i="2"/>
  <c r="O158" i="2"/>
  <c r="O156" i="2"/>
  <c r="O88" i="2"/>
  <c r="O43" i="2"/>
  <c r="O77" i="2"/>
  <c r="O21" i="2"/>
  <c r="O108" i="2"/>
  <c r="O42" i="2"/>
  <c r="O167" i="2"/>
  <c r="O117" i="2"/>
  <c r="O83" i="2"/>
  <c r="O76" i="2"/>
  <c r="O75" i="2"/>
  <c r="O73" i="2"/>
  <c r="O105" i="2"/>
  <c r="O123" i="2"/>
  <c r="O62" i="2"/>
  <c r="O310" i="2"/>
  <c r="O296" i="2"/>
  <c r="O308" i="2"/>
  <c r="O224" i="2"/>
  <c r="O300" i="2"/>
  <c r="O243" i="2"/>
  <c r="O280" i="2"/>
  <c r="O176" i="2"/>
  <c r="O254" i="2"/>
  <c r="O138" i="2"/>
  <c r="O214" i="2"/>
  <c r="O197" i="2"/>
  <c r="O198" i="2"/>
  <c r="O213" i="2"/>
  <c r="O80" i="2"/>
  <c r="O115" i="2"/>
  <c r="O29" i="2"/>
  <c r="O98" i="2"/>
  <c r="O95" i="2"/>
  <c r="O124" i="2"/>
  <c r="O59" i="2"/>
  <c r="O52" i="2"/>
  <c r="O89" i="2"/>
  <c r="O91" i="2"/>
  <c r="O102" i="2"/>
  <c r="O35" i="2"/>
  <c r="O333" i="2"/>
  <c r="O313" i="2"/>
  <c r="O263" i="2"/>
  <c r="O299" i="2"/>
  <c r="O274" i="2"/>
  <c r="O219" i="2"/>
  <c r="O253" i="2"/>
  <c r="O152" i="2"/>
  <c r="O212" i="2"/>
  <c r="O246" i="2"/>
  <c r="O188" i="2"/>
  <c r="O181" i="2"/>
  <c r="O174" i="2"/>
  <c r="O151" i="2"/>
  <c r="O64" i="2"/>
  <c r="O93" i="2"/>
  <c r="O125" i="2"/>
  <c r="O82" i="2"/>
  <c r="O31" i="2"/>
  <c r="O109" i="2"/>
  <c r="O118" i="2"/>
  <c r="O28" i="2"/>
  <c r="O65" i="2"/>
  <c r="O234" i="2"/>
  <c r="O78" i="2"/>
  <c r="O295" i="2"/>
  <c r="O281" i="2"/>
  <c r="O231" i="2"/>
  <c r="O249" i="2"/>
  <c r="O336" i="2"/>
  <c r="O276" i="2"/>
  <c r="O221" i="2"/>
  <c r="O185" i="2"/>
  <c r="O186" i="2"/>
  <c r="O210" i="2"/>
  <c r="O180" i="2"/>
  <c r="O165" i="2"/>
  <c r="O166" i="2"/>
  <c r="O141" i="2"/>
  <c r="O48" i="2"/>
  <c r="O85" i="2"/>
  <c r="O113" i="2"/>
  <c r="O66" i="2"/>
  <c r="O175" i="2"/>
  <c r="O103" i="2"/>
  <c r="O100" i="2"/>
  <c r="O135" i="2"/>
  <c r="O57" i="2"/>
  <c r="O183" i="2"/>
  <c r="O70" i="2"/>
  <c r="O287" i="2"/>
  <c r="O273" i="2"/>
  <c r="O298" i="2"/>
  <c r="O241" i="2"/>
  <c r="O323" i="2"/>
  <c r="O272" i="2"/>
  <c r="O238" i="2"/>
  <c r="O177" i="2"/>
  <c r="O178" i="2"/>
  <c r="O195" i="2"/>
  <c r="O172" i="2"/>
  <c r="O157" i="2"/>
  <c r="O150" i="2"/>
  <c r="O132" i="2"/>
  <c r="O40" i="2"/>
  <c r="O69" i="2"/>
  <c r="O67" i="2"/>
  <c r="O58" i="2"/>
  <c r="O121" i="2"/>
  <c r="O87" i="2"/>
  <c r="O92" i="2"/>
  <c r="O199" i="2"/>
  <c r="O49" i="2"/>
  <c r="O136" i="2"/>
  <c r="O54" i="2"/>
  <c r="O271" i="2"/>
  <c r="O326" i="2"/>
  <c r="O269" i="2"/>
  <c r="O225" i="2"/>
  <c r="O301" i="2"/>
  <c r="O260" i="2"/>
  <c r="O218" i="2"/>
  <c r="O161" i="2"/>
  <c r="O170" i="2"/>
  <c r="O187" i="2"/>
  <c r="O262" i="2"/>
  <c r="O223" i="2"/>
  <c r="O142" i="2"/>
  <c r="O106" i="2"/>
  <c r="O32" i="2"/>
  <c r="O61" i="2"/>
  <c r="O147" i="2"/>
  <c r="O50" i="2"/>
  <c r="O27" i="2"/>
  <c r="O71" i="2"/>
  <c r="O84" i="2"/>
  <c r="O155" i="2"/>
  <c r="O33" i="2"/>
  <c r="O127" i="2"/>
  <c r="O46" i="2"/>
  <c r="O337" i="2"/>
  <c r="O208" i="2"/>
  <c r="O284" i="2"/>
  <c r="O154" i="2"/>
  <c r="O189" i="2"/>
  <c r="O96" i="2"/>
  <c r="O143" i="2"/>
  <c r="O120" i="2"/>
  <c r="O97" i="2"/>
  <c r="O38" i="2"/>
  <c r="O304" i="2"/>
  <c r="O217" i="2"/>
  <c r="O261" i="2"/>
  <c r="O146" i="2"/>
  <c r="O209" i="2"/>
  <c r="O72" i="2"/>
  <c r="O116" i="2"/>
  <c r="O63" i="2"/>
  <c r="O81" i="2"/>
  <c r="O99" i="2"/>
  <c r="O321" i="2"/>
  <c r="O309" i="2"/>
  <c r="O215" i="2"/>
  <c r="O122" i="2"/>
  <c r="O206" i="2"/>
  <c r="O144" i="2"/>
  <c r="O90" i="2"/>
  <c r="O47" i="2"/>
  <c r="O25" i="2"/>
  <c r="O322" i="2"/>
  <c r="O285" i="2"/>
  <c r="O184" i="2"/>
  <c r="O179" i="2"/>
  <c r="O182" i="2"/>
  <c r="O131" i="2"/>
  <c r="O34" i="2"/>
  <c r="O139" i="2"/>
  <c r="O23" i="2"/>
  <c r="O316" i="2"/>
  <c r="O293" i="2"/>
  <c r="O160" i="2"/>
  <c r="O163" i="2"/>
  <c r="O134" i="2"/>
  <c r="O101" i="2"/>
  <c r="O26" i="2"/>
  <c r="O68" i="2"/>
  <c r="O51" i="2"/>
  <c r="O330" i="2"/>
  <c r="O275" i="2"/>
  <c r="O251" i="2"/>
  <c r="O153" i="2"/>
  <c r="O204" i="2"/>
  <c r="O290" i="2"/>
  <c r="O53" i="2"/>
  <c r="O39" i="2"/>
  <c r="O60" i="2"/>
  <c r="O119" i="2"/>
  <c r="O318" i="2"/>
  <c r="O264" i="2"/>
  <c r="O227" i="2"/>
  <c r="O288" i="2"/>
  <c r="O230" i="2"/>
  <c r="O159" i="2"/>
  <c r="O37" i="2"/>
  <c r="O148" i="2"/>
  <c r="O36" i="2"/>
  <c r="O112" i="2"/>
  <c r="O222" i="2"/>
  <c r="O104" i="2"/>
  <c r="O24" i="2"/>
  <c r="O128" i="2"/>
  <c r="O22" i="2"/>
  <c r="O133" i="2"/>
  <c r="O232" i="2"/>
  <c r="O86" i="2"/>
  <c r="O252" i="2"/>
  <c r="O226" i="2"/>
  <c r="Q18" i="2"/>
  <c r="O18" i="2"/>
  <c r="P18" i="2"/>
  <c r="E14" i="1" l="1"/>
  <c r="C18" i="1"/>
  <c r="F6" i="1"/>
  <c r="F8" i="1" s="1"/>
  <c r="E6" i="2"/>
  <c r="E9" i="2" s="1"/>
  <c r="E10" i="2" s="1"/>
  <c r="E5" i="2"/>
  <c r="V23" i="2" s="1"/>
  <c r="M169" i="2"/>
  <c r="M49" i="2"/>
  <c r="M304" i="2"/>
  <c r="M210" i="2"/>
  <c r="V19" i="2"/>
  <c r="M306" i="2"/>
  <c r="M129" i="2"/>
  <c r="M125" i="2"/>
  <c r="M315" i="2"/>
  <c r="M67" i="2"/>
  <c r="M230" i="2"/>
  <c r="M97" i="2"/>
  <c r="M126" i="2"/>
  <c r="M153" i="2"/>
  <c r="M115" i="2"/>
  <c r="M148" i="2"/>
  <c r="M109" i="2"/>
  <c r="M91" i="2"/>
  <c r="M248" i="2"/>
  <c r="M43" i="2"/>
  <c r="M69" i="2"/>
  <c r="M303" i="2"/>
  <c r="M277" i="2"/>
  <c r="M85" i="2"/>
  <c r="M144" i="2"/>
  <c r="M142" i="2"/>
  <c r="M110" i="2"/>
  <c r="M112" i="2"/>
  <c r="M70" i="2"/>
  <c r="M319" i="2"/>
  <c r="M134" i="2"/>
  <c r="M22" i="2"/>
  <c r="M208" i="2"/>
  <c r="V26" i="2"/>
  <c r="M64" i="2"/>
  <c r="M135" i="2"/>
  <c r="M199" i="2"/>
  <c r="V4" i="2"/>
  <c r="M219" i="2"/>
  <c r="M92" i="2"/>
  <c r="M164" i="2"/>
  <c r="M326" i="2"/>
  <c r="M293" i="2"/>
  <c r="M137" i="2"/>
  <c r="M229" i="2"/>
  <c r="M258" i="2"/>
  <c r="M222" i="2"/>
  <c r="M77" i="2" l="1"/>
  <c r="M31" i="2"/>
  <c r="M334" i="2"/>
  <c r="M268" i="2"/>
  <c r="M131" i="2"/>
  <c r="M136" i="2"/>
  <c r="M223" i="2"/>
  <c r="M238" i="2"/>
  <c r="N238" i="2" s="1"/>
  <c r="M155" i="2"/>
  <c r="M187" i="2"/>
  <c r="M171" i="2"/>
  <c r="V11" i="2"/>
  <c r="M274" i="2"/>
  <c r="M333" i="2"/>
  <c r="N333" i="2" s="1"/>
  <c r="M235" i="2"/>
  <c r="M162" i="2"/>
  <c r="R162" i="2" s="1"/>
  <c r="M180" i="2"/>
  <c r="V12" i="2"/>
  <c r="M146" i="2"/>
  <c r="M68" i="2"/>
  <c r="M275" i="2"/>
  <c r="M133" i="2"/>
  <c r="V24" i="2"/>
  <c r="M66" i="2"/>
  <c r="N66" i="2" s="1"/>
  <c r="M124" i="2"/>
  <c r="M196" i="2"/>
  <c r="M290" i="2"/>
  <c r="M232" i="2"/>
  <c r="M270" i="2"/>
  <c r="M99" i="2"/>
  <c r="V18" i="2"/>
  <c r="M264" i="2"/>
  <c r="R264" i="2" s="1"/>
  <c r="M29" i="2"/>
  <c r="V7" i="2"/>
  <c r="M201" i="2"/>
  <c r="M211" i="2"/>
  <c r="M337" i="2"/>
  <c r="M246" i="2"/>
  <c r="V16" i="2"/>
  <c r="M158" i="2"/>
  <c r="N158" i="2" s="1"/>
  <c r="M167" i="2"/>
  <c r="M209" i="2"/>
  <c r="M207" i="2"/>
  <c r="M182" i="2"/>
  <c r="M25" i="2"/>
  <c r="M249" i="2"/>
  <c r="M276" i="2"/>
  <c r="M278" i="2"/>
  <c r="R278" i="2" s="1"/>
  <c r="M317" i="2"/>
  <c r="V2" i="2"/>
  <c r="M231" i="2"/>
  <c r="M174" i="2"/>
  <c r="M63" i="2"/>
  <c r="M188" i="2"/>
  <c r="M296" i="2"/>
  <c r="M282" i="2"/>
  <c r="N282" i="2" s="1"/>
  <c r="M284" i="2"/>
  <c r="M157" i="2"/>
  <c r="M281" i="2"/>
  <c r="M271" i="2"/>
  <c r="M94" i="2"/>
  <c r="M139" i="2"/>
  <c r="M197" i="2"/>
  <c r="M156" i="2"/>
  <c r="N156" i="2" s="1"/>
  <c r="M27" i="2"/>
  <c r="M116" i="2"/>
  <c r="N116" i="2" s="1"/>
  <c r="M200" i="2"/>
  <c r="M329" i="2"/>
  <c r="V25" i="2"/>
  <c r="M28" i="2"/>
  <c r="M159" i="2"/>
  <c r="M331" i="2"/>
  <c r="N331" i="2" s="1"/>
  <c r="V14" i="2"/>
  <c r="M98" i="2"/>
  <c r="M256" i="2"/>
  <c r="M166" i="2"/>
  <c r="M203" i="2"/>
  <c r="M285" i="2"/>
  <c r="M300" i="2"/>
  <c r="M295" i="2"/>
  <c r="N295" i="2" s="1"/>
  <c r="M335" i="2"/>
  <c r="M140" i="2"/>
  <c r="M183" i="2"/>
  <c r="M176" i="2"/>
  <c r="M220" i="2"/>
  <c r="N220" i="2" s="1"/>
  <c r="M308" i="2"/>
  <c r="M253" i="2"/>
  <c r="M273" i="2"/>
  <c r="R273" i="2" s="1"/>
  <c r="M39" i="2"/>
  <c r="M330" i="2"/>
  <c r="M82" i="2"/>
  <c r="M225" i="2"/>
  <c r="N225" i="2" s="1"/>
  <c r="M259" i="2"/>
  <c r="N259" i="2" s="1"/>
  <c r="M325" i="2"/>
  <c r="N325" i="2" s="1"/>
  <c r="M48" i="2"/>
  <c r="R48" i="2" s="1"/>
  <c r="M254" i="2"/>
  <c r="N254" i="2" s="1"/>
  <c r="M89" i="2"/>
  <c r="M294" i="2"/>
  <c r="M145" i="2"/>
  <c r="N145" i="2" s="1"/>
  <c r="M181" i="2"/>
  <c r="M179" i="2"/>
  <c r="N179" i="2" s="1"/>
  <c r="M52" i="2"/>
  <c r="M86" i="2"/>
  <c r="M255" i="2"/>
  <c r="N255" i="2" s="1"/>
  <c r="M291" i="2"/>
  <c r="M150" i="2"/>
  <c r="V9" i="2"/>
  <c r="V20" i="2"/>
  <c r="M53" i="2"/>
  <c r="R53" i="2" s="1"/>
  <c r="M26" i="2"/>
  <c r="M111" i="2"/>
  <c r="M318" i="2"/>
  <c r="N318" i="2" s="1"/>
  <c r="M103" i="2"/>
  <c r="N103" i="2" s="1"/>
  <c r="M95" i="2"/>
  <c r="M214" i="2"/>
  <c r="N214" i="2" s="1"/>
  <c r="M237" i="2"/>
  <c r="M71" i="2"/>
  <c r="N71" i="2" s="1"/>
  <c r="M323" i="2"/>
  <c r="N323" i="2" s="1"/>
  <c r="M217" i="2"/>
  <c r="M252" i="2"/>
  <c r="N252" i="2" s="1"/>
  <c r="M186" i="2"/>
  <c r="R186" i="2" s="1"/>
  <c r="M172" i="2"/>
  <c r="M190" i="2"/>
  <c r="N190" i="2" s="1"/>
  <c r="M184" i="2"/>
  <c r="N184" i="2" s="1"/>
  <c r="M61" i="2"/>
  <c r="R61" i="2" s="1"/>
  <c r="M215" i="2"/>
  <c r="R215" i="2" s="1"/>
  <c r="M193" i="2"/>
  <c r="M198" i="2"/>
  <c r="R198" i="2" s="1"/>
  <c r="M226" i="2"/>
  <c r="N226" i="2" s="1"/>
  <c r="V17" i="2"/>
  <c r="M286" i="2"/>
  <c r="R286" i="2" s="1"/>
  <c r="M104" i="2"/>
  <c r="N104" i="2" s="1"/>
  <c r="M60" i="2"/>
  <c r="R60" i="2" s="1"/>
  <c r="M328" i="2"/>
  <c r="R328" i="2" s="1"/>
  <c r="M44" i="2"/>
  <c r="M62" i="2"/>
  <c r="N62" i="2" s="1"/>
  <c r="M241" i="2"/>
  <c r="M141" i="2"/>
  <c r="M292" i="2"/>
  <c r="N292" i="2" s="1"/>
  <c r="M175" i="2"/>
  <c r="R175" i="2" s="1"/>
  <c r="M37" i="2"/>
  <c r="N37" i="2" s="1"/>
  <c r="M205" i="2"/>
  <c r="R205" i="2" s="1"/>
  <c r="M161" i="2"/>
  <c r="N161" i="2" s="1"/>
  <c r="M224" i="2"/>
  <c r="N224" i="2" s="1"/>
  <c r="M51" i="2"/>
  <c r="R51" i="2" s="1"/>
  <c r="M307" i="2"/>
  <c r="N307" i="2" s="1"/>
  <c r="M242" i="2"/>
  <c r="N242" i="2" s="1"/>
  <c r="M102" i="2"/>
  <c r="R102" i="2" s="1"/>
  <c r="M332" i="2"/>
  <c r="N332" i="2" s="1"/>
  <c r="M90" i="2"/>
  <c r="M336" i="2"/>
  <c r="R336" i="2" s="1"/>
  <c r="M233" i="2"/>
  <c r="R233" i="2" s="1"/>
  <c r="V13" i="2"/>
  <c r="M322" i="2"/>
  <c r="R322" i="2" s="1"/>
  <c r="V10" i="2"/>
  <c r="M213" i="2"/>
  <c r="R213" i="2" s="1"/>
  <c r="M269" i="2"/>
  <c r="R269" i="2" s="1"/>
  <c r="M288" i="2"/>
  <c r="N288" i="2" s="1"/>
  <c r="M311" i="2"/>
  <c r="R311" i="2" s="1"/>
  <c r="M289" i="2"/>
  <c r="R289" i="2" s="1"/>
  <c r="M72" i="2"/>
  <c r="R72" i="2" s="1"/>
  <c r="M41" i="2"/>
  <c r="N41" i="2" s="1"/>
  <c r="F7" i="1"/>
  <c r="M272" i="2"/>
  <c r="R272" i="2" s="1"/>
  <c r="M87" i="2"/>
  <c r="N87" i="2" s="1"/>
  <c r="M132" i="2"/>
  <c r="R132" i="2" s="1"/>
  <c r="M305" i="2"/>
  <c r="M247" i="2"/>
  <c r="R247" i="2" s="1"/>
  <c r="M154" i="2"/>
  <c r="R154" i="2" s="1"/>
  <c r="M57" i="2"/>
  <c r="N57" i="2" s="1"/>
  <c r="M245" i="2"/>
  <c r="N245" i="2" s="1"/>
  <c r="M80" i="2"/>
  <c r="N80" i="2" s="1"/>
  <c r="M321" i="2"/>
  <c r="N321" i="2" s="1"/>
  <c r="M121" i="2"/>
  <c r="N121" i="2" s="1"/>
  <c r="M33" i="2"/>
  <c r="R33" i="2" s="1"/>
  <c r="M302" i="2"/>
  <c r="R302" i="2" s="1"/>
  <c r="M170" i="2"/>
  <c r="R170" i="2" s="1"/>
  <c r="M128" i="2"/>
  <c r="R128" i="2" s="1"/>
  <c r="M113" i="2"/>
  <c r="N113" i="2" s="1"/>
  <c r="M257" i="2"/>
  <c r="N257" i="2" s="1"/>
  <c r="M227" i="2"/>
  <c r="R227" i="2" s="1"/>
  <c r="M297" i="2"/>
  <c r="N297" i="2" s="1"/>
  <c r="M23" i="2"/>
  <c r="R23" i="2" s="1"/>
  <c r="M106" i="2"/>
  <c r="R106" i="2" s="1"/>
  <c r="M88" i="2"/>
  <c r="M47" i="2"/>
  <c r="R47" i="2" s="1"/>
  <c r="M280" i="2"/>
  <c r="N280" i="2" s="1"/>
  <c r="M100" i="2"/>
  <c r="R100" i="2" s="1"/>
  <c r="M204" i="2"/>
  <c r="N204" i="2" s="1"/>
  <c r="M234" i="2"/>
  <c r="N234" i="2" s="1"/>
  <c r="M78" i="2"/>
  <c r="R78" i="2" s="1"/>
  <c r="M56" i="2"/>
  <c r="N56" i="2" s="1"/>
  <c r="M30" i="2"/>
  <c r="R30" i="2" s="1"/>
  <c r="V5" i="2"/>
  <c r="M310" i="2"/>
  <c r="R310" i="2" s="1"/>
  <c r="M24" i="2"/>
  <c r="R24" i="2" s="1"/>
  <c r="M123" i="2"/>
  <c r="R123" i="2" s="1"/>
  <c r="M262" i="2"/>
  <c r="N262" i="2" s="1"/>
  <c r="M316" i="2"/>
  <c r="R316" i="2" s="1"/>
  <c r="M206" i="2"/>
  <c r="M138" i="2"/>
  <c r="N138" i="2" s="1"/>
  <c r="M55" i="2"/>
  <c r="R55" i="2" s="1"/>
  <c r="N310" i="2"/>
  <c r="M122" i="2"/>
  <c r="R122" i="2" s="1"/>
  <c r="M267" i="2"/>
  <c r="R267" i="2" s="1"/>
  <c r="M74" i="2"/>
  <c r="N74" i="2" s="1"/>
  <c r="M173" i="2"/>
  <c r="R173" i="2" s="1"/>
  <c r="M163" i="2"/>
  <c r="N163" i="2" s="1"/>
  <c r="M283" i="2"/>
  <c r="N283" i="2" s="1"/>
  <c r="M189" i="2"/>
  <c r="R189" i="2" s="1"/>
  <c r="M83" i="2"/>
  <c r="R83" i="2" s="1"/>
  <c r="M327" i="2"/>
  <c r="N327" i="2" s="1"/>
  <c r="M127" i="2"/>
  <c r="R127" i="2" s="1"/>
  <c r="V28" i="2"/>
  <c r="M101" i="2"/>
  <c r="M168" i="2"/>
  <c r="N168" i="2" s="1"/>
  <c r="V22" i="2"/>
  <c r="M73" i="2"/>
  <c r="N73" i="2" s="1"/>
  <c r="M34" i="2"/>
  <c r="R34" i="2" s="1"/>
  <c r="M120" i="2"/>
  <c r="R120" i="2" s="1"/>
  <c r="M195" i="2"/>
  <c r="N195" i="2" s="1"/>
  <c r="M50" i="2"/>
  <c r="R50" i="2" s="1"/>
  <c r="M84" i="2"/>
  <c r="M324" i="2"/>
  <c r="N324" i="2" s="1"/>
  <c r="M165" i="2"/>
  <c r="R165" i="2" s="1"/>
  <c r="V3" i="2"/>
  <c r="M216" i="2"/>
  <c r="R216" i="2" s="1"/>
  <c r="M143" i="2"/>
  <c r="R143" i="2" s="1"/>
  <c r="M117" i="2"/>
  <c r="N117" i="2" s="1"/>
  <c r="M261" i="2"/>
  <c r="R261" i="2" s="1"/>
  <c r="M178" i="2"/>
  <c r="M38" i="2"/>
  <c r="R38" i="2" s="1"/>
  <c r="M96" i="2"/>
  <c r="R96" i="2" s="1"/>
  <c r="M147" i="2"/>
  <c r="R147" i="2" s="1"/>
  <c r="M309" i="2"/>
  <c r="N309" i="2" s="1"/>
  <c r="M81" i="2"/>
  <c r="N81" i="2" s="1"/>
  <c r="M54" i="2"/>
  <c r="N54" i="2" s="1"/>
  <c r="M21" i="2"/>
  <c r="R21" i="2" s="1"/>
  <c r="M320" i="2"/>
  <c r="M236" i="2"/>
  <c r="M149" i="2"/>
  <c r="M108" i="2"/>
  <c r="M151" i="2"/>
  <c r="M218" i="2"/>
  <c r="N218" i="2" s="1"/>
  <c r="M114" i="2"/>
  <c r="V21" i="2"/>
  <c r="M212" i="2"/>
  <c r="M312" i="2"/>
  <c r="N312" i="2" s="1"/>
  <c r="M263" i="2"/>
  <c r="R263" i="2" s="1"/>
  <c r="M65" i="2"/>
  <c r="R65" i="2" s="1"/>
  <c r="M185" i="2"/>
  <c r="R185" i="2" s="1"/>
  <c r="M221" i="2"/>
  <c r="M194" i="2"/>
  <c r="M75" i="2"/>
  <c r="M240" i="2"/>
  <c r="M287" i="2"/>
  <c r="M119" i="2"/>
  <c r="R119" i="2" s="1"/>
  <c r="M105" i="2"/>
  <c r="M192" i="2"/>
  <c r="R192" i="2" s="1"/>
  <c r="M152" i="2"/>
  <c r="M266" i="2"/>
  <c r="M45" i="2"/>
  <c r="M265" i="2"/>
  <c r="M301" i="2"/>
  <c r="N301" i="2" s="1"/>
  <c r="M239" i="2"/>
  <c r="N239" i="2" s="1"/>
  <c r="M202" i="2"/>
  <c r="R202" i="2" s="1"/>
  <c r="M93" i="2"/>
  <c r="R93" i="2" s="1"/>
  <c r="M191" i="2"/>
  <c r="R191" i="2" s="1"/>
  <c r="M251" i="2"/>
  <c r="N251" i="2" s="1"/>
  <c r="M46" i="2"/>
  <c r="N46" i="2" s="1"/>
  <c r="M299" i="2"/>
  <c r="M250" i="2"/>
  <c r="N250" i="2" s="1"/>
  <c r="M58" i="2"/>
  <c r="R58" i="2" s="1"/>
  <c r="M228" i="2"/>
  <c r="R228" i="2" s="1"/>
  <c r="M177" i="2"/>
  <c r="N177" i="2" s="1"/>
  <c r="M59" i="2"/>
  <c r="N59" i="2" s="1"/>
  <c r="M260" i="2"/>
  <c r="R260" i="2" s="1"/>
  <c r="M313" i="2"/>
  <c r="R313" i="2" s="1"/>
  <c r="M107" i="2"/>
  <c r="M79" i="2"/>
  <c r="R79" i="2" s="1"/>
  <c r="M36" i="2"/>
  <c r="N36" i="2" s="1"/>
  <c r="M42" i="2"/>
  <c r="N42" i="2" s="1"/>
  <c r="M244" i="2"/>
  <c r="N244" i="2" s="1"/>
  <c r="M160" i="2"/>
  <c r="N160" i="2" s="1"/>
  <c r="V6" i="2"/>
  <c r="M76" i="2"/>
  <c r="N76" i="2" s="1"/>
  <c r="V8" i="2"/>
  <c r="M314" i="2"/>
  <c r="R314" i="2" s="1"/>
  <c r="M118" i="2"/>
  <c r="M130" i="2"/>
  <c r="R130" i="2" s="1"/>
  <c r="V27" i="2"/>
  <c r="M40" i="2"/>
  <c r="R40" i="2" s="1"/>
  <c r="M279" i="2"/>
  <c r="N279" i="2" s="1"/>
  <c r="M298" i="2"/>
  <c r="N298" i="2" s="1"/>
  <c r="M35" i="2"/>
  <c r="R35" i="2" s="1"/>
  <c r="V15" i="2"/>
  <c r="M243" i="2"/>
  <c r="N243" i="2" s="1"/>
  <c r="M32" i="2"/>
  <c r="N32" i="2" s="1"/>
  <c r="R280" i="2"/>
  <c r="R333" i="2"/>
  <c r="N336" i="2"/>
  <c r="R214" i="2"/>
  <c r="N311" i="2"/>
  <c r="R116" i="2"/>
  <c r="N213" i="2"/>
  <c r="R220" i="2"/>
  <c r="N173" i="2"/>
  <c r="N33" i="2"/>
  <c r="N48" i="2"/>
  <c r="R161" i="2"/>
  <c r="N272" i="2"/>
  <c r="N30" i="2"/>
  <c r="N23" i="2"/>
  <c r="N35" i="2"/>
  <c r="N167" i="2"/>
  <c r="R167" i="2"/>
  <c r="R249" i="2"/>
  <c r="N249" i="2"/>
  <c r="N150" i="2"/>
  <c r="R150" i="2"/>
  <c r="N248" i="2"/>
  <c r="R248" i="2"/>
  <c r="N274" i="2"/>
  <c r="R274" i="2"/>
  <c r="N49" i="2"/>
  <c r="R49" i="2"/>
  <c r="N159" i="2"/>
  <c r="R159" i="2"/>
  <c r="N265" i="2"/>
  <c r="R265" i="2"/>
  <c r="R176" i="2"/>
  <c r="N176" i="2"/>
  <c r="N222" i="2"/>
  <c r="R222" i="2"/>
  <c r="N137" i="2"/>
  <c r="R137" i="2"/>
  <c r="R217" i="2"/>
  <c r="N217" i="2"/>
  <c r="R252" i="2"/>
  <c r="N186" i="2"/>
  <c r="N172" i="2"/>
  <c r="R172" i="2"/>
  <c r="R190" i="2"/>
  <c r="R25" i="2"/>
  <c r="N25" i="2"/>
  <c r="N131" i="2"/>
  <c r="R131" i="2"/>
  <c r="N166" i="2"/>
  <c r="R166" i="2"/>
  <c r="N136" i="2"/>
  <c r="R136" i="2"/>
  <c r="N303" i="2"/>
  <c r="R303" i="2"/>
  <c r="N139" i="2"/>
  <c r="R139" i="2"/>
  <c r="N91" i="2"/>
  <c r="R91" i="2"/>
  <c r="N197" i="2"/>
  <c r="R197" i="2"/>
  <c r="R153" i="2"/>
  <c r="N153" i="2"/>
  <c r="R295" i="2"/>
  <c r="R230" i="2"/>
  <c r="N230" i="2"/>
  <c r="N231" i="2"/>
  <c r="R231" i="2"/>
  <c r="N328" i="2"/>
  <c r="R330" i="2"/>
  <c r="N330" i="2"/>
  <c r="R99" i="2"/>
  <c r="N99" i="2"/>
  <c r="R237" i="2"/>
  <c r="N237" i="2"/>
  <c r="R225" i="2"/>
  <c r="R281" i="2"/>
  <c r="N281" i="2"/>
  <c r="N215" i="2"/>
  <c r="R208" i="2"/>
  <c r="N208" i="2"/>
  <c r="R258" i="2"/>
  <c r="N258" i="2"/>
  <c r="N201" i="2"/>
  <c r="R201" i="2"/>
  <c r="N144" i="2"/>
  <c r="R144" i="2"/>
  <c r="N193" i="2"/>
  <c r="R193" i="2"/>
  <c r="N109" i="2"/>
  <c r="R109" i="2"/>
  <c r="N317" i="2"/>
  <c r="R317" i="2"/>
  <c r="N187" i="2"/>
  <c r="R187" i="2"/>
  <c r="R335" i="2"/>
  <c r="N335" i="2"/>
  <c r="R125" i="2"/>
  <c r="N125" i="2"/>
  <c r="N305" i="2"/>
  <c r="R305" i="2"/>
  <c r="N129" i="2"/>
  <c r="R129" i="2"/>
  <c r="N270" i="2"/>
  <c r="R270" i="2"/>
  <c r="N82" i="2"/>
  <c r="R82" i="2"/>
  <c r="N308" i="2"/>
  <c r="R308" i="2"/>
  <c r="N95" i="2"/>
  <c r="R95" i="2"/>
  <c r="R90" i="2"/>
  <c r="N90" i="2"/>
  <c r="R329" i="2"/>
  <c r="N329" i="2"/>
  <c r="R181" i="2"/>
  <c r="N181" i="2"/>
  <c r="R140" i="2"/>
  <c r="N140" i="2"/>
  <c r="N146" i="2"/>
  <c r="R146" i="2"/>
  <c r="N202" i="2"/>
  <c r="N169" i="2"/>
  <c r="R169" i="2"/>
  <c r="R293" i="2"/>
  <c r="N293" i="2"/>
  <c r="R179" i="2"/>
  <c r="N229" i="2"/>
  <c r="R229" i="2"/>
  <c r="N326" i="2"/>
  <c r="R326" i="2"/>
  <c r="N92" i="2"/>
  <c r="R92" i="2"/>
  <c r="N207" i="2"/>
  <c r="R207" i="2"/>
  <c r="N68" i="2"/>
  <c r="R68" i="2"/>
  <c r="N70" i="2"/>
  <c r="R70" i="2"/>
  <c r="R256" i="2"/>
  <c r="N256" i="2"/>
  <c r="R133" i="2"/>
  <c r="N133" i="2"/>
  <c r="N85" i="2"/>
  <c r="R85" i="2"/>
  <c r="N337" i="2"/>
  <c r="R337" i="2"/>
  <c r="N69" i="2"/>
  <c r="R69" i="2"/>
  <c r="N278" i="2"/>
  <c r="N300" i="2"/>
  <c r="R300" i="2"/>
  <c r="N155" i="2"/>
  <c r="R155" i="2"/>
  <c r="R126" i="2"/>
  <c r="N126" i="2"/>
  <c r="N290" i="2"/>
  <c r="R290" i="2"/>
  <c r="R174" i="2"/>
  <c r="N174" i="2"/>
  <c r="R306" i="2"/>
  <c r="N306" i="2"/>
  <c r="R111" i="2"/>
  <c r="N111" i="2"/>
  <c r="R63" i="2"/>
  <c r="N63" i="2"/>
  <c r="N296" i="2"/>
  <c r="R296" i="2"/>
  <c r="R158" i="2"/>
  <c r="N200" i="2"/>
  <c r="R200" i="2"/>
  <c r="R294" i="2"/>
  <c r="N294" i="2"/>
  <c r="R86" i="2"/>
  <c r="N86" i="2"/>
  <c r="N141" i="2"/>
  <c r="R141" i="2"/>
  <c r="N134" i="2"/>
  <c r="R134" i="2"/>
  <c r="R299" i="2"/>
  <c r="N299" i="2"/>
  <c r="R164" i="2"/>
  <c r="N164" i="2"/>
  <c r="R22" i="2"/>
  <c r="N22" i="2"/>
  <c r="N319" i="2"/>
  <c r="R319" i="2"/>
  <c r="N31" i="2"/>
  <c r="R31" i="2"/>
  <c r="N264" i="2"/>
  <c r="R219" i="2"/>
  <c r="N219" i="2"/>
  <c r="N199" i="2"/>
  <c r="R199" i="2"/>
  <c r="R271" i="2"/>
  <c r="N271" i="2"/>
  <c r="N268" i="2"/>
  <c r="R268" i="2"/>
  <c r="R112" i="2"/>
  <c r="N112" i="2"/>
  <c r="R52" i="2"/>
  <c r="N52" i="2"/>
  <c r="R276" i="2"/>
  <c r="N276" i="2"/>
  <c r="N43" i="2"/>
  <c r="R43" i="2"/>
  <c r="R291" i="2"/>
  <c r="N291" i="2"/>
  <c r="N148" i="2"/>
  <c r="R148" i="2"/>
  <c r="R196" i="2"/>
  <c r="N196" i="2"/>
  <c r="N67" i="2"/>
  <c r="R67" i="2"/>
  <c r="R171" i="2"/>
  <c r="N171" i="2"/>
  <c r="N39" i="2"/>
  <c r="R39" i="2"/>
  <c r="N247" i="2"/>
  <c r="N27" i="2"/>
  <c r="R27" i="2"/>
  <c r="N183" i="2"/>
  <c r="R183" i="2"/>
  <c r="N261" i="2"/>
  <c r="N178" i="2"/>
  <c r="R178" i="2"/>
  <c r="N142" i="2"/>
  <c r="R142" i="2"/>
  <c r="N28" i="2"/>
  <c r="R28" i="2"/>
  <c r="R107" i="2"/>
  <c r="N107" i="2"/>
  <c r="R180" i="2"/>
  <c r="N180" i="2"/>
  <c r="N64" i="2"/>
  <c r="R64" i="2"/>
  <c r="R110" i="2"/>
  <c r="N110" i="2"/>
  <c r="R203" i="2"/>
  <c r="N203" i="2"/>
  <c r="R223" i="2"/>
  <c r="N223" i="2"/>
  <c r="N285" i="2"/>
  <c r="R285" i="2"/>
  <c r="N124" i="2"/>
  <c r="R124" i="2"/>
  <c r="R115" i="2"/>
  <c r="N115" i="2"/>
  <c r="N246" i="2"/>
  <c r="R246" i="2"/>
  <c r="N253" i="2"/>
  <c r="R253" i="2"/>
  <c r="R315" i="2"/>
  <c r="N315" i="2"/>
  <c r="R232" i="2"/>
  <c r="N232" i="2"/>
  <c r="N26" i="2"/>
  <c r="R26" i="2"/>
  <c r="N44" i="2"/>
  <c r="R44" i="2"/>
  <c r="N210" i="2"/>
  <c r="R210" i="2"/>
  <c r="R188" i="2"/>
  <c r="N188" i="2"/>
  <c r="N212" i="2"/>
  <c r="R212" i="2"/>
  <c r="N185" i="2"/>
  <c r="R89" i="2"/>
  <c r="N89" i="2"/>
  <c r="R97" i="2"/>
  <c r="N97" i="2"/>
  <c r="N304" i="2"/>
  <c r="R304" i="2"/>
  <c r="R241" i="2"/>
  <c r="N241" i="2"/>
  <c r="R209" i="2"/>
  <c r="N209" i="2"/>
  <c r="N77" i="2"/>
  <c r="R77" i="2"/>
  <c r="N235" i="2"/>
  <c r="R235" i="2"/>
  <c r="N284" i="2"/>
  <c r="R284" i="2"/>
  <c r="N135" i="2"/>
  <c r="R135" i="2"/>
  <c r="N182" i="2"/>
  <c r="R182" i="2"/>
  <c r="N275" i="2"/>
  <c r="R275" i="2"/>
  <c r="R94" i="2"/>
  <c r="N94" i="2"/>
  <c r="R277" i="2"/>
  <c r="N277" i="2"/>
  <c r="R29" i="2"/>
  <c r="N29" i="2"/>
  <c r="N157" i="2"/>
  <c r="R157" i="2"/>
  <c r="R334" i="2"/>
  <c r="N334" i="2"/>
  <c r="R98" i="2"/>
  <c r="N98" i="2"/>
  <c r="R211" i="2"/>
  <c r="N211" i="2"/>
  <c r="N83" i="2"/>
  <c r="R101" i="2"/>
  <c r="N101" i="2"/>
  <c r="N34" i="2"/>
  <c r="R84" i="2"/>
  <c r="N84" i="2"/>
  <c r="N165" i="2"/>
  <c r="N216" i="2"/>
  <c r="N314" i="2" l="1"/>
  <c r="R331" i="2"/>
  <c r="R255" i="2"/>
  <c r="N106" i="2"/>
  <c r="R312" i="2"/>
  <c r="R224" i="2"/>
  <c r="R62" i="2"/>
  <c r="R254" i="2"/>
  <c r="N302" i="2"/>
  <c r="R301" i="2"/>
  <c r="R282" i="2"/>
  <c r="N273" i="2"/>
  <c r="N233" i="2"/>
  <c r="R324" i="2"/>
  <c r="N162" i="2"/>
  <c r="R66" i="2"/>
  <c r="R318" i="2"/>
  <c r="R156" i="2"/>
  <c r="N38" i="2"/>
  <c r="N198" i="2"/>
  <c r="R238" i="2"/>
  <c r="R168" i="2"/>
  <c r="N79" i="2"/>
  <c r="N102" i="2"/>
  <c r="R71" i="2"/>
  <c r="N60" i="2"/>
  <c r="R80" i="2"/>
  <c r="R160" i="2"/>
  <c r="R257" i="2"/>
  <c r="N53" i="2"/>
  <c r="N24" i="2"/>
  <c r="N61" i="2"/>
  <c r="R321" i="2"/>
  <c r="N269" i="2"/>
  <c r="R332" i="2"/>
  <c r="R184" i="2"/>
  <c r="R104" i="2"/>
  <c r="R37" i="2"/>
  <c r="R117" i="2"/>
  <c r="R327" i="2"/>
  <c r="N191" i="2"/>
  <c r="N260" i="2"/>
  <c r="N143" i="2"/>
  <c r="N120" i="2"/>
  <c r="R259" i="2"/>
  <c r="N289" i="2"/>
  <c r="R56" i="2"/>
  <c r="N175" i="2"/>
  <c r="R145" i="2"/>
  <c r="N58" i="2"/>
  <c r="N93" i="2"/>
  <c r="N205" i="2"/>
  <c r="N170" i="2"/>
  <c r="R244" i="2"/>
  <c r="R177" i="2"/>
  <c r="R242" i="2"/>
  <c r="N286" i="2"/>
  <c r="R245" i="2"/>
  <c r="R226" i="2"/>
  <c r="R325" i="2"/>
  <c r="R103" i="2"/>
  <c r="R292" i="2"/>
  <c r="N192" i="2"/>
  <c r="R309" i="2"/>
  <c r="R283" i="2"/>
  <c r="R323" i="2"/>
  <c r="R113" i="2"/>
  <c r="R239" i="2"/>
  <c r="N96" i="2"/>
  <c r="N128" i="2"/>
  <c r="N72" i="2"/>
  <c r="R41" i="2"/>
  <c r="R57" i="2"/>
  <c r="N154" i="2"/>
  <c r="R32" i="2"/>
  <c r="N322" i="2"/>
  <c r="N65" i="2"/>
  <c r="R307" i="2"/>
  <c r="N55" i="2"/>
  <c r="N100" i="2"/>
  <c r="R73" i="2"/>
  <c r="N263" i="2"/>
  <c r="N51" i="2"/>
  <c r="N147" i="2"/>
  <c r="N228" i="2"/>
  <c r="N47" i="2"/>
  <c r="R36" i="2"/>
  <c r="N132" i="2"/>
  <c r="N189" i="2"/>
  <c r="R42" i="2"/>
  <c r="N127" i="2"/>
  <c r="R251" i="2"/>
  <c r="N227" i="2"/>
  <c r="R297" i="2"/>
  <c r="R81" i="2"/>
  <c r="R138" i="2"/>
  <c r="R121" i="2"/>
  <c r="R262" i="2"/>
  <c r="R59" i="2"/>
  <c r="N122" i="2"/>
  <c r="R218" i="2"/>
  <c r="N123" i="2"/>
  <c r="R195" i="2"/>
  <c r="R204" i="2"/>
  <c r="R288" i="2"/>
  <c r="R234" i="2"/>
  <c r="N267" i="2"/>
  <c r="R250" i="2"/>
  <c r="R87" i="2"/>
  <c r="R163" i="2"/>
  <c r="R54" i="2"/>
  <c r="N50" i="2"/>
  <c r="N130" i="2"/>
  <c r="N316" i="2"/>
  <c r="R76" i="2"/>
  <c r="R46" i="2"/>
  <c r="R243" i="2"/>
  <c r="R74" i="2"/>
  <c r="N78" i="2"/>
  <c r="N88" i="2"/>
  <c r="R88" i="2"/>
  <c r="R206" i="2"/>
  <c r="N206" i="2"/>
  <c r="N119" i="2"/>
  <c r="R279" i="2"/>
  <c r="R118" i="2"/>
  <c r="N118" i="2"/>
  <c r="N149" i="2"/>
  <c r="R149" i="2"/>
  <c r="N21" i="2"/>
  <c r="N287" i="2"/>
  <c r="R287" i="2"/>
  <c r="N236" i="2"/>
  <c r="R236" i="2"/>
  <c r="R298" i="2"/>
  <c r="N240" i="2"/>
  <c r="R240" i="2"/>
  <c r="N320" i="2"/>
  <c r="R320" i="2"/>
  <c r="R45" i="2"/>
  <c r="N45" i="2"/>
  <c r="R75" i="2"/>
  <c r="N75" i="2"/>
  <c r="N313" i="2"/>
  <c r="N40" i="2"/>
  <c r="R266" i="2"/>
  <c r="N266" i="2"/>
  <c r="N194" i="2"/>
  <c r="R194" i="2"/>
  <c r="N114" i="2"/>
  <c r="R114" i="2"/>
  <c r="R152" i="2"/>
  <c r="N152" i="2"/>
  <c r="R221" i="2"/>
  <c r="N221" i="2"/>
  <c r="R151" i="2"/>
  <c r="N151" i="2"/>
  <c r="R105" i="2"/>
  <c r="N105" i="2"/>
  <c r="R108" i="2"/>
  <c r="N108" i="2"/>
  <c r="N18" i="2"/>
  <c r="E7" i="2" l="1"/>
  <c r="F4" i="2" s="1"/>
  <c r="H4" i="2" s="1"/>
  <c r="F8" i="2"/>
  <c r="F5" i="2" l="1"/>
  <c r="H5" i="2" s="1"/>
  <c r="F6" i="2"/>
  <c r="H6" i="2" s="1"/>
  <c r="F9" i="2" s="1"/>
  <c r="F10" i="2" s="1"/>
  <c r="G9" i="2"/>
</calcChain>
</file>

<file path=xl/sharedStrings.xml><?xml version="1.0" encoding="utf-8"?>
<sst xmlns="http://schemas.openxmlformats.org/spreadsheetml/2006/main" count="1362" uniqueCount="477">
  <si>
    <t>IBVS 6230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</si>
  <si>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</si>
  <si>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</si>
  <si>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</si>
  <si>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</si>
  <si>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</si>
  <si>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</si>
  <si>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</si>
  <si>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</si>
  <si>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</si>
  <si>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</si>
  <si>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</si>
  <si>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</si>
  <si>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</si>
  <si>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</si>
  <si>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</si>
  <si>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</si>
  <si>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</si>
  <si>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</si>
  <si>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</si>
  <si>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</si>
  <si>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</si>
  <si>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</si>
  <si>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</si>
  <si>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</si>
  <si>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</si>
  <si>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Diethelm R</t>
  </si>
  <si>
    <t>BBSAG Bull.35</t>
  </si>
  <si>
    <t>B</t>
  </si>
  <si>
    <t>BBSAG Bull.49</t>
  </si>
  <si>
    <t>Blaettler E</t>
  </si>
  <si>
    <t>BBSAG Bull.114</t>
  </si>
  <si>
    <t>II</t>
  </si>
  <si>
    <t>Nelson</t>
  </si>
  <si>
    <t>IBVS 5602</t>
  </si>
  <si>
    <t>IBVS 5603</t>
  </si>
  <si>
    <t>I</t>
  </si>
  <si>
    <t>EW/KW</t>
  </si>
  <si>
    <t>IBVS 5643</t>
  </si>
  <si>
    <t># of data points:</t>
  </si>
  <si>
    <t>KN Vul / GSC 02148-03403</t>
  </si>
  <si>
    <t>IBVS 5731</t>
  </si>
  <si>
    <t>My time zone &gt;&gt;&gt;&gt;&gt;</t>
  </si>
  <si>
    <t>OEJV 0094</t>
  </si>
  <si>
    <t>Q.fit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</si>
  <si>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</si>
  <si>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</si>
  <si>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</si>
  <si>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</si>
  <si>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</si>
  <si>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</si>
  <si>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</si>
  <si>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</si>
  <si>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</si>
  <si>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</si>
  <si>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</si>
  <si>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</si>
  <si>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</si>
  <si>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</si>
  <si>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</si>
  <si>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</si>
  <si>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</si>
  <si>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</si>
  <si>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</si>
  <si>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</si>
  <si>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</si>
  <si>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</si>
  <si>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</si>
  <si>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</si>
  <si>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</si>
  <si>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</si>
  <si>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</si>
  <si>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</si>
  <si>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</si>
  <si>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</si>
  <si>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</si>
  <si>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</si>
  <si>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</si>
  <si>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</si>
  <si>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</si>
  <si>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</si>
  <si>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</si>
  <si>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</si>
  <si>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</si>
  <si>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</si>
  <si>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</si>
  <si>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</si>
  <si>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</si>
  <si>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</si>
  <si>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</si>
  <si>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</si>
  <si>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</si>
  <si>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</si>
  <si>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</si>
  <si>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</si>
  <si>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</si>
  <si>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</si>
  <si>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</si>
  <si>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</si>
  <si>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</si>
  <si>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</si>
  <si>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</si>
  <si>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</si>
  <si>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</si>
  <si>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</si>
  <si>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</si>
  <si>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</si>
  <si>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</si>
  <si>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</si>
  <si>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</si>
  <si>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</si>
  <si>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</si>
  <si>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</si>
  <si>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</si>
  <si>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</si>
  <si>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</si>
  <si>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</si>
  <si>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</si>
  <si>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Wt</t>
  </si>
  <si>
    <t>CCD</t>
  </si>
  <si>
    <t>start row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</si>
  <si>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</si>
  <si>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</si>
  <si>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</si>
  <si>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</si>
  <si>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</si>
  <si>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</si>
  <si>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</si>
  <si>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</si>
  <si>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</si>
  <si>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</si>
  <si>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</si>
  <si>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</si>
  <si>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</si>
  <si>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</si>
  <si>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</si>
  <si>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</si>
  <si>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Start of linear fit (row #)</t>
  </si>
  <si>
    <t>Sum diff² =</t>
  </si>
  <si>
    <t>Add cycle</t>
  </si>
  <si>
    <t>JD today</t>
  </si>
  <si>
    <t>Old Cycle</t>
  </si>
  <si>
    <t>New Cycle</t>
  </si>
  <si>
    <t>Linear Ephemeris =</t>
  </si>
  <si>
    <t>Quad. Ephemeris =</t>
  </si>
  <si>
    <t>OEJV 0137</t>
  </si>
  <si>
    <t>Solver</t>
  </si>
  <si>
    <t>Q_fit</t>
  </si>
  <si>
    <t>IBVS 6010</t>
  </si>
  <si>
    <t>OEJV 0160</t>
  </si>
  <si>
    <t>Minima from the Lichtenknecker Database of the BAV</t>
  </si>
  <si>
    <t>PE</t>
  </si>
  <si>
    <t>http://www.bav-astro.de/LkDB/index.php?lang=en&amp;sprache_dial=en</t>
  </si>
  <si>
    <t>pg</t>
  </si>
  <si>
    <t>vis</t>
  </si>
  <si>
    <t>V </t>
  </si>
  <si>
    <t> -0.003 </t>
  </si>
  <si>
    <t>2432794.366 </t>
  </si>
  <si>
    <t> 30.08.1948 20:47 </t>
  </si>
  <si>
    <t> -0.011 </t>
  </si>
  <si>
    <t>F </t>
  </si>
  <si>
    <t> A.A.Wachmann </t>
  </si>
  <si>
    <t> AHSB 6.4.327 </t>
  </si>
  <si>
    <t>2433893.350 </t>
  </si>
  <si>
    <t> 03.09.1951 20:24 </t>
  </si>
  <si>
    <t>2434133.473 </t>
  </si>
  <si>
    <t> 30.04.1952 23:21 </t>
  </si>
  <si>
    <t> -0.008 </t>
  </si>
  <si>
    <t>2434634.283 </t>
  </si>
  <si>
    <t> 13.09.1953 18:47 </t>
  </si>
  <si>
    <t> 0.001 </t>
  </si>
  <si>
    <t>2435041.487 </t>
  </si>
  <si>
    <t> 25.10.1954 23:41 </t>
  </si>
  <si>
    <t> 0.025 </t>
  </si>
  <si>
    <t>2435360.385 </t>
  </si>
  <si>
    <t> 09.09.1955 21:14 </t>
  </si>
  <si>
    <t> 0.003 </t>
  </si>
  <si>
    <t>2437143.469 </t>
  </si>
  <si>
    <t> 27.07.1960 23:15 </t>
  </si>
  <si>
    <t> -0.002 </t>
  </si>
  <si>
    <t>2443429.310 </t>
  </si>
  <si>
    <t> 12.10.1977 19:26 </t>
  </si>
  <si>
    <t> R.Diethelm </t>
  </si>
  <si>
    <t> BBS 35 </t>
  </si>
  <si>
    <t>2444461.459 </t>
  </si>
  <si>
    <t> 09.08.1980 23:00 </t>
  </si>
  <si>
    <t> BBS 49 </t>
  </si>
  <si>
    <t>2449546.4241 </t>
  </si>
  <si>
    <t> 12.07.1994 22:10 </t>
  </si>
  <si>
    <t> -0.0579 </t>
  </si>
  <si>
    <t>E </t>
  </si>
  <si>
    <t>o</t>
  </si>
  <si>
    <t> F.Agerer </t>
  </si>
  <si>
    <t>BAVM 172 </t>
  </si>
  <si>
    <t>2450390.2499 </t>
  </si>
  <si>
    <t> 02.11.1996 17:59 </t>
  </si>
  <si>
    <t> -0.0728 </t>
  </si>
  <si>
    <t>?</t>
  </si>
  <si>
    <t> E.Blättler </t>
  </si>
  <si>
    <t> BBS 114 </t>
  </si>
  <si>
    <t>2450391.3220 </t>
  </si>
  <si>
    <t> 03.11.1996 19:43 </t>
  </si>
  <si>
    <t> -0.0727 </t>
  </si>
  <si>
    <t>2450673.4297 </t>
  </si>
  <si>
    <t> 12.08.1997 22:18 </t>
  </si>
  <si>
    <t> -0.0790 </t>
  </si>
  <si>
    <t>2451421.3180 </t>
  </si>
  <si>
    <t> 30.08.1999 19:37 </t>
  </si>
  <si>
    <t> -0.0876 </t>
  </si>
  <si>
    <t> BBS 121 </t>
  </si>
  <si>
    <t>2452073.4380 </t>
  </si>
  <si>
    <t> 12.06.2001 22:30 </t>
  </si>
  <si>
    <t> -0.0994 </t>
  </si>
  <si>
    <t>2452094.5214 </t>
  </si>
  <si>
    <t> 04.07.2001 00:30 </t>
  </si>
  <si>
    <t> -0.0986 </t>
  </si>
  <si>
    <t>2452876.5320 </t>
  </si>
  <si>
    <t> 25.08.2003 00:46 </t>
  </si>
  <si>
    <t> -0.1102 </t>
  </si>
  <si>
    <t>2453148.813 </t>
  </si>
  <si>
    <t> 23.05.2004 07:30 </t>
  </si>
  <si>
    <t> -0.117 </t>
  </si>
  <si>
    <t> S.Dvorak </t>
  </si>
  <si>
    <t>IBVS 5603 </t>
  </si>
  <si>
    <t>2453160.7803 </t>
  </si>
  <si>
    <t> 04.06.2004 06:43 </t>
  </si>
  <si>
    <t> -0.1199 </t>
  </si>
  <si>
    <t> R.Nelson </t>
  </si>
  <si>
    <t>IBVS 5602 </t>
  </si>
  <si>
    <t>2453592.4261 </t>
  </si>
  <si>
    <t> 09.08.2005 22:13 </t>
  </si>
  <si>
    <t> -0.1318 </t>
  </si>
  <si>
    <t>C </t>
  </si>
  <si>
    <t>-I</t>
  </si>
  <si>
    <t>BAVM 178 </t>
  </si>
  <si>
    <t>2454676.5498 </t>
  </si>
  <si>
    <t> 29.07.2008 01:11 </t>
  </si>
  <si>
    <t>56089</t>
  </si>
  <si>
    <t> -0.1549 </t>
  </si>
  <si>
    <t> L.Urbancok </t>
  </si>
  <si>
    <t>OEJV 0094 </t>
  </si>
  <si>
    <t>2454697.4554 </t>
  </si>
  <si>
    <t> 18.08.2008 22:55 </t>
  </si>
  <si>
    <t>56147.5</t>
  </si>
  <si>
    <t> -0.1532 </t>
  </si>
  <si>
    <t>BAVM 203 </t>
  </si>
  <si>
    <t>2455100.3339 </t>
  </si>
  <si>
    <t> 25.09.2009 20:00 </t>
  </si>
  <si>
    <t>57275</t>
  </si>
  <si>
    <t> -0.1671 </t>
  </si>
  <si>
    <t> L.Šmelcer </t>
  </si>
  <si>
    <t>OEJV 0137 </t>
  </si>
  <si>
    <t>2455374.4016 </t>
  </si>
  <si>
    <t> 26.06.2010 21:38 </t>
  </si>
  <si>
    <t>58042</t>
  </si>
  <si>
    <t> -0.1735 </t>
  </si>
  <si>
    <t>2455482.3139 </t>
  </si>
  <si>
    <t> 12.10.2010 19:32 </t>
  </si>
  <si>
    <t>58344</t>
  </si>
  <si>
    <t> -0.1756 </t>
  </si>
  <si>
    <t> M.Lehky </t>
  </si>
  <si>
    <t>2455482.3149 </t>
  </si>
  <si>
    <t> 12.10.2010 19:33 </t>
  </si>
  <si>
    <t> -0.1746 </t>
  </si>
  <si>
    <t>2455482.3150 </t>
  </si>
  <si>
    <t> -0.1745 </t>
  </si>
  <si>
    <t>2455499.2910 </t>
  </si>
  <si>
    <t> 29.10.2010 18:59 </t>
  </si>
  <si>
    <t>58391.5</t>
  </si>
  <si>
    <t> -0.1718 </t>
  </si>
  <si>
    <t>2455499.2912 </t>
  </si>
  <si>
    <t> -0.1716 </t>
  </si>
  <si>
    <t>2455499.2914 </t>
  </si>
  <si>
    <t> -0.1714 </t>
  </si>
  <si>
    <t>2455500.3598 </t>
  </si>
  <si>
    <t> 30.10.2010 20:38 </t>
  </si>
  <si>
    <t>58394.5</t>
  </si>
  <si>
    <t> -0.1750 </t>
  </si>
  <si>
    <t>2455500.3618 </t>
  </si>
  <si>
    <t> 30.10.2010 20:40 </t>
  </si>
  <si>
    <t> -0.1730 </t>
  </si>
  <si>
    <t>2455500.3621 </t>
  </si>
  <si>
    <t> 30.10.2010 20:41 </t>
  </si>
  <si>
    <t> -0.1727 </t>
  </si>
  <si>
    <t>2455700.46227 </t>
  </si>
  <si>
    <t> 18.05.2011 23:05 </t>
  </si>
  <si>
    <t>58954.5</t>
  </si>
  <si>
    <t> -0.17870 </t>
  </si>
  <si>
    <t>OEJV 0160 </t>
  </si>
  <si>
    <t>2455700.46377 </t>
  </si>
  <si>
    <t> 18.05.2011 23:07 </t>
  </si>
  <si>
    <t> -0.17720 </t>
  </si>
  <si>
    <t>2455705.4643 </t>
  </si>
  <si>
    <t> 23.05.2011 23:08 </t>
  </si>
  <si>
    <t>58968.5</t>
  </si>
  <si>
    <t> -0.1793 </t>
  </si>
  <si>
    <t>2455705.46461 </t>
  </si>
  <si>
    <t> 23.05.2011 23:09 </t>
  </si>
  <si>
    <t> -0.17902 </t>
  </si>
  <si>
    <t>2455705.4647 </t>
  </si>
  <si>
    <t> -0.1789 </t>
  </si>
  <si>
    <t>2455776.3912 </t>
  </si>
  <si>
    <t> 02.08.2011 21:23 </t>
  </si>
  <si>
    <t>59167</t>
  </si>
  <si>
    <t> -0.1829 </t>
  </si>
  <si>
    <t>BAVM 220 </t>
  </si>
  <si>
    <t>2455776.5722 </t>
  </si>
  <si>
    <t> 03.08.2011 01:43 </t>
  </si>
  <si>
    <t> -0.1806 </t>
  </si>
  <si>
    <t>2455792.47044 </t>
  </si>
  <si>
    <t> 18.08.2011 23:17 </t>
  </si>
  <si>
    <t> -0.18365 </t>
  </si>
  <si>
    <t>2455792.47064 </t>
  </si>
  <si>
    <t> -0.18345 </t>
  </si>
  <si>
    <t>2455792.47079 </t>
  </si>
  <si>
    <t> -0.18330 </t>
  </si>
  <si>
    <t>2455796.40111 </t>
  </si>
  <si>
    <t> 22.08.2011 21:37 </t>
  </si>
  <si>
    <t> -0.18364 </t>
  </si>
  <si>
    <t>2455796.40126 </t>
  </si>
  <si>
    <t> -0.18349 </t>
  </si>
  <si>
    <t>2455796.40192 </t>
  </si>
  <si>
    <t> 22.08.2011 21:38 </t>
  </si>
  <si>
    <t> -0.18283 </t>
  </si>
  <si>
    <t>2455796.5808 </t>
  </si>
  <si>
    <t> 23.08.2011 01:56 </t>
  </si>
  <si>
    <t> -0.1826 </t>
  </si>
  <si>
    <t>2455796.58132 </t>
  </si>
  <si>
    <t> 23.08.2011 01:57 </t>
  </si>
  <si>
    <t> -0.18209 </t>
  </si>
  <si>
    <t>2455796.5821 </t>
  </si>
  <si>
    <t> 23.08.2011 01:58 </t>
  </si>
  <si>
    <t> -0.1813 </t>
  </si>
  <si>
    <t>2455797.47322 </t>
  </si>
  <si>
    <t> 23.08.2011 23:21 </t>
  </si>
  <si>
    <t> -0.18353 </t>
  </si>
  <si>
    <t>2455797.47329 </t>
  </si>
  <si>
    <t> -0.18346 </t>
  </si>
  <si>
    <t>2455797.47385 </t>
  </si>
  <si>
    <t> 23.08.2011 23:22 </t>
  </si>
  <si>
    <t> -0.18290 </t>
  </si>
  <si>
    <t>2455801.4051 </t>
  </si>
  <si>
    <t> 27.08.2011 21:43 </t>
  </si>
  <si>
    <t> -0.1823 </t>
  </si>
  <si>
    <t>BAVM 225 </t>
  </si>
  <si>
    <t>2455801.5870 </t>
  </si>
  <si>
    <t> 28.08.2011 02:05 </t>
  </si>
  <si>
    <t> -0.1791 </t>
  </si>
  <si>
    <t>2455802.4758 </t>
  </si>
  <si>
    <t> 28.08.2011 23:25 </t>
  </si>
  <si>
    <t> -0.1836 </t>
  </si>
  <si>
    <t>2455802.47594 </t>
  </si>
  <si>
    <t>2455802.47704 </t>
  </si>
  <si>
    <t> 28.08.2011 23:26 </t>
  </si>
  <si>
    <t> -0.18236 </t>
  </si>
  <si>
    <t>2455815.33868 </t>
  </si>
  <si>
    <t> 10.09.2011 20:07 </t>
  </si>
  <si>
    <t> -0.18469 </t>
  </si>
  <si>
    <t>2455815.33931 </t>
  </si>
  <si>
    <t> 10.09.2011 20:08 </t>
  </si>
  <si>
    <t> -0.18406 </t>
  </si>
  <si>
    <t>2455815.33946 </t>
  </si>
  <si>
    <t> -0.18391 </t>
  </si>
  <si>
    <t>2455817.30586 </t>
  </si>
  <si>
    <t> 12.09.2011 19:20 </t>
  </si>
  <si>
    <t> -0.18284 </t>
  </si>
  <si>
    <t>2455817.30618 </t>
  </si>
  <si>
    <t> -0.18252 </t>
  </si>
  <si>
    <t>2455817.30683 </t>
  </si>
  <si>
    <t> 12.09.2011 19:21 </t>
  </si>
  <si>
    <t> -0.18187 </t>
  </si>
  <si>
    <t>2455817.48216 </t>
  </si>
  <si>
    <t> 12.09.2011 23:34 </t>
  </si>
  <si>
    <t> -0.18521 </t>
  </si>
  <si>
    <t>2455817.48269 </t>
  </si>
  <si>
    <t> 12.09.2011 23:35 </t>
  </si>
  <si>
    <t> -0.18468 </t>
  </si>
  <si>
    <t>2455817.48287 </t>
  </si>
  <si>
    <t> -0.18450 </t>
  </si>
  <si>
    <t>2455819.45063 </t>
  </si>
  <si>
    <t> 14.09.2011 22:48 </t>
  </si>
  <si>
    <t> -0.18206 </t>
  </si>
  <si>
    <t>2455819.45072 </t>
  </si>
  <si>
    <t> 14.09.2011 22:49 </t>
  </si>
  <si>
    <t> -0.18197 </t>
  </si>
  <si>
    <t>2455819.45092 </t>
  </si>
  <si>
    <t> -0.18177 </t>
  </si>
  <si>
    <t>2455822.30955 </t>
  </si>
  <si>
    <t> 17.09.2011 19:25 </t>
  </si>
  <si>
    <t> -0.18180 </t>
  </si>
  <si>
    <t>2455829.27408 </t>
  </si>
  <si>
    <t> 24.09.2011 18:34 </t>
  </si>
  <si>
    <t> -0.18526 </t>
  </si>
  <si>
    <t>2455829.27431 </t>
  </si>
  <si>
    <t> 24.09.2011 18:35 </t>
  </si>
  <si>
    <t> -0.18503 </t>
  </si>
  <si>
    <t>2455829.27438 </t>
  </si>
  <si>
    <t> -0.18496 </t>
  </si>
  <si>
    <t>2455829.45456 </t>
  </si>
  <si>
    <t> 24.09.2011 22:54 </t>
  </si>
  <si>
    <t> -0.18344 </t>
  </si>
  <si>
    <t>2455829.45486 </t>
  </si>
  <si>
    <t> -0.18314 </t>
  </si>
  <si>
    <t>2455829.45537 </t>
  </si>
  <si>
    <t> 24.09.2011 22:55 </t>
  </si>
  <si>
    <t> -0.18263 </t>
  </si>
  <si>
    <t>2455835.3535 </t>
  </si>
  <si>
    <t> 30.09.2011 20:29 </t>
  </si>
  <si>
    <t> -0.1805 </t>
  </si>
  <si>
    <t> P.Frank </t>
  </si>
  <si>
    <t>2455851.25084 </t>
  </si>
  <si>
    <t> 16.10.2011 18:01 </t>
  </si>
  <si>
    <t> -0.18445 </t>
  </si>
  <si>
    <t>2455851.25136 </t>
  </si>
  <si>
    <t> -0.18393 </t>
  </si>
  <si>
    <t>2455851.25188 </t>
  </si>
  <si>
    <t> 16.10.2011 18:02 </t>
  </si>
  <si>
    <t> -0.18341 </t>
  </si>
  <si>
    <t>2455851.42888 </t>
  </si>
  <si>
    <t> 16.10.2011 22:17 </t>
  </si>
  <si>
    <t> -0.18507 </t>
  </si>
  <si>
    <t>2455851.42896 </t>
  </si>
  <si>
    <t> -0.18499 </t>
  </si>
  <si>
    <t>2455851.42906 </t>
  </si>
  <si>
    <t> -0.18489 </t>
  </si>
  <si>
    <t>2456178.37916 </t>
  </si>
  <si>
    <t> 07.09.2012 21:05 </t>
  </si>
  <si>
    <t> -0.19403 </t>
  </si>
  <si>
    <t> M.Magris </t>
  </si>
  <si>
    <t>s6</t>
  </si>
  <si>
    <t>BAD?</t>
  </si>
  <si>
    <t>C-C Gateway</t>
  </si>
  <si>
    <t>http://var.astro.cz/ocgate/</t>
  </si>
  <si>
    <t>s</t>
  </si>
  <si>
    <t>p</t>
  </si>
  <si>
    <t>Wachmann A A</t>
  </si>
  <si>
    <t>,,D,Lich,AHSB 6.4.327,</t>
  </si>
  <si>
    <t>,,0,GCVS,AHSB 6.4.327,</t>
  </si>
  <si>
    <t>Diethelm Roger</t>
  </si>
  <si>
    <t>B,0035,B,0035,,</t>
  </si>
  <si>
    <t>B,0049,B,0049,,</t>
  </si>
  <si>
    <t>Agerer Franz</t>
  </si>
  <si>
    <t>D,0172,I,5643,,</t>
  </si>
  <si>
    <t>ccd</t>
  </si>
  <si>
    <t>Blaettler Ernst</t>
  </si>
  <si>
    <t>B,0114,B,0114,,</t>
  </si>
  <si>
    <t>B,0121,B,0121,,</t>
  </si>
  <si>
    <t>Dvorak S W</t>
  </si>
  <si>
    <t>I,5603,,,,</t>
  </si>
  <si>
    <t>Nelson Robert</t>
  </si>
  <si>
    <t>I,5602,,,,ST-7XE</t>
  </si>
  <si>
    <t>D,0178,I,5731,,</t>
  </si>
  <si>
    <t>D,0203,I,5889,,Sigma 1603</t>
  </si>
  <si>
    <t>D,0220,I,6010,,Sigma 403</t>
  </si>
  <si>
    <t>D,0225,I,6026,,Sigma 1603</t>
  </si>
  <si>
    <t>Frank Peter</t>
  </si>
  <si>
    <t>D,0225,I,6026,,EOS450D</t>
  </si>
  <si>
    <t>Urbancok Lubomir</t>
  </si>
  <si>
    <t>C,0035,E,0094,,Yepun 254/12</t>
  </si>
  <si>
    <t>Smelcer L</t>
  </si>
  <si>
    <t>C,0037,E,0137,,280mm+ST7</t>
  </si>
  <si>
    <t>Lehky M</t>
  </si>
  <si>
    <t>C,0037,E,0137,,400mm+G2</t>
  </si>
  <si>
    <t>Smelcer L.</t>
  </si>
  <si>
    <t>C,0038,E,0160,,28cm+G2</t>
  </si>
  <si>
    <t>Lehky M.</t>
  </si>
  <si>
    <t>C,0038,E,0160,,40cm+G2</t>
  </si>
  <si>
    <t>C,0038,E,0160,,35cm+ST7</t>
  </si>
  <si>
    <t>Magris M.</t>
  </si>
  <si>
    <t>C,0038,E,0160,,20cm+MX716</t>
  </si>
  <si>
    <t>IBVS 6195</t>
  </si>
  <si>
    <t>OEJV 0179</t>
  </si>
  <si>
    <t xml:space="preserve">Mag </t>
  </si>
  <si>
    <t>12.55-12.95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</si>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</sst>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E+00"/>
  </numFmts>
  <fonts count="4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3"/>
        <bgColor indexed="8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8" fillId="0" borderId="0"/>
    <xf numFmtId="0" fontId="27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12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8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horizontal="left"/>
    </xf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 applyAlignment="1"/>
    <xf numFmtId="0" fontId="0" fillId="0" borderId="15" xfId="0" applyBorder="1" applyAlignment="1"/>
    <xf numFmtId="0" fontId="12" fillId="0" borderId="0" xfId="0" applyFont="1" applyAlignment="1"/>
    <xf numFmtId="0" fontId="14" fillId="0" borderId="0" xfId="0" applyFont="1">
      <alignment vertical="top"/>
    </xf>
    <xf numFmtId="0" fontId="1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6" xfId="0" applyFont="1" applyBorder="1">
      <alignment vertical="top"/>
    </xf>
    <xf numFmtId="0" fontId="17" fillId="0" borderId="17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8" xfId="0" applyFont="1" applyBorder="1">
      <alignment vertical="top"/>
    </xf>
    <xf numFmtId="0" fontId="17" fillId="0" borderId="19" xfId="0" applyFont="1" applyBorder="1">
      <alignment vertical="top"/>
    </xf>
    <xf numFmtId="0" fontId="9" fillId="0" borderId="12" xfId="0" applyFont="1" applyBorder="1">
      <alignment vertical="top"/>
    </xf>
    <xf numFmtId="165" fontId="9" fillId="0" borderId="12" xfId="0" applyNumberFormat="1" applyFont="1" applyBorder="1" applyAlignment="1">
      <alignment horizontal="center"/>
    </xf>
    <xf numFmtId="0" fontId="6" fillId="0" borderId="20" xfId="0" applyFont="1" applyBorder="1">
      <alignment vertical="top"/>
    </xf>
    <xf numFmtId="0" fontId="17" fillId="0" borderId="21" xfId="0" applyFont="1" applyBorder="1">
      <alignment vertical="top"/>
    </xf>
    <xf numFmtId="0" fontId="9" fillId="0" borderId="13" xfId="0" applyFont="1" applyBorder="1">
      <alignment vertical="top"/>
    </xf>
    <xf numFmtId="165" fontId="9" fillId="0" borderId="13" xfId="0" applyNumberFormat="1" applyFont="1" applyBorder="1" applyAlignment="1">
      <alignment horizontal="center"/>
    </xf>
    <xf numFmtId="0" fontId="16" fillId="0" borderId="10" xfId="0" applyFont="1" applyBorder="1">
      <alignment vertical="top"/>
    </xf>
    <xf numFmtId="0" fontId="0" fillId="0" borderId="10" xfId="0" applyBorder="1">
      <alignment vertical="top"/>
    </xf>
    <xf numFmtId="0" fontId="17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166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13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 applyAlignment="1">
      <alignment horizontal="center"/>
    </xf>
    <xf numFmtId="0" fontId="8" fillId="0" borderId="0" xfId="0" applyFont="1">
      <alignment vertical="top"/>
    </xf>
    <xf numFmtId="0" fontId="12" fillId="0" borderId="10" xfId="0" applyFont="1" applyBorder="1" applyAlignment="1">
      <alignment horizontal="center"/>
    </xf>
    <xf numFmtId="0" fontId="13" fillId="24" borderId="5" xfId="0" applyFont="1" applyFill="1" applyBorder="1">
      <alignment vertical="top"/>
    </xf>
    <xf numFmtId="0" fontId="9" fillId="0" borderId="22" xfId="0" applyFont="1" applyBorder="1">
      <alignment vertical="top"/>
    </xf>
    <xf numFmtId="0" fontId="9" fillId="0" borderId="0" xfId="0" applyFont="1" applyAlignment="1">
      <alignment horizontal="left"/>
    </xf>
    <xf numFmtId="0" fontId="0" fillId="0" borderId="10" xfId="0" applyBorder="1" applyAlignment="1"/>
    <xf numFmtId="0" fontId="13" fillId="0" borderId="0" xfId="0" applyFont="1" applyAlignment="1" applyProtection="1">
      <alignment horizontal="left"/>
      <protection locked="0"/>
    </xf>
    <xf numFmtId="10" fontId="6" fillId="0" borderId="0" xfId="0" applyNumberFormat="1" applyFont="1">
      <alignment vertical="top"/>
    </xf>
    <xf numFmtId="0" fontId="21" fillId="0" borderId="0" xfId="0" applyFont="1">
      <alignment vertical="top"/>
    </xf>
    <xf numFmtId="0" fontId="13" fillId="24" borderId="22" xfId="0" applyFont="1" applyFill="1" applyBorder="1">
      <alignment vertical="top"/>
    </xf>
    <xf numFmtId="0" fontId="13" fillId="0" borderId="0" xfId="0" applyFont="1" applyAlignment="1"/>
    <xf numFmtId="0" fontId="11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67" fontId="0" fillId="0" borderId="0" xfId="0" applyNumberFormat="1" applyAlignment="1">
      <alignment horizontal="center"/>
    </xf>
    <xf numFmtId="167" fontId="18" fillId="0" borderId="0" xfId="0" applyNumberFormat="1" applyFont="1">
      <alignment vertical="top"/>
    </xf>
    <xf numFmtId="0" fontId="23" fillId="0" borderId="0" xfId="0" applyFont="1">
      <alignment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/>
    <xf numFmtId="0" fontId="25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/>
    <xf numFmtId="0" fontId="0" fillId="0" borderId="0" xfId="0" quotePrefix="1" applyAlignment="1"/>
    <xf numFmtId="0" fontId="5" fillId="25" borderId="23" xfId="0" applyFont="1" applyFill="1" applyBorder="1" applyAlignment="1">
      <alignment horizontal="left" vertical="top" wrapText="1" indent="1"/>
    </xf>
    <xf numFmtId="0" fontId="5" fillId="25" borderId="23" xfId="0" applyFont="1" applyFill="1" applyBorder="1" applyAlignment="1">
      <alignment horizontal="center" vertical="top" wrapText="1"/>
    </xf>
    <xf numFmtId="0" fontId="5" fillId="25" borderId="23" xfId="0" applyFont="1" applyFill="1" applyBorder="1" applyAlignment="1">
      <alignment horizontal="right" vertical="top" wrapText="1"/>
    </xf>
    <xf numFmtId="0" fontId="25" fillId="25" borderId="23" xfId="38" applyFill="1" applyBorder="1" applyAlignment="1" applyProtection="1">
      <alignment horizontal="right" vertical="top" wrapText="1"/>
    </xf>
    <xf numFmtId="0" fontId="26" fillId="0" borderId="0" xfId="0" applyFont="1" applyAlignment="1"/>
    <xf numFmtId="0" fontId="26" fillId="0" borderId="0" xfId="0" applyFont="1" applyAlignment="1">
      <alignment horizontal="left"/>
    </xf>
    <xf numFmtId="0" fontId="26" fillId="26" borderId="0" xfId="0" applyFont="1" applyFill="1" applyAlignment="1"/>
    <xf numFmtId="0" fontId="19" fillId="0" borderId="1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27" borderId="0" xfId="0" applyFill="1" applyAlignment="1"/>
    <xf numFmtId="0" fontId="18" fillId="0" borderId="0" xfId="0" applyFont="1">
      <alignment vertical="top"/>
    </xf>
    <xf numFmtId="0" fontId="23" fillId="0" borderId="0" xfId="0" applyFont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41" fillId="0" borderId="0" xfId="42" applyFont="1" applyAlignment="1">
      <alignment horizontal="left" vertical="center" wrapText="1"/>
    </xf>
    <xf numFmtId="0" fontId="41" fillId="0" borderId="0" xfId="42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8" fillId="28" borderId="24" xfId="0" applyFont="1" applyFill="1" applyBorder="1" applyAlignment="1">
      <alignment horizontal="right"/>
    </xf>
    <xf numFmtId="0" fontId="8" fillId="28" borderId="25" xfId="0" applyFont="1" applyFill="1" applyBorder="1" applyAlignment="1">
      <alignment horizontal="center" vertical="center"/>
    </xf>
    <xf numFmtId="0" fontId="43" fillId="0" borderId="26" xfId="0" applyFont="1" applyBorder="1" applyAlignment="1">
      <alignment horizontal="right" vertical="center"/>
    </xf>
    <xf numFmtId="0" fontId="45" fillId="0" borderId="27" xfId="0" applyFont="1" applyBorder="1" applyAlignment="1"/>
    <xf numFmtId="0" fontId="44" fillId="0" borderId="27" xfId="0" applyFont="1" applyBorder="1" applyAlignment="1">
      <alignment horizontal="right" vertical="center"/>
    </xf>
    <xf numFmtId="0" fontId="43" fillId="0" borderId="28" xfId="0" applyFont="1" applyBorder="1" applyAlignment="1">
      <alignment horizontal="right" vertical="center"/>
    </xf>
    <xf numFmtId="0" fontId="43" fillId="0" borderId="0" xfId="0" applyFont="1" applyBorder="1" applyAlignment="1">
      <alignment horizontal="right" vertical="center"/>
    </xf>
    <xf numFmtId="22" fontId="44" fillId="0" borderId="27" xfId="0" applyNumberFormat="1" applyFont="1" applyBorder="1" applyAlignment="1">
      <alignment horizontal="right" vertical="center"/>
    </xf>
    <xf numFmtId="22" fontId="44" fillId="0" borderId="29" xfId="0" applyNumberFormat="1" applyFont="1" applyBorder="1" applyAlignment="1">
      <alignment horizontal="right" vertical="center"/>
    </xf>
    <xf numFmtId="0" fontId="8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KN Vul - O-C Diagr.</a:t>
            </a:r>
          </a:p>
        </c:rich>
      </c:tx>
      <c:layout>
        <c:manualLayout>
          <c:xMode val="edge"/>
          <c:yMode val="edge"/>
          <c:x val="0.3786414562257387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77692148456697"/>
          <c:y val="0.14634168126798494"/>
          <c:w val="0.80906276715268377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1'!$F$21:$F$830</c:f>
              <c:numCache>
                <c:formatCode>General</c:formatCode>
                <c:ptCount val="810"/>
                <c:pt idx="0">
                  <c:v>-5149</c:v>
                </c:pt>
                <c:pt idx="1">
                  <c:v>-2073.5</c:v>
                </c:pt>
                <c:pt idx="2">
                  <c:v>-1401.5</c:v>
                </c:pt>
                <c:pt idx="3">
                  <c:v>0</c:v>
                </c:pt>
                <c:pt idx="4">
                  <c:v>0</c:v>
                </c:pt>
                <c:pt idx="5">
                  <c:v>1139.5</c:v>
                </c:pt>
                <c:pt idx="6">
                  <c:v>2032</c:v>
                </c:pt>
                <c:pt idx="7">
                  <c:v>7022</c:v>
                </c:pt>
                <c:pt idx="8">
                  <c:v>24613</c:v>
                </c:pt>
                <c:pt idx="9">
                  <c:v>27501.5</c:v>
                </c:pt>
                <c:pt idx="10">
                  <c:v>41732</c:v>
                </c:pt>
                <c:pt idx="11">
                  <c:v>44093.5</c:v>
                </c:pt>
                <c:pt idx="12">
                  <c:v>44096.5</c:v>
                </c:pt>
                <c:pt idx="13">
                  <c:v>44886</c:v>
                </c:pt>
                <c:pt idx="14">
                  <c:v>46979</c:v>
                </c:pt>
                <c:pt idx="15">
                  <c:v>48804</c:v>
                </c:pt>
                <c:pt idx="16">
                  <c:v>48863</c:v>
                </c:pt>
                <c:pt idx="17">
                  <c:v>51051.5</c:v>
                </c:pt>
                <c:pt idx="18">
                  <c:v>51813.5</c:v>
                </c:pt>
                <c:pt idx="19">
                  <c:v>51847</c:v>
                </c:pt>
                <c:pt idx="20">
                  <c:v>53055</c:v>
                </c:pt>
                <c:pt idx="21">
                  <c:v>56089</c:v>
                </c:pt>
                <c:pt idx="22">
                  <c:v>56147.5</c:v>
                </c:pt>
                <c:pt idx="23">
                  <c:v>57275</c:v>
                </c:pt>
                <c:pt idx="24">
                  <c:v>58042</c:v>
                </c:pt>
                <c:pt idx="25">
                  <c:v>58344</c:v>
                </c:pt>
                <c:pt idx="26">
                  <c:v>58344</c:v>
                </c:pt>
                <c:pt idx="27">
                  <c:v>58344</c:v>
                </c:pt>
                <c:pt idx="28">
                  <c:v>58391.5</c:v>
                </c:pt>
                <c:pt idx="29">
                  <c:v>58391.5</c:v>
                </c:pt>
                <c:pt idx="30">
                  <c:v>58391.5</c:v>
                </c:pt>
                <c:pt idx="31">
                  <c:v>58394.5</c:v>
                </c:pt>
                <c:pt idx="32">
                  <c:v>58394.5</c:v>
                </c:pt>
                <c:pt idx="33">
                  <c:v>58394.5</c:v>
                </c:pt>
                <c:pt idx="34">
                  <c:v>58954.5</c:v>
                </c:pt>
                <c:pt idx="35">
                  <c:v>58954.5</c:v>
                </c:pt>
                <c:pt idx="36">
                  <c:v>58968.5</c:v>
                </c:pt>
                <c:pt idx="37">
                  <c:v>58968.5</c:v>
                </c:pt>
                <c:pt idx="38">
                  <c:v>58968.5</c:v>
                </c:pt>
                <c:pt idx="39">
                  <c:v>59167</c:v>
                </c:pt>
                <c:pt idx="40">
                  <c:v>59167.5</c:v>
                </c:pt>
                <c:pt idx="41">
                  <c:v>59212</c:v>
                </c:pt>
                <c:pt idx="42">
                  <c:v>59212</c:v>
                </c:pt>
                <c:pt idx="43">
                  <c:v>59212</c:v>
                </c:pt>
                <c:pt idx="44">
                  <c:v>59223</c:v>
                </c:pt>
                <c:pt idx="45">
                  <c:v>59223</c:v>
                </c:pt>
                <c:pt idx="46">
                  <c:v>59223</c:v>
                </c:pt>
                <c:pt idx="47">
                  <c:v>59223.5</c:v>
                </c:pt>
                <c:pt idx="48">
                  <c:v>59223.5</c:v>
                </c:pt>
                <c:pt idx="49">
                  <c:v>59223.5</c:v>
                </c:pt>
                <c:pt idx="50">
                  <c:v>59226</c:v>
                </c:pt>
                <c:pt idx="51">
                  <c:v>59226</c:v>
                </c:pt>
                <c:pt idx="52">
                  <c:v>59226</c:v>
                </c:pt>
                <c:pt idx="53">
                  <c:v>59237</c:v>
                </c:pt>
                <c:pt idx="54">
                  <c:v>59237.5</c:v>
                </c:pt>
                <c:pt idx="55">
                  <c:v>59240</c:v>
                </c:pt>
                <c:pt idx="56">
                  <c:v>59240</c:v>
                </c:pt>
                <c:pt idx="57">
                  <c:v>59240</c:v>
                </c:pt>
                <c:pt idx="58">
                  <c:v>59276</c:v>
                </c:pt>
                <c:pt idx="59">
                  <c:v>59276</c:v>
                </c:pt>
                <c:pt idx="60">
                  <c:v>59276</c:v>
                </c:pt>
                <c:pt idx="61">
                  <c:v>59281.5</c:v>
                </c:pt>
                <c:pt idx="62">
                  <c:v>59281.5</c:v>
                </c:pt>
                <c:pt idx="63">
                  <c:v>59281.5</c:v>
                </c:pt>
                <c:pt idx="64">
                  <c:v>59282</c:v>
                </c:pt>
                <c:pt idx="65">
                  <c:v>59282</c:v>
                </c:pt>
                <c:pt idx="66">
                  <c:v>59282</c:v>
                </c:pt>
                <c:pt idx="67">
                  <c:v>59287.5</c:v>
                </c:pt>
                <c:pt idx="68">
                  <c:v>59287.5</c:v>
                </c:pt>
                <c:pt idx="69">
                  <c:v>59287.5</c:v>
                </c:pt>
                <c:pt idx="70">
                  <c:v>59295.5</c:v>
                </c:pt>
                <c:pt idx="71">
                  <c:v>59315</c:v>
                </c:pt>
                <c:pt idx="72">
                  <c:v>59315</c:v>
                </c:pt>
                <c:pt idx="73">
                  <c:v>59315</c:v>
                </c:pt>
                <c:pt idx="74">
                  <c:v>59315.5</c:v>
                </c:pt>
                <c:pt idx="75">
                  <c:v>59315.5</c:v>
                </c:pt>
                <c:pt idx="76">
                  <c:v>59315.5</c:v>
                </c:pt>
                <c:pt idx="77">
                  <c:v>59332</c:v>
                </c:pt>
                <c:pt idx="78">
                  <c:v>59376.5</c:v>
                </c:pt>
                <c:pt idx="79">
                  <c:v>59376.5</c:v>
                </c:pt>
                <c:pt idx="80">
                  <c:v>59376.5</c:v>
                </c:pt>
                <c:pt idx="81">
                  <c:v>59377</c:v>
                </c:pt>
                <c:pt idx="82">
                  <c:v>59377</c:v>
                </c:pt>
                <c:pt idx="83">
                  <c:v>59377</c:v>
                </c:pt>
                <c:pt idx="84">
                  <c:v>60247</c:v>
                </c:pt>
                <c:pt idx="85">
                  <c:v>60247.5</c:v>
                </c:pt>
                <c:pt idx="86">
                  <c:v>60292</c:v>
                </c:pt>
                <c:pt idx="87">
                  <c:v>64038</c:v>
                </c:pt>
                <c:pt idx="88">
                  <c:v>64431</c:v>
                </c:pt>
              </c:numCache>
            </c:numRef>
          </c:xVal>
          <c:yVal>
            <c:numRef>
              <c:f>'Active 1'!$H$21:$H$830</c:f>
              <c:numCache>
                <c:formatCode>General</c:formatCode>
                <c:ptCount val="810"/>
                <c:pt idx="0">
                  <c:v>-1.105749999260297E-2</c:v>
                </c:pt>
                <c:pt idx="1">
                  <c:v>-3.1612499951734208E-3</c:v>
                </c:pt>
                <c:pt idx="3">
                  <c:v>0</c:v>
                </c:pt>
                <c:pt idx="4">
                  <c:v>9.000000063679181E-4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12-4EE2-A74A-13D28BC5A2A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1'!$D$21:$D$830</c:f>
                <c:numCache>
                  <c:formatCode>General</c:formatCode>
                  <c:ptCount val="8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5.0000000000000001E-4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1.6000000000000001E-3</c:v>
                  </c:pt>
                  <c:pt idx="40">
                    <c:v>1.1999999999999999E-3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6.9999999999999999E-4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5.9999999999999995E-4</c:v>
                  </c:pt>
                  <c:pt idx="70">
                    <c:v>2.0000000000000001E-4</c:v>
                  </c:pt>
                  <c:pt idx="71">
                    <c:v>5.9999999999999995E-4</c:v>
                  </c:pt>
                  <c:pt idx="72">
                    <c:v>5.9999999999999995E-4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3.0000000000000001E-3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0.01</c:v>
                  </c:pt>
                  <c:pt idx="87">
                    <c:v>2.9999999999999997E-4</c:v>
                  </c:pt>
                  <c:pt idx="88">
                    <c:v>1E-4</c:v>
                  </c:pt>
                </c:numCache>
              </c:numRef>
            </c:plus>
            <c:minus>
              <c:numRef>
                <c:f>'Active 1'!$D$21:$D$830</c:f>
                <c:numCache>
                  <c:formatCode>General</c:formatCode>
                  <c:ptCount val="8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5.0000000000000001E-4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1.6000000000000001E-3</c:v>
                  </c:pt>
                  <c:pt idx="40">
                    <c:v>1.1999999999999999E-3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6.9999999999999999E-4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5.9999999999999995E-4</c:v>
                  </c:pt>
                  <c:pt idx="70">
                    <c:v>2.0000000000000001E-4</c:v>
                  </c:pt>
                  <c:pt idx="71">
                    <c:v>5.9999999999999995E-4</c:v>
                  </c:pt>
                  <c:pt idx="72">
                    <c:v>5.9999999999999995E-4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3.0000000000000001E-3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0.01</c:v>
                  </c:pt>
                  <c:pt idx="87">
                    <c:v>2.9999999999999997E-4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1'!$F$21:$F$830</c:f>
              <c:numCache>
                <c:formatCode>General</c:formatCode>
                <c:ptCount val="810"/>
                <c:pt idx="0">
                  <c:v>-5149</c:v>
                </c:pt>
                <c:pt idx="1">
                  <c:v>-2073.5</c:v>
                </c:pt>
                <c:pt idx="2">
                  <c:v>-1401.5</c:v>
                </c:pt>
                <c:pt idx="3">
                  <c:v>0</c:v>
                </c:pt>
                <c:pt idx="4">
                  <c:v>0</c:v>
                </c:pt>
                <c:pt idx="5">
                  <c:v>1139.5</c:v>
                </c:pt>
                <c:pt idx="6">
                  <c:v>2032</c:v>
                </c:pt>
                <c:pt idx="7">
                  <c:v>7022</c:v>
                </c:pt>
                <c:pt idx="8">
                  <c:v>24613</c:v>
                </c:pt>
                <c:pt idx="9">
                  <c:v>27501.5</c:v>
                </c:pt>
                <c:pt idx="10">
                  <c:v>41732</c:v>
                </c:pt>
                <c:pt idx="11">
                  <c:v>44093.5</c:v>
                </c:pt>
                <c:pt idx="12">
                  <c:v>44096.5</c:v>
                </c:pt>
                <c:pt idx="13">
                  <c:v>44886</c:v>
                </c:pt>
                <c:pt idx="14">
                  <c:v>46979</c:v>
                </c:pt>
                <c:pt idx="15">
                  <c:v>48804</c:v>
                </c:pt>
                <c:pt idx="16">
                  <c:v>48863</c:v>
                </c:pt>
                <c:pt idx="17">
                  <c:v>51051.5</c:v>
                </c:pt>
                <c:pt idx="18">
                  <c:v>51813.5</c:v>
                </c:pt>
                <c:pt idx="19">
                  <c:v>51847</c:v>
                </c:pt>
                <c:pt idx="20">
                  <c:v>53055</c:v>
                </c:pt>
                <c:pt idx="21">
                  <c:v>56089</c:v>
                </c:pt>
                <c:pt idx="22">
                  <c:v>56147.5</c:v>
                </c:pt>
                <c:pt idx="23">
                  <c:v>57275</c:v>
                </c:pt>
                <c:pt idx="24">
                  <c:v>58042</c:v>
                </c:pt>
                <c:pt idx="25">
                  <c:v>58344</c:v>
                </c:pt>
                <c:pt idx="26">
                  <c:v>58344</c:v>
                </c:pt>
                <c:pt idx="27">
                  <c:v>58344</c:v>
                </c:pt>
                <c:pt idx="28">
                  <c:v>58391.5</c:v>
                </c:pt>
                <c:pt idx="29">
                  <c:v>58391.5</c:v>
                </c:pt>
                <c:pt idx="30">
                  <c:v>58391.5</c:v>
                </c:pt>
                <c:pt idx="31">
                  <c:v>58394.5</c:v>
                </c:pt>
                <c:pt idx="32">
                  <c:v>58394.5</c:v>
                </c:pt>
                <c:pt idx="33">
                  <c:v>58394.5</c:v>
                </c:pt>
                <c:pt idx="34">
                  <c:v>58954.5</c:v>
                </c:pt>
                <c:pt idx="35">
                  <c:v>58954.5</c:v>
                </c:pt>
                <c:pt idx="36">
                  <c:v>58968.5</c:v>
                </c:pt>
                <c:pt idx="37">
                  <c:v>58968.5</c:v>
                </c:pt>
                <c:pt idx="38">
                  <c:v>58968.5</c:v>
                </c:pt>
                <c:pt idx="39">
                  <c:v>59167</c:v>
                </c:pt>
                <c:pt idx="40">
                  <c:v>59167.5</c:v>
                </c:pt>
                <c:pt idx="41">
                  <c:v>59212</c:v>
                </c:pt>
                <c:pt idx="42">
                  <c:v>59212</c:v>
                </c:pt>
                <c:pt idx="43">
                  <c:v>59212</c:v>
                </c:pt>
                <c:pt idx="44">
                  <c:v>59223</c:v>
                </c:pt>
                <c:pt idx="45">
                  <c:v>59223</c:v>
                </c:pt>
                <c:pt idx="46">
                  <c:v>59223</c:v>
                </c:pt>
                <c:pt idx="47">
                  <c:v>59223.5</c:v>
                </c:pt>
                <c:pt idx="48">
                  <c:v>59223.5</c:v>
                </c:pt>
                <c:pt idx="49">
                  <c:v>59223.5</c:v>
                </c:pt>
                <c:pt idx="50">
                  <c:v>59226</c:v>
                </c:pt>
                <c:pt idx="51">
                  <c:v>59226</c:v>
                </c:pt>
                <c:pt idx="52">
                  <c:v>59226</c:v>
                </c:pt>
                <c:pt idx="53">
                  <c:v>59237</c:v>
                </c:pt>
                <c:pt idx="54">
                  <c:v>59237.5</c:v>
                </c:pt>
                <c:pt idx="55">
                  <c:v>59240</c:v>
                </c:pt>
                <c:pt idx="56">
                  <c:v>59240</c:v>
                </c:pt>
                <c:pt idx="57">
                  <c:v>59240</c:v>
                </c:pt>
                <c:pt idx="58">
                  <c:v>59276</c:v>
                </c:pt>
                <c:pt idx="59">
                  <c:v>59276</c:v>
                </c:pt>
                <c:pt idx="60">
                  <c:v>59276</c:v>
                </c:pt>
                <c:pt idx="61">
                  <c:v>59281.5</c:v>
                </c:pt>
                <c:pt idx="62">
                  <c:v>59281.5</c:v>
                </c:pt>
                <c:pt idx="63">
                  <c:v>59281.5</c:v>
                </c:pt>
                <c:pt idx="64">
                  <c:v>59282</c:v>
                </c:pt>
                <c:pt idx="65">
                  <c:v>59282</c:v>
                </c:pt>
                <c:pt idx="66">
                  <c:v>59282</c:v>
                </c:pt>
                <c:pt idx="67">
                  <c:v>59287.5</c:v>
                </c:pt>
                <c:pt idx="68">
                  <c:v>59287.5</c:v>
                </c:pt>
                <c:pt idx="69">
                  <c:v>59287.5</c:v>
                </c:pt>
                <c:pt idx="70">
                  <c:v>59295.5</c:v>
                </c:pt>
                <c:pt idx="71">
                  <c:v>59315</c:v>
                </c:pt>
                <c:pt idx="72">
                  <c:v>59315</c:v>
                </c:pt>
                <c:pt idx="73">
                  <c:v>59315</c:v>
                </c:pt>
                <c:pt idx="74">
                  <c:v>59315.5</c:v>
                </c:pt>
                <c:pt idx="75">
                  <c:v>59315.5</c:v>
                </c:pt>
                <c:pt idx="76">
                  <c:v>59315.5</c:v>
                </c:pt>
                <c:pt idx="77">
                  <c:v>59332</c:v>
                </c:pt>
                <c:pt idx="78">
                  <c:v>59376.5</c:v>
                </c:pt>
                <c:pt idx="79">
                  <c:v>59376.5</c:v>
                </c:pt>
                <c:pt idx="80">
                  <c:v>59376.5</c:v>
                </c:pt>
                <c:pt idx="81">
                  <c:v>59377</c:v>
                </c:pt>
                <c:pt idx="82">
                  <c:v>59377</c:v>
                </c:pt>
                <c:pt idx="83">
                  <c:v>59377</c:v>
                </c:pt>
                <c:pt idx="84">
                  <c:v>60247</c:v>
                </c:pt>
                <c:pt idx="85">
                  <c:v>60247.5</c:v>
                </c:pt>
                <c:pt idx="86">
                  <c:v>60292</c:v>
                </c:pt>
                <c:pt idx="87">
                  <c:v>64038</c:v>
                </c:pt>
                <c:pt idx="88">
                  <c:v>64431</c:v>
                </c:pt>
              </c:numCache>
            </c:numRef>
          </c:xVal>
          <c:yVal>
            <c:numRef>
              <c:f>'Active 1'!$I$21:$I$830</c:f>
              <c:numCache>
                <c:formatCode>General</c:formatCode>
                <c:ptCount val="810"/>
                <c:pt idx="6">
                  <c:v>3.2600000049569644E-3</c:v>
                </c:pt>
                <c:pt idx="8">
                  <c:v>3.0775000050198287E-3</c:v>
                </c:pt>
                <c:pt idx="9">
                  <c:v>-2.8487499948823825E-3</c:v>
                </c:pt>
                <c:pt idx="14">
                  <c:v>-8.7617500001215376E-2</c:v>
                </c:pt>
                <c:pt idx="22">
                  <c:v>-0.15324374999909196</c:v>
                </c:pt>
                <c:pt idx="53">
                  <c:v>-0.18230249999032822</c:v>
                </c:pt>
                <c:pt idx="54">
                  <c:v>-0.1790687499960768</c:v>
                </c:pt>
                <c:pt idx="77">
                  <c:v>-0.18048999999882653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12-4EE2-A74A-13D28BC5A2A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</c:numCache>
              </c:numRef>
            </c:plus>
            <c:minus>
              <c:numRef>
                <c:f>'Active 1'!$D$21:$D$33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1'!$F$21:$F$830</c:f>
              <c:numCache>
                <c:formatCode>General</c:formatCode>
                <c:ptCount val="810"/>
                <c:pt idx="0">
                  <c:v>-5149</c:v>
                </c:pt>
                <c:pt idx="1">
                  <c:v>-2073.5</c:v>
                </c:pt>
                <c:pt idx="2">
                  <c:v>-1401.5</c:v>
                </c:pt>
                <c:pt idx="3">
                  <c:v>0</c:v>
                </c:pt>
                <c:pt idx="4">
                  <c:v>0</c:v>
                </c:pt>
                <c:pt idx="5">
                  <c:v>1139.5</c:v>
                </c:pt>
                <c:pt idx="6">
                  <c:v>2032</c:v>
                </c:pt>
                <c:pt idx="7">
                  <c:v>7022</c:v>
                </c:pt>
                <c:pt idx="8">
                  <c:v>24613</c:v>
                </c:pt>
                <c:pt idx="9">
                  <c:v>27501.5</c:v>
                </c:pt>
                <c:pt idx="10">
                  <c:v>41732</c:v>
                </c:pt>
                <c:pt idx="11">
                  <c:v>44093.5</c:v>
                </c:pt>
                <c:pt idx="12">
                  <c:v>44096.5</c:v>
                </c:pt>
                <c:pt idx="13">
                  <c:v>44886</c:v>
                </c:pt>
                <c:pt idx="14">
                  <c:v>46979</c:v>
                </c:pt>
                <c:pt idx="15">
                  <c:v>48804</c:v>
                </c:pt>
                <c:pt idx="16">
                  <c:v>48863</c:v>
                </c:pt>
                <c:pt idx="17">
                  <c:v>51051.5</c:v>
                </c:pt>
                <c:pt idx="18">
                  <c:v>51813.5</c:v>
                </c:pt>
                <c:pt idx="19">
                  <c:v>51847</c:v>
                </c:pt>
                <c:pt idx="20">
                  <c:v>53055</c:v>
                </c:pt>
                <c:pt idx="21">
                  <c:v>56089</c:v>
                </c:pt>
                <c:pt idx="22">
                  <c:v>56147.5</c:v>
                </c:pt>
                <c:pt idx="23">
                  <c:v>57275</c:v>
                </c:pt>
                <c:pt idx="24">
                  <c:v>58042</c:v>
                </c:pt>
                <c:pt idx="25">
                  <c:v>58344</c:v>
                </c:pt>
                <c:pt idx="26">
                  <c:v>58344</c:v>
                </c:pt>
                <c:pt idx="27">
                  <c:v>58344</c:v>
                </c:pt>
                <c:pt idx="28">
                  <c:v>58391.5</c:v>
                </c:pt>
                <c:pt idx="29">
                  <c:v>58391.5</c:v>
                </c:pt>
                <c:pt idx="30">
                  <c:v>58391.5</c:v>
                </c:pt>
                <c:pt idx="31">
                  <c:v>58394.5</c:v>
                </c:pt>
                <c:pt idx="32">
                  <c:v>58394.5</c:v>
                </c:pt>
                <c:pt idx="33">
                  <c:v>58394.5</c:v>
                </c:pt>
                <c:pt idx="34">
                  <c:v>58954.5</c:v>
                </c:pt>
                <c:pt idx="35">
                  <c:v>58954.5</c:v>
                </c:pt>
                <c:pt idx="36">
                  <c:v>58968.5</c:v>
                </c:pt>
                <c:pt idx="37">
                  <c:v>58968.5</c:v>
                </c:pt>
                <c:pt idx="38">
                  <c:v>58968.5</c:v>
                </c:pt>
                <c:pt idx="39">
                  <c:v>59167</c:v>
                </c:pt>
                <c:pt idx="40">
                  <c:v>59167.5</c:v>
                </c:pt>
                <c:pt idx="41">
                  <c:v>59212</c:v>
                </c:pt>
                <c:pt idx="42">
                  <c:v>59212</c:v>
                </c:pt>
                <c:pt idx="43">
                  <c:v>59212</c:v>
                </c:pt>
                <c:pt idx="44">
                  <c:v>59223</c:v>
                </c:pt>
                <c:pt idx="45">
                  <c:v>59223</c:v>
                </c:pt>
                <c:pt idx="46">
                  <c:v>59223</c:v>
                </c:pt>
                <c:pt idx="47">
                  <c:v>59223.5</c:v>
                </c:pt>
                <c:pt idx="48">
                  <c:v>59223.5</c:v>
                </c:pt>
                <c:pt idx="49">
                  <c:v>59223.5</c:v>
                </c:pt>
                <c:pt idx="50">
                  <c:v>59226</c:v>
                </c:pt>
                <c:pt idx="51">
                  <c:v>59226</c:v>
                </c:pt>
                <c:pt idx="52">
                  <c:v>59226</c:v>
                </c:pt>
                <c:pt idx="53">
                  <c:v>59237</c:v>
                </c:pt>
                <c:pt idx="54">
                  <c:v>59237.5</c:v>
                </c:pt>
                <c:pt idx="55">
                  <c:v>59240</c:v>
                </c:pt>
                <c:pt idx="56">
                  <c:v>59240</c:v>
                </c:pt>
                <c:pt idx="57">
                  <c:v>59240</c:v>
                </c:pt>
                <c:pt idx="58">
                  <c:v>59276</c:v>
                </c:pt>
                <c:pt idx="59">
                  <c:v>59276</c:v>
                </c:pt>
                <c:pt idx="60">
                  <c:v>59276</c:v>
                </c:pt>
                <c:pt idx="61">
                  <c:v>59281.5</c:v>
                </c:pt>
                <c:pt idx="62">
                  <c:v>59281.5</c:v>
                </c:pt>
                <c:pt idx="63">
                  <c:v>59281.5</c:v>
                </c:pt>
                <c:pt idx="64">
                  <c:v>59282</c:v>
                </c:pt>
                <c:pt idx="65">
                  <c:v>59282</c:v>
                </c:pt>
                <c:pt idx="66">
                  <c:v>59282</c:v>
                </c:pt>
                <c:pt idx="67">
                  <c:v>59287.5</c:v>
                </c:pt>
                <c:pt idx="68">
                  <c:v>59287.5</c:v>
                </c:pt>
                <c:pt idx="69">
                  <c:v>59287.5</c:v>
                </c:pt>
                <c:pt idx="70">
                  <c:v>59295.5</c:v>
                </c:pt>
                <c:pt idx="71">
                  <c:v>59315</c:v>
                </c:pt>
                <c:pt idx="72">
                  <c:v>59315</c:v>
                </c:pt>
                <c:pt idx="73">
                  <c:v>59315</c:v>
                </c:pt>
                <c:pt idx="74">
                  <c:v>59315.5</c:v>
                </c:pt>
                <c:pt idx="75">
                  <c:v>59315.5</c:v>
                </c:pt>
                <c:pt idx="76">
                  <c:v>59315.5</c:v>
                </c:pt>
                <c:pt idx="77">
                  <c:v>59332</c:v>
                </c:pt>
                <c:pt idx="78">
                  <c:v>59376.5</c:v>
                </c:pt>
                <c:pt idx="79">
                  <c:v>59376.5</c:v>
                </c:pt>
                <c:pt idx="80">
                  <c:v>59376.5</c:v>
                </c:pt>
                <c:pt idx="81">
                  <c:v>59377</c:v>
                </c:pt>
                <c:pt idx="82">
                  <c:v>59377</c:v>
                </c:pt>
                <c:pt idx="83">
                  <c:v>59377</c:v>
                </c:pt>
                <c:pt idx="84">
                  <c:v>60247</c:v>
                </c:pt>
                <c:pt idx="85">
                  <c:v>60247.5</c:v>
                </c:pt>
                <c:pt idx="86">
                  <c:v>60292</c:v>
                </c:pt>
                <c:pt idx="87">
                  <c:v>64038</c:v>
                </c:pt>
                <c:pt idx="88">
                  <c:v>64431</c:v>
                </c:pt>
              </c:numCache>
            </c:numRef>
          </c:xVal>
          <c:yVal>
            <c:numRef>
              <c:f>'Active 1'!$J$21:$J$830</c:f>
              <c:numCache>
                <c:formatCode>General</c:formatCode>
                <c:ptCount val="8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12-4EE2-A74A-13D28BC5A2A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1'!$F$21:$F$830</c:f>
              <c:numCache>
                <c:formatCode>General</c:formatCode>
                <c:ptCount val="810"/>
                <c:pt idx="0">
                  <c:v>-5149</c:v>
                </c:pt>
                <c:pt idx="1">
                  <c:v>-2073.5</c:v>
                </c:pt>
                <c:pt idx="2">
                  <c:v>-1401.5</c:v>
                </c:pt>
                <c:pt idx="3">
                  <c:v>0</c:v>
                </c:pt>
                <c:pt idx="4">
                  <c:v>0</c:v>
                </c:pt>
                <c:pt idx="5">
                  <c:v>1139.5</c:v>
                </c:pt>
                <c:pt idx="6">
                  <c:v>2032</c:v>
                </c:pt>
                <c:pt idx="7">
                  <c:v>7022</c:v>
                </c:pt>
                <c:pt idx="8">
                  <c:v>24613</c:v>
                </c:pt>
                <c:pt idx="9">
                  <c:v>27501.5</c:v>
                </c:pt>
                <c:pt idx="10">
                  <c:v>41732</c:v>
                </c:pt>
                <c:pt idx="11">
                  <c:v>44093.5</c:v>
                </c:pt>
                <c:pt idx="12">
                  <c:v>44096.5</c:v>
                </c:pt>
                <c:pt idx="13">
                  <c:v>44886</c:v>
                </c:pt>
                <c:pt idx="14">
                  <c:v>46979</c:v>
                </c:pt>
                <c:pt idx="15">
                  <c:v>48804</c:v>
                </c:pt>
                <c:pt idx="16">
                  <c:v>48863</c:v>
                </c:pt>
                <c:pt idx="17">
                  <c:v>51051.5</c:v>
                </c:pt>
                <c:pt idx="18">
                  <c:v>51813.5</c:v>
                </c:pt>
                <c:pt idx="19">
                  <c:v>51847</c:v>
                </c:pt>
                <c:pt idx="20">
                  <c:v>53055</c:v>
                </c:pt>
                <c:pt idx="21">
                  <c:v>56089</c:v>
                </c:pt>
                <c:pt idx="22">
                  <c:v>56147.5</c:v>
                </c:pt>
                <c:pt idx="23">
                  <c:v>57275</c:v>
                </c:pt>
                <c:pt idx="24">
                  <c:v>58042</c:v>
                </c:pt>
                <c:pt idx="25">
                  <c:v>58344</c:v>
                </c:pt>
                <c:pt idx="26">
                  <c:v>58344</c:v>
                </c:pt>
                <c:pt idx="27">
                  <c:v>58344</c:v>
                </c:pt>
                <c:pt idx="28">
                  <c:v>58391.5</c:v>
                </c:pt>
                <c:pt idx="29">
                  <c:v>58391.5</c:v>
                </c:pt>
                <c:pt idx="30">
                  <c:v>58391.5</c:v>
                </c:pt>
                <c:pt idx="31">
                  <c:v>58394.5</c:v>
                </c:pt>
                <c:pt idx="32">
                  <c:v>58394.5</c:v>
                </c:pt>
                <c:pt idx="33">
                  <c:v>58394.5</c:v>
                </c:pt>
                <c:pt idx="34">
                  <c:v>58954.5</c:v>
                </c:pt>
                <c:pt idx="35">
                  <c:v>58954.5</c:v>
                </c:pt>
                <c:pt idx="36">
                  <c:v>58968.5</c:v>
                </c:pt>
                <c:pt idx="37">
                  <c:v>58968.5</c:v>
                </c:pt>
                <c:pt idx="38">
                  <c:v>58968.5</c:v>
                </c:pt>
                <c:pt idx="39">
                  <c:v>59167</c:v>
                </c:pt>
                <c:pt idx="40">
                  <c:v>59167.5</c:v>
                </c:pt>
                <c:pt idx="41">
                  <c:v>59212</c:v>
                </c:pt>
                <c:pt idx="42">
                  <c:v>59212</c:v>
                </c:pt>
                <c:pt idx="43">
                  <c:v>59212</c:v>
                </c:pt>
                <c:pt idx="44">
                  <c:v>59223</c:v>
                </c:pt>
                <c:pt idx="45">
                  <c:v>59223</c:v>
                </c:pt>
                <c:pt idx="46">
                  <c:v>59223</c:v>
                </c:pt>
                <c:pt idx="47">
                  <c:v>59223.5</c:v>
                </c:pt>
                <c:pt idx="48">
                  <c:v>59223.5</c:v>
                </c:pt>
                <c:pt idx="49">
                  <c:v>59223.5</c:v>
                </c:pt>
                <c:pt idx="50">
                  <c:v>59226</c:v>
                </c:pt>
                <c:pt idx="51">
                  <c:v>59226</c:v>
                </c:pt>
                <c:pt idx="52">
                  <c:v>59226</c:v>
                </c:pt>
                <c:pt idx="53">
                  <c:v>59237</c:v>
                </c:pt>
                <c:pt idx="54">
                  <c:v>59237.5</c:v>
                </c:pt>
                <c:pt idx="55">
                  <c:v>59240</c:v>
                </c:pt>
                <c:pt idx="56">
                  <c:v>59240</c:v>
                </c:pt>
                <c:pt idx="57">
                  <c:v>59240</c:v>
                </c:pt>
                <c:pt idx="58">
                  <c:v>59276</c:v>
                </c:pt>
                <c:pt idx="59">
                  <c:v>59276</c:v>
                </c:pt>
                <c:pt idx="60">
                  <c:v>59276</c:v>
                </c:pt>
                <c:pt idx="61">
                  <c:v>59281.5</c:v>
                </c:pt>
                <c:pt idx="62">
                  <c:v>59281.5</c:v>
                </c:pt>
                <c:pt idx="63">
                  <c:v>59281.5</c:v>
                </c:pt>
                <c:pt idx="64">
                  <c:v>59282</c:v>
                </c:pt>
                <c:pt idx="65">
                  <c:v>59282</c:v>
                </c:pt>
                <c:pt idx="66">
                  <c:v>59282</c:v>
                </c:pt>
                <c:pt idx="67">
                  <c:v>59287.5</c:v>
                </c:pt>
                <c:pt idx="68">
                  <c:v>59287.5</c:v>
                </c:pt>
                <c:pt idx="69">
                  <c:v>59287.5</c:v>
                </c:pt>
                <c:pt idx="70">
                  <c:v>59295.5</c:v>
                </c:pt>
                <c:pt idx="71">
                  <c:v>59315</c:v>
                </c:pt>
                <c:pt idx="72">
                  <c:v>59315</c:v>
                </c:pt>
                <c:pt idx="73">
                  <c:v>59315</c:v>
                </c:pt>
                <c:pt idx="74">
                  <c:v>59315.5</c:v>
                </c:pt>
                <c:pt idx="75">
                  <c:v>59315.5</c:v>
                </c:pt>
                <c:pt idx="76">
                  <c:v>59315.5</c:v>
                </c:pt>
                <c:pt idx="77">
                  <c:v>59332</c:v>
                </c:pt>
                <c:pt idx="78">
                  <c:v>59376.5</c:v>
                </c:pt>
                <c:pt idx="79">
                  <c:v>59376.5</c:v>
                </c:pt>
                <c:pt idx="80">
                  <c:v>59376.5</c:v>
                </c:pt>
                <c:pt idx="81">
                  <c:v>59377</c:v>
                </c:pt>
                <c:pt idx="82">
                  <c:v>59377</c:v>
                </c:pt>
                <c:pt idx="83">
                  <c:v>59377</c:v>
                </c:pt>
                <c:pt idx="84">
                  <c:v>60247</c:v>
                </c:pt>
                <c:pt idx="85">
                  <c:v>60247.5</c:v>
                </c:pt>
                <c:pt idx="86">
                  <c:v>60292</c:v>
                </c:pt>
                <c:pt idx="87">
                  <c:v>64038</c:v>
                </c:pt>
                <c:pt idx="88">
                  <c:v>64431</c:v>
                </c:pt>
              </c:numCache>
            </c:numRef>
          </c:xVal>
          <c:yVal>
            <c:numRef>
              <c:f>'Active 1'!$K$21:$K$830</c:f>
              <c:numCache>
                <c:formatCode>General</c:formatCode>
                <c:ptCount val="810"/>
                <c:pt idx="10">
                  <c:v>-5.7890000003681052E-2</c:v>
                </c:pt>
                <c:pt idx="11">
                  <c:v>-7.2788749996107072E-2</c:v>
                </c:pt>
                <c:pt idx="12">
                  <c:v>-7.2686249994148966E-2</c:v>
                </c:pt>
                <c:pt idx="13">
                  <c:v>-7.8994999996211845E-2</c:v>
                </c:pt>
                <c:pt idx="15">
                  <c:v>-9.9429999994754326E-2</c:v>
                </c:pt>
                <c:pt idx="16">
                  <c:v>-9.864749999542255E-2</c:v>
                </c:pt>
                <c:pt idx="17">
                  <c:v>-0.11022374999447493</c:v>
                </c:pt>
                <c:pt idx="18">
                  <c:v>-0.11658874999557156</c:v>
                </c:pt>
                <c:pt idx="19">
                  <c:v>-0.11990499024977908</c:v>
                </c:pt>
                <c:pt idx="20">
                  <c:v>-0.13178749999497086</c:v>
                </c:pt>
                <c:pt idx="21">
                  <c:v>-0.15488249999907566</c:v>
                </c:pt>
                <c:pt idx="23">
                  <c:v>-0.16712749999715015</c:v>
                </c:pt>
                <c:pt idx="24">
                  <c:v>-0.17344500000035623</c:v>
                </c:pt>
                <c:pt idx="25">
                  <c:v>-0.17549999999755528</c:v>
                </c:pt>
                <c:pt idx="26">
                  <c:v>-0.1745699999955832</c:v>
                </c:pt>
                <c:pt idx="27">
                  <c:v>-0.17440999999962514</c:v>
                </c:pt>
                <c:pt idx="28">
                  <c:v>-0.17174374999740394</c:v>
                </c:pt>
                <c:pt idx="29">
                  <c:v>-0.17149375000008149</c:v>
                </c:pt>
                <c:pt idx="30">
                  <c:v>-0.17132375000073807</c:v>
                </c:pt>
                <c:pt idx="31">
                  <c:v>-0.1749212499926216</c:v>
                </c:pt>
                <c:pt idx="32">
                  <c:v>-0.17288124999322463</c:v>
                </c:pt>
                <c:pt idx="33">
                  <c:v>-0.1726712499948917</c:v>
                </c:pt>
                <c:pt idx="34">
                  <c:v>-0.17870124999171821</c:v>
                </c:pt>
                <c:pt idx="35">
                  <c:v>-0.17720124999323161</c:v>
                </c:pt>
                <c:pt idx="36">
                  <c:v>-0.17932624999230029</c:v>
                </c:pt>
                <c:pt idx="37">
                  <c:v>-0.17901624998921761</c:v>
                </c:pt>
                <c:pt idx="38">
                  <c:v>-0.17892624999512918</c:v>
                </c:pt>
                <c:pt idx="39">
                  <c:v>-0.18292749999818625</c:v>
                </c:pt>
                <c:pt idx="40">
                  <c:v>-0.18059374999575084</c:v>
                </c:pt>
                <c:pt idx="41">
                  <c:v>-0.18364999999903375</c:v>
                </c:pt>
                <c:pt idx="42">
                  <c:v>-0.18344999999681022</c:v>
                </c:pt>
                <c:pt idx="43">
                  <c:v>-0.18329999999696156</c:v>
                </c:pt>
                <c:pt idx="44">
                  <c:v>-0.18363749999844003</c:v>
                </c:pt>
                <c:pt idx="45">
                  <c:v>-0.18348749999859137</c:v>
                </c:pt>
                <c:pt idx="46">
                  <c:v>-0.18282750000071246</c:v>
                </c:pt>
                <c:pt idx="47">
                  <c:v>-0.18261374999565305</c:v>
                </c:pt>
                <c:pt idx="48">
                  <c:v>-0.1820937500015134</c:v>
                </c:pt>
                <c:pt idx="49">
                  <c:v>-0.18131374999938998</c:v>
                </c:pt>
                <c:pt idx="50">
                  <c:v>-0.18352500000037253</c:v>
                </c:pt>
                <c:pt idx="51">
                  <c:v>-0.1834549999985029</c:v>
                </c:pt>
                <c:pt idx="52">
                  <c:v>-0.18289499999809777</c:v>
                </c:pt>
                <c:pt idx="55">
                  <c:v>-0.18359999999665888</c:v>
                </c:pt>
                <c:pt idx="56">
                  <c:v>-0.18346000000019558</c:v>
                </c:pt>
                <c:pt idx="57">
                  <c:v>-0.18235999999888008</c:v>
                </c:pt>
                <c:pt idx="58">
                  <c:v>-0.18468999999458902</c:v>
                </c:pt>
                <c:pt idx="59">
                  <c:v>-0.18405999999231426</c:v>
                </c:pt>
                <c:pt idx="60">
                  <c:v>-0.1839099999924656</c:v>
                </c:pt>
                <c:pt idx="61">
                  <c:v>-0.18283874999178806</c:v>
                </c:pt>
                <c:pt idx="62">
                  <c:v>-0.18251874999259599</c:v>
                </c:pt>
                <c:pt idx="63">
                  <c:v>-0.18186874999082647</c:v>
                </c:pt>
                <c:pt idx="64">
                  <c:v>-0.1852050000015879</c:v>
                </c:pt>
                <c:pt idx="65">
                  <c:v>-0.18467500000406289</c:v>
                </c:pt>
                <c:pt idx="66">
                  <c:v>-0.18449500000133412</c:v>
                </c:pt>
                <c:pt idx="67">
                  <c:v>-0.18206374999863328</c:v>
                </c:pt>
                <c:pt idx="68">
                  <c:v>-0.1819737499972689</c:v>
                </c:pt>
                <c:pt idx="69">
                  <c:v>-0.18177374999504536</c:v>
                </c:pt>
                <c:pt idx="70">
                  <c:v>-0.18180374999792548</c:v>
                </c:pt>
                <c:pt idx="71">
                  <c:v>-0.18525749999389518</c:v>
                </c:pt>
                <c:pt idx="72">
                  <c:v>-0.18502749999606749</c:v>
                </c:pt>
                <c:pt idx="73">
                  <c:v>-0.18495749999419786</c:v>
                </c:pt>
                <c:pt idx="74">
                  <c:v>-0.18344374999287538</c:v>
                </c:pt>
                <c:pt idx="75">
                  <c:v>-0.18314374999317806</c:v>
                </c:pt>
                <c:pt idx="76">
                  <c:v>-0.18263374998787185</c:v>
                </c:pt>
                <c:pt idx="78">
                  <c:v>-0.18444624999392545</c:v>
                </c:pt>
                <c:pt idx="79">
                  <c:v>-0.18392624999250984</c:v>
                </c:pt>
                <c:pt idx="80">
                  <c:v>-0.18340624999109423</c:v>
                </c:pt>
                <c:pt idx="81">
                  <c:v>-0.18507249999674968</c:v>
                </c:pt>
                <c:pt idx="82">
                  <c:v>-0.18499249999877065</c:v>
                </c:pt>
                <c:pt idx="83">
                  <c:v>-0.18489249999402091</c:v>
                </c:pt>
                <c:pt idx="84">
                  <c:v>-0.19402749999426305</c:v>
                </c:pt>
                <c:pt idx="85">
                  <c:v>-0.19509375000052387</c:v>
                </c:pt>
                <c:pt idx="86">
                  <c:v>-0.19402999999874737</c:v>
                </c:pt>
                <c:pt idx="87">
                  <c:v>-0.22693499999149935</c:v>
                </c:pt>
                <c:pt idx="88">
                  <c:v>-0.2306274999937159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12-4EE2-A74A-13D28BC5A2A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1'!$F$21:$F$830</c:f>
              <c:numCache>
                <c:formatCode>General</c:formatCode>
                <c:ptCount val="810"/>
                <c:pt idx="0">
                  <c:v>-5149</c:v>
                </c:pt>
                <c:pt idx="1">
                  <c:v>-2073.5</c:v>
                </c:pt>
                <c:pt idx="2">
                  <c:v>-1401.5</c:v>
                </c:pt>
                <c:pt idx="3">
                  <c:v>0</c:v>
                </c:pt>
                <c:pt idx="4">
                  <c:v>0</c:v>
                </c:pt>
                <c:pt idx="5">
                  <c:v>1139.5</c:v>
                </c:pt>
                <c:pt idx="6">
                  <c:v>2032</c:v>
                </c:pt>
                <c:pt idx="7">
                  <c:v>7022</c:v>
                </c:pt>
                <c:pt idx="8">
                  <c:v>24613</c:v>
                </c:pt>
                <c:pt idx="9">
                  <c:v>27501.5</c:v>
                </c:pt>
                <c:pt idx="10">
                  <c:v>41732</c:v>
                </c:pt>
                <c:pt idx="11">
                  <c:v>44093.5</c:v>
                </c:pt>
                <c:pt idx="12">
                  <c:v>44096.5</c:v>
                </c:pt>
                <c:pt idx="13">
                  <c:v>44886</c:v>
                </c:pt>
                <c:pt idx="14">
                  <c:v>46979</c:v>
                </c:pt>
                <c:pt idx="15">
                  <c:v>48804</c:v>
                </c:pt>
                <c:pt idx="16">
                  <c:v>48863</c:v>
                </c:pt>
                <c:pt idx="17">
                  <c:v>51051.5</c:v>
                </c:pt>
                <c:pt idx="18">
                  <c:v>51813.5</c:v>
                </c:pt>
                <c:pt idx="19">
                  <c:v>51847</c:v>
                </c:pt>
                <c:pt idx="20">
                  <c:v>53055</c:v>
                </c:pt>
                <c:pt idx="21">
                  <c:v>56089</c:v>
                </c:pt>
                <c:pt idx="22">
                  <c:v>56147.5</c:v>
                </c:pt>
                <c:pt idx="23">
                  <c:v>57275</c:v>
                </c:pt>
                <c:pt idx="24">
                  <c:v>58042</c:v>
                </c:pt>
                <c:pt idx="25">
                  <c:v>58344</c:v>
                </c:pt>
                <c:pt idx="26">
                  <c:v>58344</c:v>
                </c:pt>
                <c:pt idx="27">
                  <c:v>58344</c:v>
                </c:pt>
                <c:pt idx="28">
                  <c:v>58391.5</c:v>
                </c:pt>
                <c:pt idx="29">
                  <c:v>58391.5</c:v>
                </c:pt>
                <c:pt idx="30">
                  <c:v>58391.5</c:v>
                </c:pt>
                <c:pt idx="31">
                  <c:v>58394.5</c:v>
                </c:pt>
                <c:pt idx="32">
                  <c:v>58394.5</c:v>
                </c:pt>
                <c:pt idx="33">
                  <c:v>58394.5</c:v>
                </c:pt>
                <c:pt idx="34">
                  <c:v>58954.5</c:v>
                </c:pt>
                <c:pt idx="35">
                  <c:v>58954.5</c:v>
                </c:pt>
                <c:pt idx="36">
                  <c:v>58968.5</c:v>
                </c:pt>
                <c:pt idx="37">
                  <c:v>58968.5</c:v>
                </c:pt>
                <c:pt idx="38">
                  <c:v>58968.5</c:v>
                </c:pt>
                <c:pt idx="39">
                  <c:v>59167</c:v>
                </c:pt>
                <c:pt idx="40">
                  <c:v>59167.5</c:v>
                </c:pt>
                <c:pt idx="41">
                  <c:v>59212</c:v>
                </c:pt>
                <c:pt idx="42">
                  <c:v>59212</c:v>
                </c:pt>
                <c:pt idx="43">
                  <c:v>59212</c:v>
                </c:pt>
                <c:pt idx="44">
                  <c:v>59223</c:v>
                </c:pt>
                <c:pt idx="45">
                  <c:v>59223</c:v>
                </c:pt>
                <c:pt idx="46">
                  <c:v>59223</c:v>
                </c:pt>
                <c:pt idx="47">
                  <c:v>59223.5</c:v>
                </c:pt>
                <c:pt idx="48">
                  <c:v>59223.5</c:v>
                </c:pt>
                <c:pt idx="49">
                  <c:v>59223.5</c:v>
                </c:pt>
                <c:pt idx="50">
                  <c:v>59226</c:v>
                </c:pt>
                <c:pt idx="51">
                  <c:v>59226</c:v>
                </c:pt>
                <c:pt idx="52">
                  <c:v>59226</c:v>
                </c:pt>
                <c:pt idx="53">
                  <c:v>59237</c:v>
                </c:pt>
                <c:pt idx="54">
                  <c:v>59237.5</c:v>
                </c:pt>
                <c:pt idx="55">
                  <c:v>59240</c:v>
                </c:pt>
                <c:pt idx="56">
                  <c:v>59240</c:v>
                </c:pt>
                <c:pt idx="57">
                  <c:v>59240</c:v>
                </c:pt>
                <c:pt idx="58">
                  <c:v>59276</c:v>
                </c:pt>
                <c:pt idx="59">
                  <c:v>59276</c:v>
                </c:pt>
                <c:pt idx="60">
                  <c:v>59276</c:v>
                </c:pt>
                <c:pt idx="61">
                  <c:v>59281.5</c:v>
                </c:pt>
                <c:pt idx="62">
                  <c:v>59281.5</c:v>
                </c:pt>
                <c:pt idx="63">
                  <c:v>59281.5</c:v>
                </c:pt>
                <c:pt idx="64">
                  <c:v>59282</c:v>
                </c:pt>
                <c:pt idx="65">
                  <c:v>59282</c:v>
                </c:pt>
                <c:pt idx="66">
                  <c:v>59282</c:v>
                </c:pt>
                <c:pt idx="67">
                  <c:v>59287.5</c:v>
                </c:pt>
                <c:pt idx="68">
                  <c:v>59287.5</c:v>
                </c:pt>
                <c:pt idx="69">
                  <c:v>59287.5</c:v>
                </c:pt>
                <c:pt idx="70">
                  <c:v>59295.5</c:v>
                </c:pt>
                <c:pt idx="71">
                  <c:v>59315</c:v>
                </c:pt>
                <c:pt idx="72">
                  <c:v>59315</c:v>
                </c:pt>
                <c:pt idx="73">
                  <c:v>59315</c:v>
                </c:pt>
                <c:pt idx="74">
                  <c:v>59315.5</c:v>
                </c:pt>
                <c:pt idx="75">
                  <c:v>59315.5</c:v>
                </c:pt>
                <c:pt idx="76">
                  <c:v>59315.5</c:v>
                </c:pt>
                <c:pt idx="77">
                  <c:v>59332</c:v>
                </c:pt>
                <c:pt idx="78">
                  <c:v>59376.5</c:v>
                </c:pt>
                <c:pt idx="79">
                  <c:v>59376.5</c:v>
                </c:pt>
                <c:pt idx="80">
                  <c:v>59376.5</c:v>
                </c:pt>
                <c:pt idx="81">
                  <c:v>59377</c:v>
                </c:pt>
                <c:pt idx="82">
                  <c:v>59377</c:v>
                </c:pt>
                <c:pt idx="83">
                  <c:v>59377</c:v>
                </c:pt>
                <c:pt idx="84">
                  <c:v>60247</c:v>
                </c:pt>
                <c:pt idx="85">
                  <c:v>60247.5</c:v>
                </c:pt>
                <c:pt idx="86">
                  <c:v>60292</c:v>
                </c:pt>
                <c:pt idx="87">
                  <c:v>64038</c:v>
                </c:pt>
                <c:pt idx="88">
                  <c:v>64431</c:v>
                </c:pt>
              </c:numCache>
            </c:numRef>
          </c:xVal>
          <c:yVal>
            <c:numRef>
              <c:f>'Active 1'!$L$21:$L$830</c:f>
              <c:numCache>
                <c:formatCode>General</c:formatCode>
                <c:ptCount val="8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12-4EE2-A74A-13D28BC5A2A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1'!$F$21:$F$830</c:f>
              <c:numCache>
                <c:formatCode>General</c:formatCode>
                <c:ptCount val="810"/>
                <c:pt idx="0">
                  <c:v>-5149</c:v>
                </c:pt>
                <c:pt idx="1">
                  <c:v>-2073.5</c:v>
                </c:pt>
                <c:pt idx="2">
                  <c:v>-1401.5</c:v>
                </c:pt>
                <c:pt idx="3">
                  <c:v>0</c:v>
                </c:pt>
                <c:pt idx="4">
                  <c:v>0</c:v>
                </c:pt>
                <c:pt idx="5">
                  <c:v>1139.5</c:v>
                </c:pt>
                <c:pt idx="6">
                  <c:v>2032</c:v>
                </c:pt>
                <c:pt idx="7">
                  <c:v>7022</c:v>
                </c:pt>
                <c:pt idx="8">
                  <c:v>24613</c:v>
                </c:pt>
                <c:pt idx="9">
                  <c:v>27501.5</c:v>
                </c:pt>
                <c:pt idx="10">
                  <c:v>41732</c:v>
                </c:pt>
                <c:pt idx="11">
                  <c:v>44093.5</c:v>
                </c:pt>
                <c:pt idx="12">
                  <c:v>44096.5</c:v>
                </c:pt>
                <c:pt idx="13">
                  <c:v>44886</c:v>
                </c:pt>
                <c:pt idx="14">
                  <c:v>46979</c:v>
                </c:pt>
                <c:pt idx="15">
                  <c:v>48804</c:v>
                </c:pt>
                <c:pt idx="16">
                  <c:v>48863</c:v>
                </c:pt>
                <c:pt idx="17">
                  <c:v>51051.5</c:v>
                </c:pt>
                <c:pt idx="18">
                  <c:v>51813.5</c:v>
                </c:pt>
                <c:pt idx="19">
                  <c:v>51847</c:v>
                </c:pt>
                <c:pt idx="20">
                  <c:v>53055</c:v>
                </c:pt>
                <c:pt idx="21">
                  <c:v>56089</c:v>
                </c:pt>
                <c:pt idx="22">
                  <c:v>56147.5</c:v>
                </c:pt>
                <c:pt idx="23">
                  <c:v>57275</c:v>
                </c:pt>
                <c:pt idx="24">
                  <c:v>58042</c:v>
                </c:pt>
                <c:pt idx="25">
                  <c:v>58344</c:v>
                </c:pt>
                <c:pt idx="26">
                  <c:v>58344</c:v>
                </c:pt>
                <c:pt idx="27">
                  <c:v>58344</c:v>
                </c:pt>
                <c:pt idx="28">
                  <c:v>58391.5</c:v>
                </c:pt>
                <c:pt idx="29">
                  <c:v>58391.5</c:v>
                </c:pt>
                <c:pt idx="30">
                  <c:v>58391.5</c:v>
                </c:pt>
                <c:pt idx="31">
                  <c:v>58394.5</c:v>
                </c:pt>
                <c:pt idx="32">
                  <c:v>58394.5</c:v>
                </c:pt>
                <c:pt idx="33">
                  <c:v>58394.5</c:v>
                </c:pt>
                <c:pt idx="34">
                  <c:v>58954.5</c:v>
                </c:pt>
                <c:pt idx="35">
                  <c:v>58954.5</c:v>
                </c:pt>
                <c:pt idx="36">
                  <c:v>58968.5</c:v>
                </c:pt>
                <c:pt idx="37">
                  <c:v>58968.5</c:v>
                </c:pt>
                <c:pt idx="38">
                  <c:v>58968.5</c:v>
                </c:pt>
                <c:pt idx="39">
                  <c:v>59167</c:v>
                </c:pt>
                <c:pt idx="40">
                  <c:v>59167.5</c:v>
                </c:pt>
                <c:pt idx="41">
                  <c:v>59212</c:v>
                </c:pt>
                <c:pt idx="42">
                  <c:v>59212</c:v>
                </c:pt>
                <c:pt idx="43">
                  <c:v>59212</c:v>
                </c:pt>
                <c:pt idx="44">
                  <c:v>59223</c:v>
                </c:pt>
                <c:pt idx="45">
                  <c:v>59223</c:v>
                </c:pt>
                <c:pt idx="46">
                  <c:v>59223</c:v>
                </c:pt>
                <c:pt idx="47">
                  <c:v>59223.5</c:v>
                </c:pt>
                <c:pt idx="48">
                  <c:v>59223.5</c:v>
                </c:pt>
                <c:pt idx="49">
                  <c:v>59223.5</c:v>
                </c:pt>
                <c:pt idx="50">
                  <c:v>59226</c:v>
                </c:pt>
                <c:pt idx="51">
                  <c:v>59226</c:v>
                </c:pt>
                <c:pt idx="52">
                  <c:v>59226</c:v>
                </c:pt>
                <c:pt idx="53">
                  <c:v>59237</c:v>
                </c:pt>
                <c:pt idx="54">
                  <c:v>59237.5</c:v>
                </c:pt>
                <c:pt idx="55">
                  <c:v>59240</c:v>
                </c:pt>
                <c:pt idx="56">
                  <c:v>59240</c:v>
                </c:pt>
                <c:pt idx="57">
                  <c:v>59240</c:v>
                </c:pt>
                <c:pt idx="58">
                  <c:v>59276</c:v>
                </c:pt>
                <c:pt idx="59">
                  <c:v>59276</c:v>
                </c:pt>
                <c:pt idx="60">
                  <c:v>59276</c:v>
                </c:pt>
                <c:pt idx="61">
                  <c:v>59281.5</c:v>
                </c:pt>
                <c:pt idx="62">
                  <c:v>59281.5</c:v>
                </c:pt>
                <c:pt idx="63">
                  <c:v>59281.5</c:v>
                </c:pt>
                <c:pt idx="64">
                  <c:v>59282</c:v>
                </c:pt>
                <c:pt idx="65">
                  <c:v>59282</c:v>
                </c:pt>
                <c:pt idx="66">
                  <c:v>59282</c:v>
                </c:pt>
                <c:pt idx="67">
                  <c:v>59287.5</c:v>
                </c:pt>
                <c:pt idx="68">
                  <c:v>59287.5</c:v>
                </c:pt>
                <c:pt idx="69">
                  <c:v>59287.5</c:v>
                </c:pt>
                <c:pt idx="70">
                  <c:v>59295.5</c:v>
                </c:pt>
                <c:pt idx="71">
                  <c:v>59315</c:v>
                </c:pt>
                <c:pt idx="72">
                  <c:v>59315</c:v>
                </c:pt>
                <c:pt idx="73">
                  <c:v>59315</c:v>
                </c:pt>
                <c:pt idx="74">
                  <c:v>59315.5</c:v>
                </c:pt>
                <c:pt idx="75">
                  <c:v>59315.5</c:v>
                </c:pt>
                <c:pt idx="76">
                  <c:v>59315.5</c:v>
                </c:pt>
                <c:pt idx="77">
                  <c:v>59332</c:v>
                </c:pt>
                <c:pt idx="78">
                  <c:v>59376.5</c:v>
                </c:pt>
                <c:pt idx="79">
                  <c:v>59376.5</c:v>
                </c:pt>
                <c:pt idx="80">
                  <c:v>59376.5</c:v>
                </c:pt>
                <c:pt idx="81">
                  <c:v>59377</c:v>
                </c:pt>
                <c:pt idx="82">
                  <c:v>59377</c:v>
                </c:pt>
                <c:pt idx="83">
                  <c:v>59377</c:v>
                </c:pt>
                <c:pt idx="84">
                  <c:v>60247</c:v>
                </c:pt>
                <c:pt idx="85">
                  <c:v>60247.5</c:v>
                </c:pt>
                <c:pt idx="86">
                  <c:v>60292</c:v>
                </c:pt>
                <c:pt idx="87">
                  <c:v>64038</c:v>
                </c:pt>
                <c:pt idx="88">
                  <c:v>64431</c:v>
                </c:pt>
              </c:numCache>
            </c:numRef>
          </c:xVal>
          <c:yVal>
            <c:numRef>
              <c:f>'Active 1'!$M$21:$M$830</c:f>
              <c:numCache>
                <c:formatCode>General</c:formatCode>
                <c:ptCount val="8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12-4EE2-A74A-13D28BC5A2A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1'!$F$21:$F$830</c:f>
              <c:numCache>
                <c:formatCode>General</c:formatCode>
                <c:ptCount val="810"/>
                <c:pt idx="0">
                  <c:v>-5149</c:v>
                </c:pt>
                <c:pt idx="1">
                  <c:v>-2073.5</c:v>
                </c:pt>
                <c:pt idx="2">
                  <c:v>-1401.5</c:v>
                </c:pt>
                <c:pt idx="3">
                  <c:v>0</c:v>
                </c:pt>
                <c:pt idx="4">
                  <c:v>0</c:v>
                </c:pt>
                <c:pt idx="5">
                  <c:v>1139.5</c:v>
                </c:pt>
                <c:pt idx="6">
                  <c:v>2032</c:v>
                </c:pt>
                <c:pt idx="7">
                  <c:v>7022</c:v>
                </c:pt>
                <c:pt idx="8">
                  <c:v>24613</c:v>
                </c:pt>
                <c:pt idx="9">
                  <c:v>27501.5</c:v>
                </c:pt>
                <c:pt idx="10">
                  <c:v>41732</c:v>
                </c:pt>
                <c:pt idx="11">
                  <c:v>44093.5</c:v>
                </c:pt>
                <c:pt idx="12">
                  <c:v>44096.5</c:v>
                </c:pt>
                <c:pt idx="13">
                  <c:v>44886</c:v>
                </c:pt>
                <c:pt idx="14">
                  <c:v>46979</c:v>
                </c:pt>
                <c:pt idx="15">
                  <c:v>48804</c:v>
                </c:pt>
                <c:pt idx="16">
                  <c:v>48863</c:v>
                </c:pt>
                <c:pt idx="17">
                  <c:v>51051.5</c:v>
                </c:pt>
                <c:pt idx="18">
                  <c:v>51813.5</c:v>
                </c:pt>
                <c:pt idx="19">
                  <c:v>51847</c:v>
                </c:pt>
                <c:pt idx="20">
                  <c:v>53055</c:v>
                </c:pt>
                <c:pt idx="21">
                  <c:v>56089</c:v>
                </c:pt>
                <c:pt idx="22">
                  <c:v>56147.5</c:v>
                </c:pt>
                <c:pt idx="23">
                  <c:v>57275</c:v>
                </c:pt>
                <c:pt idx="24">
                  <c:v>58042</c:v>
                </c:pt>
                <c:pt idx="25">
                  <c:v>58344</c:v>
                </c:pt>
                <c:pt idx="26">
                  <c:v>58344</c:v>
                </c:pt>
                <c:pt idx="27">
                  <c:v>58344</c:v>
                </c:pt>
                <c:pt idx="28">
                  <c:v>58391.5</c:v>
                </c:pt>
                <c:pt idx="29">
                  <c:v>58391.5</c:v>
                </c:pt>
                <c:pt idx="30">
                  <c:v>58391.5</c:v>
                </c:pt>
                <c:pt idx="31">
                  <c:v>58394.5</c:v>
                </c:pt>
                <c:pt idx="32">
                  <c:v>58394.5</c:v>
                </c:pt>
                <c:pt idx="33">
                  <c:v>58394.5</c:v>
                </c:pt>
                <c:pt idx="34">
                  <c:v>58954.5</c:v>
                </c:pt>
                <c:pt idx="35">
                  <c:v>58954.5</c:v>
                </c:pt>
                <c:pt idx="36">
                  <c:v>58968.5</c:v>
                </c:pt>
                <c:pt idx="37">
                  <c:v>58968.5</c:v>
                </c:pt>
                <c:pt idx="38">
                  <c:v>58968.5</c:v>
                </c:pt>
                <c:pt idx="39">
                  <c:v>59167</c:v>
                </c:pt>
                <c:pt idx="40">
                  <c:v>59167.5</c:v>
                </c:pt>
                <c:pt idx="41">
                  <c:v>59212</c:v>
                </c:pt>
                <c:pt idx="42">
                  <c:v>59212</c:v>
                </c:pt>
                <c:pt idx="43">
                  <c:v>59212</c:v>
                </c:pt>
                <c:pt idx="44">
                  <c:v>59223</c:v>
                </c:pt>
                <c:pt idx="45">
                  <c:v>59223</c:v>
                </c:pt>
                <c:pt idx="46">
                  <c:v>59223</c:v>
                </c:pt>
                <c:pt idx="47">
                  <c:v>59223.5</c:v>
                </c:pt>
                <c:pt idx="48">
                  <c:v>59223.5</c:v>
                </c:pt>
                <c:pt idx="49">
                  <c:v>59223.5</c:v>
                </c:pt>
                <c:pt idx="50">
                  <c:v>59226</c:v>
                </c:pt>
                <c:pt idx="51">
                  <c:v>59226</c:v>
                </c:pt>
                <c:pt idx="52">
                  <c:v>59226</c:v>
                </c:pt>
                <c:pt idx="53">
                  <c:v>59237</c:v>
                </c:pt>
                <c:pt idx="54">
                  <c:v>59237.5</c:v>
                </c:pt>
                <c:pt idx="55">
                  <c:v>59240</c:v>
                </c:pt>
                <c:pt idx="56">
                  <c:v>59240</c:v>
                </c:pt>
                <c:pt idx="57">
                  <c:v>59240</c:v>
                </c:pt>
                <c:pt idx="58">
                  <c:v>59276</c:v>
                </c:pt>
                <c:pt idx="59">
                  <c:v>59276</c:v>
                </c:pt>
                <c:pt idx="60">
                  <c:v>59276</c:v>
                </c:pt>
                <c:pt idx="61">
                  <c:v>59281.5</c:v>
                </c:pt>
                <c:pt idx="62">
                  <c:v>59281.5</c:v>
                </c:pt>
                <c:pt idx="63">
                  <c:v>59281.5</c:v>
                </c:pt>
                <c:pt idx="64">
                  <c:v>59282</c:v>
                </c:pt>
                <c:pt idx="65">
                  <c:v>59282</c:v>
                </c:pt>
                <c:pt idx="66">
                  <c:v>59282</c:v>
                </c:pt>
                <c:pt idx="67">
                  <c:v>59287.5</c:v>
                </c:pt>
                <c:pt idx="68">
                  <c:v>59287.5</c:v>
                </c:pt>
                <c:pt idx="69">
                  <c:v>59287.5</c:v>
                </c:pt>
                <c:pt idx="70">
                  <c:v>59295.5</c:v>
                </c:pt>
                <c:pt idx="71">
                  <c:v>59315</c:v>
                </c:pt>
                <c:pt idx="72">
                  <c:v>59315</c:v>
                </c:pt>
                <c:pt idx="73">
                  <c:v>59315</c:v>
                </c:pt>
                <c:pt idx="74">
                  <c:v>59315.5</c:v>
                </c:pt>
                <c:pt idx="75">
                  <c:v>59315.5</c:v>
                </c:pt>
                <c:pt idx="76">
                  <c:v>59315.5</c:v>
                </c:pt>
                <c:pt idx="77">
                  <c:v>59332</c:v>
                </c:pt>
                <c:pt idx="78">
                  <c:v>59376.5</c:v>
                </c:pt>
                <c:pt idx="79">
                  <c:v>59376.5</c:v>
                </c:pt>
                <c:pt idx="80">
                  <c:v>59376.5</c:v>
                </c:pt>
                <c:pt idx="81">
                  <c:v>59377</c:v>
                </c:pt>
                <c:pt idx="82">
                  <c:v>59377</c:v>
                </c:pt>
                <c:pt idx="83">
                  <c:v>59377</c:v>
                </c:pt>
                <c:pt idx="84">
                  <c:v>60247</c:v>
                </c:pt>
                <c:pt idx="85">
                  <c:v>60247.5</c:v>
                </c:pt>
                <c:pt idx="86">
                  <c:v>60292</c:v>
                </c:pt>
                <c:pt idx="87">
                  <c:v>64038</c:v>
                </c:pt>
                <c:pt idx="88">
                  <c:v>64431</c:v>
                </c:pt>
              </c:numCache>
            </c:numRef>
          </c:xVal>
          <c:yVal>
            <c:numRef>
              <c:f>'Active 1'!$N$21:$N$830</c:f>
              <c:numCache>
                <c:formatCode>General</c:formatCode>
                <c:ptCount val="8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12-4EE2-A74A-13D28BC5A2A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1'!$F$21:$F$830</c:f>
              <c:numCache>
                <c:formatCode>General</c:formatCode>
                <c:ptCount val="810"/>
                <c:pt idx="0">
                  <c:v>-5149</c:v>
                </c:pt>
                <c:pt idx="1">
                  <c:v>-2073.5</c:v>
                </c:pt>
                <c:pt idx="2">
                  <c:v>-1401.5</c:v>
                </c:pt>
                <c:pt idx="3">
                  <c:v>0</c:v>
                </c:pt>
                <c:pt idx="4">
                  <c:v>0</c:v>
                </c:pt>
                <c:pt idx="5">
                  <c:v>1139.5</c:v>
                </c:pt>
                <c:pt idx="6">
                  <c:v>2032</c:v>
                </c:pt>
                <c:pt idx="7">
                  <c:v>7022</c:v>
                </c:pt>
                <c:pt idx="8">
                  <c:v>24613</c:v>
                </c:pt>
                <c:pt idx="9">
                  <c:v>27501.5</c:v>
                </c:pt>
                <c:pt idx="10">
                  <c:v>41732</c:v>
                </c:pt>
                <c:pt idx="11">
                  <c:v>44093.5</c:v>
                </c:pt>
                <c:pt idx="12">
                  <c:v>44096.5</c:v>
                </c:pt>
                <c:pt idx="13">
                  <c:v>44886</c:v>
                </c:pt>
                <c:pt idx="14">
                  <c:v>46979</c:v>
                </c:pt>
                <c:pt idx="15">
                  <c:v>48804</c:v>
                </c:pt>
                <c:pt idx="16">
                  <c:v>48863</c:v>
                </c:pt>
                <c:pt idx="17">
                  <c:v>51051.5</c:v>
                </c:pt>
                <c:pt idx="18">
                  <c:v>51813.5</c:v>
                </c:pt>
                <c:pt idx="19">
                  <c:v>51847</c:v>
                </c:pt>
                <c:pt idx="20">
                  <c:v>53055</c:v>
                </c:pt>
                <c:pt idx="21">
                  <c:v>56089</c:v>
                </c:pt>
                <c:pt idx="22">
                  <c:v>56147.5</c:v>
                </c:pt>
                <c:pt idx="23">
                  <c:v>57275</c:v>
                </c:pt>
                <c:pt idx="24">
                  <c:v>58042</c:v>
                </c:pt>
                <c:pt idx="25">
                  <c:v>58344</c:v>
                </c:pt>
                <c:pt idx="26">
                  <c:v>58344</c:v>
                </c:pt>
                <c:pt idx="27">
                  <c:v>58344</c:v>
                </c:pt>
                <c:pt idx="28">
                  <c:v>58391.5</c:v>
                </c:pt>
                <c:pt idx="29">
                  <c:v>58391.5</c:v>
                </c:pt>
                <c:pt idx="30">
                  <c:v>58391.5</c:v>
                </c:pt>
                <c:pt idx="31">
                  <c:v>58394.5</c:v>
                </c:pt>
                <c:pt idx="32">
                  <c:v>58394.5</c:v>
                </c:pt>
                <c:pt idx="33">
                  <c:v>58394.5</c:v>
                </c:pt>
                <c:pt idx="34">
                  <c:v>58954.5</c:v>
                </c:pt>
                <c:pt idx="35">
                  <c:v>58954.5</c:v>
                </c:pt>
                <c:pt idx="36">
                  <c:v>58968.5</c:v>
                </c:pt>
                <c:pt idx="37">
                  <c:v>58968.5</c:v>
                </c:pt>
                <c:pt idx="38">
                  <c:v>58968.5</c:v>
                </c:pt>
                <c:pt idx="39">
                  <c:v>59167</c:v>
                </c:pt>
                <c:pt idx="40">
                  <c:v>59167.5</c:v>
                </c:pt>
                <c:pt idx="41">
                  <c:v>59212</c:v>
                </c:pt>
                <c:pt idx="42">
                  <c:v>59212</c:v>
                </c:pt>
                <c:pt idx="43">
                  <c:v>59212</c:v>
                </c:pt>
                <c:pt idx="44">
                  <c:v>59223</c:v>
                </c:pt>
                <c:pt idx="45">
                  <c:v>59223</c:v>
                </c:pt>
                <c:pt idx="46">
                  <c:v>59223</c:v>
                </c:pt>
                <c:pt idx="47">
                  <c:v>59223.5</c:v>
                </c:pt>
                <c:pt idx="48">
                  <c:v>59223.5</c:v>
                </c:pt>
                <c:pt idx="49">
                  <c:v>59223.5</c:v>
                </c:pt>
                <c:pt idx="50">
                  <c:v>59226</c:v>
                </c:pt>
                <c:pt idx="51">
                  <c:v>59226</c:v>
                </c:pt>
                <c:pt idx="52">
                  <c:v>59226</c:v>
                </c:pt>
                <c:pt idx="53">
                  <c:v>59237</c:v>
                </c:pt>
                <c:pt idx="54">
                  <c:v>59237.5</c:v>
                </c:pt>
                <c:pt idx="55">
                  <c:v>59240</c:v>
                </c:pt>
                <c:pt idx="56">
                  <c:v>59240</c:v>
                </c:pt>
                <c:pt idx="57">
                  <c:v>59240</c:v>
                </c:pt>
                <c:pt idx="58">
                  <c:v>59276</c:v>
                </c:pt>
                <c:pt idx="59">
                  <c:v>59276</c:v>
                </c:pt>
                <c:pt idx="60">
                  <c:v>59276</c:v>
                </c:pt>
                <c:pt idx="61">
                  <c:v>59281.5</c:v>
                </c:pt>
                <c:pt idx="62">
                  <c:v>59281.5</c:v>
                </c:pt>
                <c:pt idx="63">
                  <c:v>59281.5</c:v>
                </c:pt>
                <c:pt idx="64">
                  <c:v>59282</c:v>
                </c:pt>
                <c:pt idx="65">
                  <c:v>59282</c:v>
                </c:pt>
                <c:pt idx="66">
                  <c:v>59282</c:v>
                </c:pt>
                <c:pt idx="67">
                  <c:v>59287.5</c:v>
                </c:pt>
                <c:pt idx="68">
                  <c:v>59287.5</c:v>
                </c:pt>
                <c:pt idx="69">
                  <c:v>59287.5</c:v>
                </c:pt>
                <c:pt idx="70">
                  <c:v>59295.5</c:v>
                </c:pt>
                <c:pt idx="71">
                  <c:v>59315</c:v>
                </c:pt>
                <c:pt idx="72">
                  <c:v>59315</c:v>
                </c:pt>
                <c:pt idx="73">
                  <c:v>59315</c:v>
                </c:pt>
                <c:pt idx="74">
                  <c:v>59315.5</c:v>
                </c:pt>
                <c:pt idx="75">
                  <c:v>59315.5</c:v>
                </c:pt>
                <c:pt idx="76">
                  <c:v>59315.5</c:v>
                </c:pt>
                <c:pt idx="77">
                  <c:v>59332</c:v>
                </c:pt>
                <c:pt idx="78">
                  <c:v>59376.5</c:v>
                </c:pt>
                <c:pt idx="79">
                  <c:v>59376.5</c:v>
                </c:pt>
                <c:pt idx="80">
                  <c:v>59376.5</c:v>
                </c:pt>
                <c:pt idx="81">
                  <c:v>59377</c:v>
                </c:pt>
                <c:pt idx="82">
                  <c:v>59377</c:v>
                </c:pt>
                <c:pt idx="83">
                  <c:v>59377</c:v>
                </c:pt>
                <c:pt idx="84">
                  <c:v>60247</c:v>
                </c:pt>
                <c:pt idx="85">
                  <c:v>60247.5</c:v>
                </c:pt>
                <c:pt idx="86">
                  <c:v>60292</c:v>
                </c:pt>
                <c:pt idx="87">
                  <c:v>64038</c:v>
                </c:pt>
                <c:pt idx="88">
                  <c:v>64431</c:v>
                </c:pt>
              </c:numCache>
            </c:numRef>
          </c:xVal>
          <c:yVal>
            <c:numRef>
              <c:f>'Active 1'!$O$21:$O$830</c:f>
              <c:numCache>
                <c:formatCode>General</c:formatCode>
                <c:ptCount val="810"/>
                <c:pt idx="23">
                  <c:v>-0.16630812443423959</c:v>
                </c:pt>
                <c:pt idx="24">
                  <c:v>-0.17271030903056117</c:v>
                </c:pt>
                <c:pt idx="25">
                  <c:v>-0.17523111704632277</c:v>
                </c:pt>
                <c:pt idx="26">
                  <c:v>-0.17523111704632277</c:v>
                </c:pt>
                <c:pt idx="27">
                  <c:v>-0.17523111704632277</c:v>
                </c:pt>
                <c:pt idx="28">
                  <c:v>-0.17562760175078856</c:v>
                </c:pt>
                <c:pt idx="29">
                  <c:v>-0.17562760175078856</c:v>
                </c:pt>
                <c:pt idx="30">
                  <c:v>-0.17562760175078856</c:v>
                </c:pt>
                <c:pt idx="31">
                  <c:v>-0.17565264289001797</c:v>
                </c:pt>
                <c:pt idx="32">
                  <c:v>-0.17565264289001797</c:v>
                </c:pt>
                <c:pt idx="33">
                  <c:v>-0.17565264289001797</c:v>
                </c:pt>
                <c:pt idx="34">
                  <c:v>-0.1803269888795096</c:v>
                </c:pt>
                <c:pt idx="35">
                  <c:v>-0.1803269888795096</c:v>
                </c:pt>
                <c:pt idx="36">
                  <c:v>-0.18044384752924691</c:v>
                </c:pt>
                <c:pt idx="37">
                  <c:v>-0.18044384752924691</c:v>
                </c:pt>
                <c:pt idx="38">
                  <c:v>-0.18044384752924691</c:v>
                </c:pt>
                <c:pt idx="39">
                  <c:v>-0.18210073624159351</c:v>
                </c:pt>
                <c:pt idx="40">
                  <c:v>-0.18210490976479843</c:v>
                </c:pt>
                <c:pt idx="41">
                  <c:v>-0.18247635333003481</c:v>
                </c:pt>
                <c:pt idx="42">
                  <c:v>-0.18247635333003481</c:v>
                </c:pt>
                <c:pt idx="43">
                  <c:v>-0.18247635333003481</c:v>
                </c:pt>
                <c:pt idx="44">
                  <c:v>-0.18256817084054267</c:v>
                </c:pt>
                <c:pt idx="45">
                  <c:v>-0.18256817084054267</c:v>
                </c:pt>
                <c:pt idx="46">
                  <c:v>-0.18256817084054267</c:v>
                </c:pt>
                <c:pt idx="47">
                  <c:v>-0.18257234436374759</c:v>
                </c:pt>
                <c:pt idx="48">
                  <c:v>-0.18257234436374759</c:v>
                </c:pt>
                <c:pt idx="49">
                  <c:v>-0.18257234436374759</c:v>
                </c:pt>
                <c:pt idx="50">
                  <c:v>-0.18259321197977207</c:v>
                </c:pt>
                <c:pt idx="51">
                  <c:v>-0.18259321197977207</c:v>
                </c:pt>
                <c:pt idx="52">
                  <c:v>-0.18259321197977207</c:v>
                </c:pt>
                <c:pt idx="53">
                  <c:v>-0.18268502949027998</c:v>
                </c:pt>
                <c:pt idx="54">
                  <c:v>-0.18268920301348485</c:v>
                </c:pt>
                <c:pt idx="55">
                  <c:v>-0.18271007062950939</c:v>
                </c:pt>
                <c:pt idx="56">
                  <c:v>-0.18271007062950939</c:v>
                </c:pt>
                <c:pt idx="57">
                  <c:v>-0.18271007062950939</c:v>
                </c:pt>
                <c:pt idx="58">
                  <c:v>-0.18301056430026241</c:v>
                </c:pt>
                <c:pt idx="59">
                  <c:v>-0.18301056430026241</c:v>
                </c:pt>
                <c:pt idx="60">
                  <c:v>-0.18301056430026241</c:v>
                </c:pt>
                <c:pt idx="61">
                  <c:v>-0.18305647305551637</c:v>
                </c:pt>
                <c:pt idx="62">
                  <c:v>-0.18305647305551637</c:v>
                </c:pt>
                <c:pt idx="63">
                  <c:v>-0.18305647305551637</c:v>
                </c:pt>
                <c:pt idx="64">
                  <c:v>-0.18306064657872123</c:v>
                </c:pt>
                <c:pt idx="65">
                  <c:v>-0.18306064657872123</c:v>
                </c:pt>
                <c:pt idx="66">
                  <c:v>-0.18306064657872123</c:v>
                </c:pt>
                <c:pt idx="67">
                  <c:v>-0.18310655533397519</c:v>
                </c:pt>
                <c:pt idx="68">
                  <c:v>-0.18310655533397519</c:v>
                </c:pt>
                <c:pt idx="69">
                  <c:v>-0.18310655533397519</c:v>
                </c:pt>
                <c:pt idx="70">
                  <c:v>-0.18317333170525363</c:v>
                </c:pt>
                <c:pt idx="71">
                  <c:v>-0.1833360991102449</c:v>
                </c:pt>
                <c:pt idx="72">
                  <c:v>-0.1833360991102449</c:v>
                </c:pt>
                <c:pt idx="73">
                  <c:v>-0.1833360991102449</c:v>
                </c:pt>
                <c:pt idx="74">
                  <c:v>-0.18334027263344976</c:v>
                </c:pt>
                <c:pt idx="75">
                  <c:v>-0.18334027263344976</c:v>
                </c:pt>
                <c:pt idx="76">
                  <c:v>-0.18334027263344976</c:v>
                </c:pt>
                <c:pt idx="77">
                  <c:v>-0.18347799889921157</c:v>
                </c:pt>
                <c:pt idx="78">
                  <c:v>-0.18384944246444795</c:v>
                </c:pt>
                <c:pt idx="79">
                  <c:v>-0.18384944246444795</c:v>
                </c:pt>
                <c:pt idx="80">
                  <c:v>-0.18384944246444795</c:v>
                </c:pt>
                <c:pt idx="81">
                  <c:v>-0.18385361598765287</c:v>
                </c:pt>
                <c:pt idx="82">
                  <c:v>-0.18385361598765287</c:v>
                </c:pt>
                <c:pt idx="83">
                  <c:v>-0.18385361598765287</c:v>
                </c:pt>
                <c:pt idx="84">
                  <c:v>-0.1911155463641846</c:v>
                </c:pt>
                <c:pt idx="85">
                  <c:v>-0.19111971988738941</c:v>
                </c:pt>
                <c:pt idx="86">
                  <c:v>-0.19149116345262585</c:v>
                </c:pt>
                <c:pt idx="87">
                  <c:v>-0.22275919930376109</c:v>
                </c:pt>
                <c:pt idx="88">
                  <c:v>-0.22603958854281503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12-4EE2-A74A-13D28BC5A2A4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1'!$V$2:$V$105</c:f>
              <c:numCache>
                <c:formatCode>General</c:formatCode>
                <c:ptCount val="104"/>
                <c:pt idx="0">
                  <c:v>-10000</c:v>
                </c:pt>
                <c:pt idx="1">
                  <c:v>-7500</c:v>
                </c:pt>
                <c:pt idx="2">
                  <c:v>-5000</c:v>
                </c:pt>
                <c:pt idx="3">
                  <c:v>-2500</c:v>
                </c:pt>
                <c:pt idx="4">
                  <c:v>0</c:v>
                </c:pt>
                <c:pt idx="5">
                  <c:v>2500</c:v>
                </c:pt>
                <c:pt idx="6">
                  <c:v>5000</c:v>
                </c:pt>
                <c:pt idx="7">
                  <c:v>7500</c:v>
                </c:pt>
                <c:pt idx="8">
                  <c:v>10000</c:v>
                </c:pt>
                <c:pt idx="9">
                  <c:v>12500</c:v>
                </c:pt>
                <c:pt idx="10">
                  <c:v>15000</c:v>
                </c:pt>
                <c:pt idx="11">
                  <c:v>17500</c:v>
                </c:pt>
                <c:pt idx="12">
                  <c:v>20000</c:v>
                </c:pt>
                <c:pt idx="13">
                  <c:v>22500</c:v>
                </c:pt>
                <c:pt idx="14">
                  <c:v>25000</c:v>
                </c:pt>
                <c:pt idx="15">
                  <c:v>27500</c:v>
                </c:pt>
                <c:pt idx="16">
                  <c:v>30000</c:v>
                </c:pt>
                <c:pt idx="17">
                  <c:v>32500</c:v>
                </c:pt>
                <c:pt idx="18">
                  <c:v>35000</c:v>
                </c:pt>
                <c:pt idx="19">
                  <c:v>37500</c:v>
                </c:pt>
                <c:pt idx="20">
                  <c:v>40000</c:v>
                </c:pt>
                <c:pt idx="21">
                  <c:v>42500</c:v>
                </c:pt>
                <c:pt idx="22">
                  <c:v>45000</c:v>
                </c:pt>
                <c:pt idx="23">
                  <c:v>47500</c:v>
                </c:pt>
                <c:pt idx="24">
                  <c:v>50000</c:v>
                </c:pt>
                <c:pt idx="25">
                  <c:v>52500</c:v>
                </c:pt>
                <c:pt idx="26">
                  <c:v>55000</c:v>
                </c:pt>
                <c:pt idx="27">
                  <c:v>57500</c:v>
                </c:pt>
                <c:pt idx="28">
                  <c:v>60000</c:v>
                </c:pt>
                <c:pt idx="29">
                  <c:v>62500</c:v>
                </c:pt>
                <c:pt idx="30">
                  <c:v>65000</c:v>
                </c:pt>
                <c:pt idx="31">
                  <c:v>67500</c:v>
                </c:pt>
              </c:numCache>
            </c:numRef>
          </c:xVal>
          <c:yVal>
            <c:numRef>
              <c:f>'Active 1'!$W$2:$W$105</c:f>
              <c:numCache>
                <c:formatCode>General</c:formatCode>
                <c:ptCount val="104"/>
                <c:pt idx="0">
                  <c:v>-3.701849860523973E-2</c:v>
                </c:pt>
                <c:pt idx="1">
                  <c:v>-2.5935873758968428E-2</c:v>
                </c:pt>
                <c:pt idx="2">
                  <c:v>-1.60769944795346E-2</c:v>
                </c:pt>
                <c:pt idx="3">
                  <c:v>-7.4418607669382505E-3</c:v>
                </c:pt>
                <c:pt idx="4">
                  <c:v>-3.0472621179379882E-5</c:v>
                </c:pt>
                <c:pt idx="5">
                  <c:v>6.157169957742013E-3</c:v>
                </c:pt>
                <c:pt idx="6">
                  <c:v>1.1121066969825927E-2</c:v>
                </c:pt>
                <c:pt idx="7">
                  <c:v>1.4861218415072363E-2</c:v>
                </c:pt>
                <c:pt idx="8">
                  <c:v>1.737762429348132E-2</c:v>
                </c:pt>
                <c:pt idx="9">
                  <c:v>1.8670284605052795E-2</c:v>
                </c:pt>
                <c:pt idx="10">
                  <c:v>1.8739199349786795E-2</c:v>
                </c:pt>
                <c:pt idx="11">
                  <c:v>1.758436852768332E-2</c:v>
                </c:pt>
                <c:pt idx="12">
                  <c:v>1.5205792138742361E-2</c:v>
                </c:pt>
                <c:pt idx="13">
                  <c:v>1.1603470182963933E-2</c:v>
                </c:pt>
                <c:pt idx="14">
                  <c:v>6.7774026603480211E-3</c:v>
                </c:pt>
                <c:pt idx="15">
                  <c:v>7.2758957089463783E-4</c:v>
                </c:pt>
                <c:pt idx="16">
                  <c:v>-6.5459690853962443E-3</c:v>
                </c:pt>
                <c:pt idx="17">
                  <c:v>-1.5043273308524591E-2</c:v>
                </c:pt>
                <c:pt idx="18">
                  <c:v>-2.4764323098490415E-2</c:v>
                </c:pt>
                <c:pt idx="19">
                  <c:v>-3.5709118455293731E-2</c:v>
                </c:pt>
                <c:pt idx="20">
                  <c:v>-4.7877659378934512E-2</c:v>
                </c:pt>
                <c:pt idx="21">
                  <c:v>-6.1269945869412756E-2</c:v>
                </c:pt>
                <c:pt idx="22">
                  <c:v>-7.5885977926728493E-2</c:v>
                </c:pt>
                <c:pt idx="23">
                  <c:v>-9.1725755550881749E-2</c:v>
                </c:pt>
                <c:pt idx="24">
                  <c:v>-0.10878927874187244</c:v>
                </c:pt>
                <c:pt idx="25">
                  <c:v>-0.12707654749970063</c:v>
                </c:pt>
                <c:pt idx="26">
                  <c:v>-0.14658756182436625</c:v>
                </c:pt>
                <c:pt idx="27">
                  <c:v>-0.16732232171586939</c:v>
                </c:pt>
                <c:pt idx="28">
                  <c:v>-0.18928082717421002</c:v>
                </c:pt>
                <c:pt idx="29">
                  <c:v>-0.21246307819938809</c:v>
                </c:pt>
                <c:pt idx="30">
                  <c:v>-0.23686907479140368</c:v>
                </c:pt>
                <c:pt idx="31">
                  <c:v>-0.26249881695025673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12-4EE2-A74A-13D28BC5A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833568"/>
        <c:axId val="1"/>
      </c:scatterChart>
      <c:valAx>
        <c:axId val="52983356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7269406858124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61812297734629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833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72185272957384"/>
          <c:y val="0.92073298764483702"/>
          <c:w val="0.7961176940261108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KN Vul - O-C Diagr.</a:t>
            </a:r>
          </a:p>
        </c:rich>
      </c:tx>
      <c:layout>
        <c:manualLayout>
          <c:xMode val="edge"/>
          <c:yMode val="edge"/>
          <c:x val="0.38425990732639898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0267379598554"/>
          <c:y val="0.15384663538735535"/>
          <c:w val="0.81327283057368616"/>
          <c:h val="0.64423278568455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1'!$F$21:$F$830</c:f>
              <c:numCache>
                <c:formatCode>General</c:formatCode>
                <c:ptCount val="810"/>
                <c:pt idx="0">
                  <c:v>-5149</c:v>
                </c:pt>
                <c:pt idx="1">
                  <c:v>-2073.5</c:v>
                </c:pt>
                <c:pt idx="2">
                  <c:v>-1401.5</c:v>
                </c:pt>
                <c:pt idx="3">
                  <c:v>0</c:v>
                </c:pt>
                <c:pt idx="4">
                  <c:v>0</c:v>
                </c:pt>
                <c:pt idx="5">
                  <c:v>1139.5</c:v>
                </c:pt>
                <c:pt idx="6">
                  <c:v>2032</c:v>
                </c:pt>
                <c:pt idx="7">
                  <c:v>7022</c:v>
                </c:pt>
                <c:pt idx="8">
                  <c:v>24613</c:v>
                </c:pt>
                <c:pt idx="9">
                  <c:v>27501.5</c:v>
                </c:pt>
                <c:pt idx="10">
                  <c:v>41732</c:v>
                </c:pt>
                <c:pt idx="11">
                  <c:v>44093.5</c:v>
                </c:pt>
                <c:pt idx="12">
                  <c:v>44096.5</c:v>
                </c:pt>
                <c:pt idx="13">
                  <c:v>44886</c:v>
                </c:pt>
                <c:pt idx="14">
                  <c:v>46979</c:v>
                </c:pt>
                <c:pt idx="15">
                  <c:v>48804</c:v>
                </c:pt>
                <c:pt idx="16">
                  <c:v>48863</c:v>
                </c:pt>
                <c:pt idx="17">
                  <c:v>51051.5</c:v>
                </c:pt>
                <c:pt idx="18">
                  <c:v>51813.5</c:v>
                </c:pt>
                <c:pt idx="19">
                  <c:v>51847</c:v>
                </c:pt>
                <c:pt idx="20">
                  <c:v>53055</c:v>
                </c:pt>
                <c:pt idx="21">
                  <c:v>56089</c:v>
                </c:pt>
                <c:pt idx="22">
                  <c:v>56147.5</c:v>
                </c:pt>
                <c:pt idx="23">
                  <c:v>57275</c:v>
                </c:pt>
                <c:pt idx="24">
                  <c:v>58042</c:v>
                </c:pt>
                <c:pt idx="25">
                  <c:v>58344</c:v>
                </c:pt>
                <c:pt idx="26">
                  <c:v>58344</c:v>
                </c:pt>
                <c:pt idx="27">
                  <c:v>58344</c:v>
                </c:pt>
                <c:pt idx="28">
                  <c:v>58391.5</c:v>
                </c:pt>
                <c:pt idx="29">
                  <c:v>58391.5</c:v>
                </c:pt>
                <c:pt idx="30">
                  <c:v>58391.5</c:v>
                </c:pt>
                <c:pt idx="31">
                  <c:v>58394.5</c:v>
                </c:pt>
                <c:pt idx="32">
                  <c:v>58394.5</c:v>
                </c:pt>
                <c:pt idx="33">
                  <c:v>58394.5</c:v>
                </c:pt>
                <c:pt idx="34">
                  <c:v>58954.5</c:v>
                </c:pt>
                <c:pt idx="35">
                  <c:v>58954.5</c:v>
                </c:pt>
                <c:pt idx="36">
                  <c:v>58968.5</c:v>
                </c:pt>
                <c:pt idx="37">
                  <c:v>58968.5</c:v>
                </c:pt>
                <c:pt idx="38">
                  <c:v>58968.5</c:v>
                </c:pt>
                <c:pt idx="39">
                  <c:v>59167</c:v>
                </c:pt>
                <c:pt idx="40">
                  <c:v>59167.5</c:v>
                </c:pt>
                <c:pt idx="41">
                  <c:v>59212</c:v>
                </c:pt>
                <c:pt idx="42">
                  <c:v>59212</c:v>
                </c:pt>
                <c:pt idx="43">
                  <c:v>59212</c:v>
                </c:pt>
                <c:pt idx="44">
                  <c:v>59223</c:v>
                </c:pt>
                <c:pt idx="45">
                  <c:v>59223</c:v>
                </c:pt>
                <c:pt idx="46">
                  <c:v>59223</c:v>
                </c:pt>
                <c:pt idx="47">
                  <c:v>59223.5</c:v>
                </c:pt>
                <c:pt idx="48">
                  <c:v>59223.5</c:v>
                </c:pt>
                <c:pt idx="49">
                  <c:v>59223.5</c:v>
                </c:pt>
                <c:pt idx="50">
                  <c:v>59226</c:v>
                </c:pt>
                <c:pt idx="51">
                  <c:v>59226</c:v>
                </c:pt>
                <c:pt idx="52">
                  <c:v>59226</c:v>
                </c:pt>
                <c:pt idx="53">
                  <c:v>59237</c:v>
                </c:pt>
                <c:pt idx="54">
                  <c:v>59237.5</c:v>
                </c:pt>
                <c:pt idx="55">
                  <c:v>59240</c:v>
                </c:pt>
                <c:pt idx="56">
                  <c:v>59240</c:v>
                </c:pt>
                <c:pt idx="57">
                  <c:v>59240</c:v>
                </c:pt>
                <c:pt idx="58">
                  <c:v>59276</c:v>
                </c:pt>
                <c:pt idx="59">
                  <c:v>59276</c:v>
                </c:pt>
                <c:pt idx="60">
                  <c:v>59276</c:v>
                </c:pt>
                <c:pt idx="61">
                  <c:v>59281.5</c:v>
                </c:pt>
                <c:pt idx="62">
                  <c:v>59281.5</c:v>
                </c:pt>
                <c:pt idx="63">
                  <c:v>59281.5</c:v>
                </c:pt>
                <c:pt idx="64">
                  <c:v>59282</c:v>
                </c:pt>
                <c:pt idx="65">
                  <c:v>59282</c:v>
                </c:pt>
                <c:pt idx="66">
                  <c:v>59282</c:v>
                </c:pt>
                <c:pt idx="67">
                  <c:v>59287.5</c:v>
                </c:pt>
                <c:pt idx="68">
                  <c:v>59287.5</c:v>
                </c:pt>
                <c:pt idx="69">
                  <c:v>59287.5</c:v>
                </c:pt>
                <c:pt idx="70">
                  <c:v>59295.5</c:v>
                </c:pt>
                <c:pt idx="71">
                  <c:v>59315</c:v>
                </c:pt>
                <c:pt idx="72">
                  <c:v>59315</c:v>
                </c:pt>
                <c:pt idx="73">
                  <c:v>59315</c:v>
                </c:pt>
                <c:pt idx="74">
                  <c:v>59315.5</c:v>
                </c:pt>
                <c:pt idx="75">
                  <c:v>59315.5</c:v>
                </c:pt>
                <c:pt idx="76">
                  <c:v>59315.5</c:v>
                </c:pt>
                <c:pt idx="77">
                  <c:v>59332</c:v>
                </c:pt>
                <c:pt idx="78">
                  <c:v>59376.5</c:v>
                </c:pt>
                <c:pt idx="79">
                  <c:v>59376.5</c:v>
                </c:pt>
                <c:pt idx="80">
                  <c:v>59376.5</c:v>
                </c:pt>
                <c:pt idx="81">
                  <c:v>59377</c:v>
                </c:pt>
                <c:pt idx="82">
                  <c:v>59377</c:v>
                </c:pt>
                <c:pt idx="83">
                  <c:v>59377</c:v>
                </c:pt>
                <c:pt idx="84">
                  <c:v>60247</c:v>
                </c:pt>
                <c:pt idx="85">
                  <c:v>60247.5</c:v>
                </c:pt>
                <c:pt idx="86">
                  <c:v>60292</c:v>
                </c:pt>
                <c:pt idx="87">
                  <c:v>64038</c:v>
                </c:pt>
                <c:pt idx="88">
                  <c:v>64431</c:v>
                </c:pt>
              </c:numCache>
            </c:numRef>
          </c:xVal>
          <c:yVal>
            <c:numRef>
              <c:f>'Active 1'!$H$21:$H$830</c:f>
              <c:numCache>
                <c:formatCode>General</c:formatCode>
                <c:ptCount val="810"/>
                <c:pt idx="0">
                  <c:v>-1.105749999260297E-2</c:v>
                </c:pt>
                <c:pt idx="1">
                  <c:v>-3.1612499951734208E-3</c:v>
                </c:pt>
                <c:pt idx="3">
                  <c:v>0</c:v>
                </c:pt>
                <c:pt idx="4">
                  <c:v>9.000000063679181E-4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41-4C59-B157-D284EE158AD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1'!$D$21:$D$830</c:f>
                <c:numCache>
                  <c:formatCode>General</c:formatCode>
                  <c:ptCount val="8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5.0000000000000001E-4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1.6000000000000001E-3</c:v>
                  </c:pt>
                  <c:pt idx="40">
                    <c:v>1.1999999999999999E-3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6.9999999999999999E-4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5.9999999999999995E-4</c:v>
                  </c:pt>
                  <c:pt idx="70">
                    <c:v>2.0000000000000001E-4</c:v>
                  </c:pt>
                  <c:pt idx="71">
                    <c:v>5.9999999999999995E-4</c:v>
                  </c:pt>
                  <c:pt idx="72">
                    <c:v>5.9999999999999995E-4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3.0000000000000001E-3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0.01</c:v>
                  </c:pt>
                  <c:pt idx="87">
                    <c:v>2.9999999999999997E-4</c:v>
                  </c:pt>
                  <c:pt idx="88">
                    <c:v>1E-4</c:v>
                  </c:pt>
                </c:numCache>
              </c:numRef>
            </c:plus>
            <c:minus>
              <c:numRef>
                <c:f>'Active 1'!$D$21:$D$830</c:f>
                <c:numCache>
                  <c:formatCode>General</c:formatCode>
                  <c:ptCount val="81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1E-3</c:v>
                  </c:pt>
                  <c:pt idx="32">
                    <c:v>6.9999999999999999E-4</c:v>
                  </c:pt>
                  <c:pt idx="33">
                    <c:v>8.9999999999999998E-4</c:v>
                  </c:pt>
                  <c:pt idx="34">
                    <c:v>5.0000000000000001E-4</c:v>
                  </c:pt>
                  <c:pt idx="35">
                    <c:v>5.0000000000000001E-4</c:v>
                  </c:pt>
                  <c:pt idx="36">
                    <c:v>2.9999999999999997E-4</c:v>
                  </c:pt>
                  <c:pt idx="37">
                    <c:v>4.0000000000000002E-4</c:v>
                  </c:pt>
                  <c:pt idx="38">
                    <c:v>4.0000000000000002E-4</c:v>
                  </c:pt>
                  <c:pt idx="39">
                    <c:v>1.6000000000000001E-3</c:v>
                  </c:pt>
                  <c:pt idx="40">
                    <c:v>1.1999999999999999E-3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2.0000000000000001E-4</c:v>
                  </c:pt>
                  <c:pt idx="46">
                    <c:v>6.9999999999999999E-4</c:v>
                  </c:pt>
                  <c:pt idx="47">
                    <c:v>8.9999999999999998E-4</c:v>
                  </c:pt>
                  <c:pt idx="48">
                    <c:v>8.0000000000000004E-4</c:v>
                  </c:pt>
                  <c:pt idx="49">
                    <c:v>6.9999999999999999E-4</c:v>
                  </c:pt>
                  <c:pt idx="50">
                    <c:v>2.9999999999999997E-4</c:v>
                  </c:pt>
                  <c:pt idx="51">
                    <c:v>2.0000000000000001E-4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0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4.0000000000000002E-4</c:v>
                  </c:pt>
                  <c:pt idx="59">
                    <c:v>2.9999999999999997E-4</c:v>
                  </c:pt>
                  <c:pt idx="60">
                    <c:v>2.9999999999999997E-4</c:v>
                  </c:pt>
                  <c:pt idx="61">
                    <c:v>8.9999999999999998E-4</c:v>
                  </c:pt>
                  <c:pt idx="62">
                    <c:v>2.0000000000000001E-4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4.0000000000000002E-4</c:v>
                  </c:pt>
                  <c:pt idx="66">
                    <c:v>4.0000000000000002E-4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5.9999999999999995E-4</c:v>
                  </c:pt>
                  <c:pt idx="70">
                    <c:v>2.0000000000000001E-4</c:v>
                  </c:pt>
                  <c:pt idx="71">
                    <c:v>5.9999999999999995E-4</c:v>
                  </c:pt>
                  <c:pt idx="72">
                    <c:v>5.9999999999999995E-4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0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3.0000000000000001E-3</c:v>
                  </c:pt>
                  <c:pt idx="84">
                    <c:v>1E-4</c:v>
                  </c:pt>
                  <c:pt idx="85">
                    <c:v>2.0000000000000001E-4</c:v>
                  </c:pt>
                  <c:pt idx="86">
                    <c:v>0.01</c:v>
                  </c:pt>
                  <c:pt idx="87">
                    <c:v>2.9999999999999997E-4</c:v>
                  </c:pt>
                  <c:pt idx="8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1'!$F$21:$F$830</c:f>
              <c:numCache>
                <c:formatCode>General</c:formatCode>
                <c:ptCount val="810"/>
                <c:pt idx="0">
                  <c:v>-5149</c:v>
                </c:pt>
                <c:pt idx="1">
                  <c:v>-2073.5</c:v>
                </c:pt>
                <c:pt idx="2">
                  <c:v>-1401.5</c:v>
                </c:pt>
                <c:pt idx="3">
                  <c:v>0</c:v>
                </c:pt>
                <c:pt idx="4">
                  <c:v>0</c:v>
                </c:pt>
                <c:pt idx="5">
                  <c:v>1139.5</c:v>
                </c:pt>
                <c:pt idx="6">
                  <c:v>2032</c:v>
                </c:pt>
                <c:pt idx="7">
                  <c:v>7022</c:v>
                </c:pt>
                <c:pt idx="8">
                  <c:v>24613</c:v>
                </c:pt>
                <c:pt idx="9">
                  <c:v>27501.5</c:v>
                </c:pt>
                <c:pt idx="10">
                  <c:v>41732</c:v>
                </c:pt>
                <c:pt idx="11">
                  <c:v>44093.5</c:v>
                </c:pt>
                <c:pt idx="12">
                  <c:v>44096.5</c:v>
                </c:pt>
                <c:pt idx="13">
                  <c:v>44886</c:v>
                </c:pt>
                <c:pt idx="14">
                  <c:v>46979</c:v>
                </c:pt>
                <c:pt idx="15">
                  <c:v>48804</c:v>
                </c:pt>
                <c:pt idx="16">
                  <c:v>48863</c:v>
                </c:pt>
                <c:pt idx="17">
                  <c:v>51051.5</c:v>
                </c:pt>
                <c:pt idx="18">
                  <c:v>51813.5</c:v>
                </c:pt>
                <c:pt idx="19">
                  <c:v>51847</c:v>
                </c:pt>
                <c:pt idx="20">
                  <c:v>53055</c:v>
                </c:pt>
                <c:pt idx="21">
                  <c:v>56089</c:v>
                </c:pt>
                <c:pt idx="22">
                  <c:v>56147.5</c:v>
                </c:pt>
                <c:pt idx="23">
                  <c:v>57275</c:v>
                </c:pt>
                <c:pt idx="24">
                  <c:v>58042</c:v>
                </c:pt>
                <c:pt idx="25">
                  <c:v>58344</c:v>
                </c:pt>
                <c:pt idx="26">
                  <c:v>58344</c:v>
                </c:pt>
                <c:pt idx="27">
                  <c:v>58344</c:v>
                </c:pt>
                <c:pt idx="28">
                  <c:v>58391.5</c:v>
                </c:pt>
                <c:pt idx="29">
                  <c:v>58391.5</c:v>
                </c:pt>
                <c:pt idx="30">
                  <c:v>58391.5</c:v>
                </c:pt>
                <c:pt idx="31">
                  <c:v>58394.5</c:v>
                </c:pt>
                <c:pt idx="32">
                  <c:v>58394.5</c:v>
                </c:pt>
                <c:pt idx="33">
                  <c:v>58394.5</c:v>
                </c:pt>
                <c:pt idx="34">
                  <c:v>58954.5</c:v>
                </c:pt>
                <c:pt idx="35">
                  <c:v>58954.5</c:v>
                </c:pt>
                <c:pt idx="36">
                  <c:v>58968.5</c:v>
                </c:pt>
                <c:pt idx="37">
                  <c:v>58968.5</c:v>
                </c:pt>
                <c:pt idx="38">
                  <c:v>58968.5</c:v>
                </c:pt>
                <c:pt idx="39">
                  <c:v>59167</c:v>
                </c:pt>
                <c:pt idx="40">
                  <c:v>59167.5</c:v>
                </c:pt>
                <c:pt idx="41">
                  <c:v>59212</c:v>
                </c:pt>
                <c:pt idx="42">
                  <c:v>59212</c:v>
                </c:pt>
                <c:pt idx="43">
                  <c:v>59212</c:v>
                </c:pt>
                <c:pt idx="44">
                  <c:v>59223</c:v>
                </c:pt>
                <c:pt idx="45">
                  <c:v>59223</c:v>
                </c:pt>
                <c:pt idx="46">
                  <c:v>59223</c:v>
                </c:pt>
                <c:pt idx="47">
                  <c:v>59223.5</c:v>
                </c:pt>
                <c:pt idx="48">
                  <c:v>59223.5</c:v>
                </c:pt>
                <c:pt idx="49">
                  <c:v>59223.5</c:v>
                </c:pt>
                <c:pt idx="50">
                  <c:v>59226</c:v>
                </c:pt>
                <c:pt idx="51">
                  <c:v>59226</c:v>
                </c:pt>
                <c:pt idx="52">
                  <c:v>59226</c:v>
                </c:pt>
                <c:pt idx="53">
                  <c:v>59237</c:v>
                </c:pt>
                <c:pt idx="54">
                  <c:v>59237.5</c:v>
                </c:pt>
                <c:pt idx="55">
                  <c:v>59240</c:v>
                </c:pt>
                <c:pt idx="56">
                  <c:v>59240</c:v>
                </c:pt>
                <c:pt idx="57">
                  <c:v>59240</c:v>
                </c:pt>
                <c:pt idx="58">
                  <c:v>59276</c:v>
                </c:pt>
                <c:pt idx="59">
                  <c:v>59276</c:v>
                </c:pt>
                <c:pt idx="60">
                  <c:v>59276</c:v>
                </c:pt>
                <c:pt idx="61">
                  <c:v>59281.5</c:v>
                </c:pt>
                <c:pt idx="62">
                  <c:v>59281.5</c:v>
                </c:pt>
                <c:pt idx="63">
                  <c:v>59281.5</c:v>
                </c:pt>
                <c:pt idx="64">
                  <c:v>59282</c:v>
                </c:pt>
                <c:pt idx="65">
                  <c:v>59282</c:v>
                </c:pt>
                <c:pt idx="66">
                  <c:v>59282</c:v>
                </c:pt>
                <c:pt idx="67">
                  <c:v>59287.5</c:v>
                </c:pt>
                <c:pt idx="68">
                  <c:v>59287.5</c:v>
                </c:pt>
                <c:pt idx="69">
                  <c:v>59287.5</c:v>
                </c:pt>
                <c:pt idx="70">
                  <c:v>59295.5</c:v>
                </c:pt>
                <c:pt idx="71">
                  <c:v>59315</c:v>
                </c:pt>
                <c:pt idx="72">
                  <c:v>59315</c:v>
                </c:pt>
                <c:pt idx="73">
                  <c:v>59315</c:v>
                </c:pt>
                <c:pt idx="74">
                  <c:v>59315.5</c:v>
                </c:pt>
                <c:pt idx="75">
                  <c:v>59315.5</c:v>
                </c:pt>
                <c:pt idx="76">
                  <c:v>59315.5</c:v>
                </c:pt>
                <c:pt idx="77">
                  <c:v>59332</c:v>
                </c:pt>
                <c:pt idx="78">
                  <c:v>59376.5</c:v>
                </c:pt>
                <c:pt idx="79">
                  <c:v>59376.5</c:v>
                </c:pt>
                <c:pt idx="80">
                  <c:v>59376.5</c:v>
                </c:pt>
                <c:pt idx="81">
                  <c:v>59377</c:v>
                </c:pt>
                <c:pt idx="82">
                  <c:v>59377</c:v>
                </c:pt>
                <c:pt idx="83">
                  <c:v>59377</c:v>
                </c:pt>
                <c:pt idx="84">
                  <c:v>60247</c:v>
                </c:pt>
                <c:pt idx="85">
                  <c:v>60247.5</c:v>
                </c:pt>
                <c:pt idx="86">
                  <c:v>60292</c:v>
                </c:pt>
                <c:pt idx="87">
                  <c:v>64038</c:v>
                </c:pt>
                <c:pt idx="88">
                  <c:v>64431</c:v>
                </c:pt>
              </c:numCache>
            </c:numRef>
          </c:xVal>
          <c:yVal>
            <c:numRef>
              <c:f>'Active 1'!$I$21:$I$830</c:f>
              <c:numCache>
                <c:formatCode>General</c:formatCode>
                <c:ptCount val="810"/>
                <c:pt idx="6">
                  <c:v>3.2600000049569644E-3</c:v>
                </c:pt>
                <c:pt idx="8">
                  <c:v>3.0775000050198287E-3</c:v>
                </c:pt>
                <c:pt idx="9">
                  <c:v>-2.8487499948823825E-3</c:v>
                </c:pt>
                <c:pt idx="14">
                  <c:v>-8.7617500001215376E-2</c:v>
                </c:pt>
                <c:pt idx="22">
                  <c:v>-0.15324374999909196</c:v>
                </c:pt>
                <c:pt idx="53">
                  <c:v>-0.18230249999032822</c:v>
                </c:pt>
                <c:pt idx="54">
                  <c:v>-0.1790687499960768</c:v>
                </c:pt>
                <c:pt idx="77">
                  <c:v>-0.18048999999882653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41-4C59-B157-D284EE158AD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</c:numCache>
              </c:numRef>
            </c:plus>
            <c:minus>
              <c:numRef>
                <c:f>'Active 1'!$D$21:$D$33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1'!$F$21:$F$830</c:f>
              <c:numCache>
                <c:formatCode>General</c:formatCode>
                <c:ptCount val="810"/>
                <c:pt idx="0">
                  <c:v>-5149</c:v>
                </c:pt>
                <c:pt idx="1">
                  <c:v>-2073.5</c:v>
                </c:pt>
                <c:pt idx="2">
                  <c:v>-1401.5</c:v>
                </c:pt>
                <c:pt idx="3">
                  <c:v>0</c:v>
                </c:pt>
                <c:pt idx="4">
                  <c:v>0</c:v>
                </c:pt>
                <c:pt idx="5">
                  <c:v>1139.5</c:v>
                </c:pt>
                <c:pt idx="6">
                  <c:v>2032</c:v>
                </c:pt>
                <c:pt idx="7">
                  <c:v>7022</c:v>
                </c:pt>
                <c:pt idx="8">
                  <c:v>24613</c:v>
                </c:pt>
                <c:pt idx="9">
                  <c:v>27501.5</c:v>
                </c:pt>
                <c:pt idx="10">
                  <c:v>41732</c:v>
                </c:pt>
                <c:pt idx="11">
                  <c:v>44093.5</c:v>
                </c:pt>
                <c:pt idx="12">
                  <c:v>44096.5</c:v>
                </c:pt>
                <c:pt idx="13">
                  <c:v>44886</c:v>
                </c:pt>
                <c:pt idx="14">
                  <c:v>46979</c:v>
                </c:pt>
                <c:pt idx="15">
                  <c:v>48804</c:v>
                </c:pt>
                <c:pt idx="16">
                  <c:v>48863</c:v>
                </c:pt>
                <c:pt idx="17">
                  <c:v>51051.5</c:v>
                </c:pt>
                <c:pt idx="18">
                  <c:v>51813.5</c:v>
                </c:pt>
                <c:pt idx="19">
                  <c:v>51847</c:v>
                </c:pt>
                <c:pt idx="20">
                  <c:v>53055</c:v>
                </c:pt>
                <c:pt idx="21">
                  <c:v>56089</c:v>
                </c:pt>
                <c:pt idx="22">
                  <c:v>56147.5</c:v>
                </c:pt>
                <c:pt idx="23">
                  <c:v>57275</c:v>
                </c:pt>
                <c:pt idx="24">
                  <c:v>58042</c:v>
                </c:pt>
                <c:pt idx="25">
                  <c:v>58344</c:v>
                </c:pt>
                <c:pt idx="26">
                  <c:v>58344</c:v>
                </c:pt>
                <c:pt idx="27">
                  <c:v>58344</c:v>
                </c:pt>
                <c:pt idx="28">
                  <c:v>58391.5</c:v>
                </c:pt>
                <c:pt idx="29">
                  <c:v>58391.5</c:v>
                </c:pt>
                <c:pt idx="30">
                  <c:v>58391.5</c:v>
                </c:pt>
                <c:pt idx="31">
                  <c:v>58394.5</c:v>
                </c:pt>
                <c:pt idx="32">
                  <c:v>58394.5</c:v>
                </c:pt>
                <c:pt idx="33">
                  <c:v>58394.5</c:v>
                </c:pt>
                <c:pt idx="34">
                  <c:v>58954.5</c:v>
                </c:pt>
                <c:pt idx="35">
                  <c:v>58954.5</c:v>
                </c:pt>
                <c:pt idx="36">
                  <c:v>58968.5</c:v>
                </c:pt>
                <c:pt idx="37">
                  <c:v>58968.5</c:v>
                </c:pt>
                <c:pt idx="38">
                  <c:v>58968.5</c:v>
                </c:pt>
                <c:pt idx="39">
                  <c:v>59167</c:v>
                </c:pt>
                <c:pt idx="40">
                  <c:v>59167.5</c:v>
                </c:pt>
                <c:pt idx="41">
                  <c:v>59212</c:v>
                </c:pt>
                <c:pt idx="42">
                  <c:v>59212</c:v>
                </c:pt>
                <c:pt idx="43">
                  <c:v>59212</c:v>
                </c:pt>
                <c:pt idx="44">
                  <c:v>59223</c:v>
                </c:pt>
                <c:pt idx="45">
                  <c:v>59223</c:v>
                </c:pt>
                <c:pt idx="46">
                  <c:v>59223</c:v>
                </c:pt>
                <c:pt idx="47">
                  <c:v>59223.5</c:v>
                </c:pt>
                <c:pt idx="48">
                  <c:v>59223.5</c:v>
                </c:pt>
                <c:pt idx="49">
                  <c:v>59223.5</c:v>
                </c:pt>
                <c:pt idx="50">
                  <c:v>59226</c:v>
                </c:pt>
                <c:pt idx="51">
                  <c:v>59226</c:v>
                </c:pt>
                <c:pt idx="52">
                  <c:v>59226</c:v>
                </c:pt>
                <c:pt idx="53">
                  <c:v>59237</c:v>
                </c:pt>
                <c:pt idx="54">
                  <c:v>59237.5</c:v>
                </c:pt>
                <c:pt idx="55">
                  <c:v>59240</c:v>
                </c:pt>
                <c:pt idx="56">
                  <c:v>59240</c:v>
                </c:pt>
                <c:pt idx="57">
                  <c:v>59240</c:v>
                </c:pt>
                <c:pt idx="58">
                  <c:v>59276</c:v>
                </c:pt>
                <c:pt idx="59">
                  <c:v>59276</c:v>
                </c:pt>
                <c:pt idx="60">
                  <c:v>59276</c:v>
                </c:pt>
                <c:pt idx="61">
                  <c:v>59281.5</c:v>
                </c:pt>
                <c:pt idx="62">
                  <c:v>59281.5</c:v>
                </c:pt>
                <c:pt idx="63">
                  <c:v>59281.5</c:v>
                </c:pt>
                <c:pt idx="64">
                  <c:v>59282</c:v>
                </c:pt>
                <c:pt idx="65">
                  <c:v>59282</c:v>
                </c:pt>
                <c:pt idx="66">
                  <c:v>59282</c:v>
                </c:pt>
                <c:pt idx="67">
                  <c:v>59287.5</c:v>
                </c:pt>
                <c:pt idx="68">
                  <c:v>59287.5</c:v>
                </c:pt>
                <c:pt idx="69">
                  <c:v>59287.5</c:v>
                </c:pt>
                <c:pt idx="70">
                  <c:v>59295.5</c:v>
                </c:pt>
                <c:pt idx="71">
                  <c:v>59315</c:v>
                </c:pt>
                <c:pt idx="72">
                  <c:v>59315</c:v>
                </c:pt>
                <c:pt idx="73">
                  <c:v>59315</c:v>
                </c:pt>
                <c:pt idx="74">
                  <c:v>59315.5</c:v>
                </c:pt>
                <c:pt idx="75">
                  <c:v>59315.5</c:v>
                </c:pt>
                <c:pt idx="76">
                  <c:v>59315.5</c:v>
                </c:pt>
                <c:pt idx="77">
                  <c:v>59332</c:v>
                </c:pt>
                <c:pt idx="78">
                  <c:v>59376.5</c:v>
                </c:pt>
                <c:pt idx="79">
                  <c:v>59376.5</c:v>
                </c:pt>
                <c:pt idx="80">
                  <c:v>59376.5</c:v>
                </c:pt>
                <c:pt idx="81">
                  <c:v>59377</c:v>
                </c:pt>
                <c:pt idx="82">
                  <c:v>59377</c:v>
                </c:pt>
                <c:pt idx="83">
                  <c:v>59377</c:v>
                </c:pt>
                <c:pt idx="84">
                  <c:v>60247</c:v>
                </c:pt>
                <c:pt idx="85">
                  <c:v>60247.5</c:v>
                </c:pt>
                <c:pt idx="86">
                  <c:v>60292</c:v>
                </c:pt>
                <c:pt idx="87">
                  <c:v>64038</c:v>
                </c:pt>
                <c:pt idx="88">
                  <c:v>64431</c:v>
                </c:pt>
              </c:numCache>
            </c:numRef>
          </c:xVal>
          <c:yVal>
            <c:numRef>
              <c:f>'Active 1'!$J$21:$J$830</c:f>
              <c:numCache>
                <c:formatCode>General</c:formatCode>
                <c:ptCount val="8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41-4C59-B157-D284EE158AD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1'!$F$21:$F$830</c:f>
              <c:numCache>
                <c:formatCode>General</c:formatCode>
                <c:ptCount val="810"/>
                <c:pt idx="0">
                  <c:v>-5149</c:v>
                </c:pt>
                <c:pt idx="1">
                  <c:v>-2073.5</c:v>
                </c:pt>
                <c:pt idx="2">
                  <c:v>-1401.5</c:v>
                </c:pt>
                <c:pt idx="3">
                  <c:v>0</c:v>
                </c:pt>
                <c:pt idx="4">
                  <c:v>0</c:v>
                </c:pt>
                <c:pt idx="5">
                  <c:v>1139.5</c:v>
                </c:pt>
                <c:pt idx="6">
                  <c:v>2032</c:v>
                </c:pt>
                <c:pt idx="7">
                  <c:v>7022</c:v>
                </c:pt>
                <c:pt idx="8">
                  <c:v>24613</c:v>
                </c:pt>
                <c:pt idx="9">
                  <c:v>27501.5</c:v>
                </c:pt>
                <c:pt idx="10">
                  <c:v>41732</c:v>
                </c:pt>
                <c:pt idx="11">
                  <c:v>44093.5</c:v>
                </c:pt>
                <c:pt idx="12">
                  <c:v>44096.5</c:v>
                </c:pt>
                <c:pt idx="13">
                  <c:v>44886</c:v>
                </c:pt>
                <c:pt idx="14">
                  <c:v>46979</c:v>
                </c:pt>
                <c:pt idx="15">
                  <c:v>48804</c:v>
                </c:pt>
                <c:pt idx="16">
                  <c:v>48863</c:v>
                </c:pt>
                <c:pt idx="17">
                  <c:v>51051.5</c:v>
                </c:pt>
                <c:pt idx="18">
                  <c:v>51813.5</c:v>
                </c:pt>
                <c:pt idx="19">
                  <c:v>51847</c:v>
                </c:pt>
                <c:pt idx="20">
                  <c:v>53055</c:v>
                </c:pt>
                <c:pt idx="21">
                  <c:v>56089</c:v>
                </c:pt>
                <c:pt idx="22">
                  <c:v>56147.5</c:v>
                </c:pt>
                <c:pt idx="23">
                  <c:v>57275</c:v>
                </c:pt>
                <c:pt idx="24">
                  <c:v>58042</c:v>
                </c:pt>
                <c:pt idx="25">
                  <c:v>58344</c:v>
                </c:pt>
                <c:pt idx="26">
                  <c:v>58344</c:v>
                </c:pt>
                <c:pt idx="27">
                  <c:v>58344</c:v>
                </c:pt>
                <c:pt idx="28">
                  <c:v>58391.5</c:v>
                </c:pt>
                <c:pt idx="29">
                  <c:v>58391.5</c:v>
                </c:pt>
                <c:pt idx="30">
                  <c:v>58391.5</c:v>
                </c:pt>
                <c:pt idx="31">
                  <c:v>58394.5</c:v>
                </c:pt>
                <c:pt idx="32">
                  <c:v>58394.5</c:v>
                </c:pt>
                <c:pt idx="33">
                  <c:v>58394.5</c:v>
                </c:pt>
                <c:pt idx="34">
                  <c:v>58954.5</c:v>
                </c:pt>
                <c:pt idx="35">
                  <c:v>58954.5</c:v>
                </c:pt>
                <c:pt idx="36">
                  <c:v>58968.5</c:v>
                </c:pt>
                <c:pt idx="37">
                  <c:v>58968.5</c:v>
                </c:pt>
                <c:pt idx="38">
                  <c:v>58968.5</c:v>
                </c:pt>
                <c:pt idx="39">
                  <c:v>59167</c:v>
                </c:pt>
                <c:pt idx="40">
                  <c:v>59167.5</c:v>
                </c:pt>
                <c:pt idx="41">
                  <c:v>59212</c:v>
                </c:pt>
                <c:pt idx="42">
                  <c:v>59212</c:v>
                </c:pt>
                <c:pt idx="43">
                  <c:v>59212</c:v>
                </c:pt>
                <c:pt idx="44">
                  <c:v>59223</c:v>
                </c:pt>
                <c:pt idx="45">
                  <c:v>59223</c:v>
                </c:pt>
                <c:pt idx="46">
                  <c:v>59223</c:v>
                </c:pt>
                <c:pt idx="47">
                  <c:v>59223.5</c:v>
                </c:pt>
                <c:pt idx="48">
                  <c:v>59223.5</c:v>
                </c:pt>
                <c:pt idx="49">
                  <c:v>59223.5</c:v>
                </c:pt>
                <c:pt idx="50">
                  <c:v>59226</c:v>
                </c:pt>
                <c:pt idx="51">
                  <c:v>59226</c:v>
                </c:pt>
                <c:pt idx="52">
                  <c:v>59226</c:v>
                </c:pt>
                <c:pt idx="53">
                  <c:v>59237</c:v>
                </c:pt>
                <c:pt idx="54">
                  <c:v>59237.5</c:v>
                </c:pt>
                <c:pt idx="55">
                  <c:v>59240</c:v>
                </c:pt>
                <c:pt idx="56">
                  <c:v>59240</c:v>
                </c:pt>
                <c:pt idx="57">
                  <c:v>59240</c:v>
                </c:pt>
                <c:pt idx="58">
                  <c:v>59276</c:v>
                </c:pt>
                <c:pt idx="59">
                  <c:v>59276</c:v>
                </c:pt>
                <c:pt idx="60">
                  <c:v>59276</c:v>
                </c:pt>
                <c:pt idx="61">
                  <c:v>59281.5</c:v>
                </c:pt>
                <c:pt idx="62">
                  <c:v>59281.5</c:v>
                </c:pt>
                <c:pt idx="63">
                  <c:v>59281.5</c:v>
                </c:pt>
                <c:pt idx="64">
                  <c:v>59282</c:v>
                </c:pt>
                <c:pt idx="65">
                  <c:v>59282</c:v>
                </c:pt>
                <c:pt idx="66">
                  <c:v>59282</c:v>
                </c:pt>
                <c:pt idx="67">
                  <c:v>59287.5</c:v>
                </c:pt>
                <c:pt idx="68">
                  <c:v>59287.5</c:v>
                </c:pt>
                <c:pt idx="69">
                  <c:v>59287.5</c:v>
                </c:pt>
                <c:pt idx="70">
                  <c:v>59295.5</c:v>
                </c:pt>
                <c:pt idx="71">
                  <c:v>59315</c:v>
                </c:pt>
                <c:pt idx="72">
                  <c:v>59315</c:v>
                </c:pt>
                <c:pt idx="73">
                  <c:v>59315</c:v>
                </c:pt>
                <c:pt idx="74">
                  <c:v>59315.5</c:v>
                </c:pt>
                <c:pt idx="75">
                  <c:v>59315.5</c:v>
                </c:pt>
                <c:pt idx="76">
                  <c:v>59315.5</c:v>
                </c:pt>
                <c:pt idx="77">
                  <c:v>59332</c:v>
                </c:pt>
                <c:pt idx="78">
                  <c:v>59376.5</c:v>
                </c:pt>
                <c:pt idx="79">
                  <c:v>59376.5</c:v>
                </c:pt>
                <c:pt idx="80">
                  <c:v>59376.5</c:v>
                </c:pt>
                <c:pt idx="81">
                  <c:v>59377</c:v>
                </c:pt>
                <c:pt idx="82">
                  <c:v>59377</c:v>
                </c:pt>
                <c:pt idx="83">
                  <c:v>59377</c:v>
                </c:pt>
                <c:pt idx="84">
                  <c:v>60247</c:v>
                </c:pt>
                <c:pt idx="85">
                  <c:v>60247.5</c:v>
                </c:pt>
                <c:pt idx="86">
                  <c:v>60292</c:v>
                </c:pt>
                <c:pt idx="87">
                  <c:v>64038</c:v>
                </c:pt>
                <c:pt idx="88">
                  <c:v>64431</c:v>
                </c:pt>
              </c:numCache>
            </c:numRef>
          </c:xVal>
          <c:yVal>
            <c:numRef>
              <c:f>'Active 1'!$K$21:$K$830</c:f>
              <c:numCache>
                <c:formatCode>General</c:formatCode>
                <c:ptCount val="810"/>
                <c:pt idx="10">
                  <c:v>-5.7890000003681052E-2</c:v>
                </c:pt>
                <c:pt idx="11">
                  <c:v>-7.2788749996107072E-2</c:v>
                </c:pt>
                <c:pt idx="12">
                  <c:v>-7.2686249994148966E-2</c:v>
                </c:pt>
                <c:pt idx="13">
                  <c:v>-7.8994999996211845E-2</c:v>
                </c:pt>
                <c:pt idx="15">
                  <c:v>-9.9429999994754326E-2</c:v>
                </c:pt>
                <c:pt idx="16">
                  <c:v>-9.864749999542255E-2</c:v>
                </c:pt>
                <c:pt idx="17">
                  <c:v>-0.11022374999447493</c:v>
                </c:pt>
                <c:pt idx="18">
                  <c:v>-0.11658874999557156</c:v>
                </c:pt>
                <c:pt idx="19">
                  <c:v>-0.11990499024977908</c:v>
                </c:pt>
                <c:pt idx="20">
                  <c:v>-0.13178749999497086</c:v>
                </c:pt>
                <c:pt idx="21">
                  <c:v>-0.15488249999907566</c:v>
                </c:pt>
                <c:pt idx="23">
                  <c:v>-0.16712749999715015</c:v>
                </c:pt>
                <c:pt idx="24">
                  <c:v>-0.17344500000035623</c:v>
                </c:pt>
                <c:pt idx="25">
                  <c:v>-0.17549999999755528</c:v>
                </c:pt>
                <c:pt idx="26">
                  <c:v>-0.1745699999955832</c:v>
                </c:pt>
                <c:pt idx="27">
                  <c:v>-0.17440999999962514</c:v>
                </c:pt>
                <c:pt idx="28">
                  <c:v>-0.17174374999740394</c:v>
                </c:pt>
                <c:pt idx="29">
                  <c:v>-0.17149375000008149</c:v>
                </c:pt>
                <c:pt idx="30">
                  <c:v>-0.17132375000073807</c:v>
                </c:pt>
                <c:pt idx="31">
                  <c:v>-0.1749212499926216</c:v>
                </c:pt>
                <c:pt idx="32">
                  <c:v>-0.17288124999322463</c:v>
                </c:pt>
                <c:pt idx="33">
                  <c:v>-0.1726712499948917</c:v>
                </c:pt>
                <c:pt idx="34">
                  <c:v>-0.17870124999171821</c:v>
                </c:pt>
                <c:pt idx="35">
                  <c:v>-0.17720124999323161</c:v>
                </c:pt>
                <c:pt idx="36">
                  <c:v>-0.17932624999230029</c:v>
                </c:pt>
                <c:pt idx="37">
                  <c:v>-0.17901624998921761</c:v>
                </c:pt>
                <c:pt idx="38">
                  <c:v>-0.17892624999512918</c:v>
                </c:pt>
                <c:pt idx="39">
                  <c:v>-0.18292749999818625</c:v>
                </c:pt>
                <c:pt idx="40">
                  <c:v>-0.18059374999575084</c:v>
                </c:pt>
                <c:pt idx="41">
                  <c:v>-0.18364999999903375</c:v>
                </c:pt>
                <c:pt idx="42">
                  <c:v>-0.18344999999681022</c:v>
                </c:pt>
                <c:pt idx="43">
                  <c:v>-0.18329999999696156</c:v>
                </c:pt>
                <c:pt idx="44">
                  <c:v>-0.18363749999844003</c:v>
                </c:pt>
                <c:pt idx="45">
                  <c:v>-0.18348749999859137</c:v>
                </c:pt>
                <c:pt idx="46">
                  <c:v>-0.18282750000071246</c:v>
                </c:pt>
                <c:pt idx="47">
                  <c:v>-0.18261374999565305</c:v>
                </c:pt>
                <c:pt idx="48">
                  <c:v>-0.1820937500015134</c:v>
                </c:pt>
                <c:pt idx="49">
                  <c:v>-0.18131374999938998</c:v>
                </c:pt>
                <c:pt idx="50">
                  <c:v>-0.18352500000037253</c:v>
                </c:pt>
                <c:pt idx="51">
                  <c:v>-0.1834549999985029</c:v>
                </c:pt>
                <c:pt idx="52">
                  <c:v>-0.18289499999809777</c:v>
                </c:pt>
                <c:pt idx="55">
                  <c:v>-0.18359999999665888</c:v>
                </c:pt>
                <c:pt idx="56">
                  <c:v>-0.18346000000019558</c:v>
                </c:pt>
                <c:pt idx="57">
                  <c:v>-0.18235999999888008</c:v>
                </c:pt>
                <c:pt idx="58">
                  <c:v>-0.18468999999458902</c:v>
                </c:pt>
                <c:pt idx="59">
                  <c:v>-0.18405999999231426</c:v>
                </c:pt>
                <c:pt idx="60">
                  <c:v>-0.1839099999924656</c:v>
                </c:pt>
                <c:pt idx="61">
                  <c:v>-0.18283874999178806</c:v>
                </c:pt>
                <c:pt idx="62">
                  <c:v>-0.18251874999259599</c:v>
                </c:pt>
                <c:pt idx="63">
                  <c:v>-0.18186874999082647</c:v>
                </c:pt>
                <c:pt idx="64">
                  <c:v>-0.1852050000015879</c:v>
                </c:pt>
                <c:pt idx="65">
                  <c:v>-0.18467500000406289</c:v>
                </c:pt>
                <c:pt idx="66">
                  <c:v>-0.18449500000133412</c:v>
                </c:pt>
                <c:pt idx="67">
                  <c:v>-0.18206374999863328</c:v>
                </c:pt>
                <c:pt idx="68">
                  <c:v>-0.1819737499972689</c:v>
                </c:pt>
                <c:pt idx="69">
                  <c:v>-0.18177374999504536</c:v>
                </c:pt>
                <c:pt idx="70">
                  <c:v>-0.18180374999792548</c:v>
                </c:pt>
                <c:pt idx="71">
                  <c:v>-0.18525749999389518</c:v>
                </c:pt>
                <c:pt idx="72">
                  <c:v>-0.18502749999606749</c:v>
                </c:pt>
                <c:pt idx="73">
                  <c:v>-0.18495749999419786</c:v>
                </c:pt>
                <c:pt idx="74">
                  <c:v>-0.18344374999287538</c:v>
                </c:pt>
                <c:pt idx="75">
                  <c:v>-0.18314374999317806</c:v>
                </c:pt>
                <c:pt idx="76">
                  <c:v>-0.18263374998787185</c:v>
                </c:pt>
                <c:pt idx="78">
                  <c:v>-0.18444624999392545</c:v>
                </c:pt>
                <c:pt idx="79">
                  <c:v>-0.18392624999250984</c:v>
                </c:pt>
                <c:pt idx="80">
                  <c:v>-0.18340624999109423</c:v>
                </c:pt>
                <c:pt idx="81">
                  <c:v>-0.18507249999674968</c:v>
                </c:pt>
                <c:pt idx="82">
                  <c:v>-0.18499249999877065</c:v>
                </c:pt>
                <c:pt idx="83">
                  <c:v>-0.18489249999402091</c:v>
                </c:pt>
                <c:pt idx="84">
                  <c:v>-0.19402749999426305</c:v>
                </c:pt>
                <c:pt idx="85">
                  <c:v>-0.19509375000052387</c:v>
                </c:pt>
                <c:pt idx="86">
                  <c:v>-0.19402999999874737</c:v>
                </c:pt>
                <c:pt idx="87">
                  <c:v>-0.22693499999149935</c:v>
                </c:pt>
                <c:pt idx="88">
                  <c:v>-0.2306274999937159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41-4C59-B157-D284EE158AD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1'!$F$21:$F$830</c:f>
              <c:numCache>
                <c:formatCode>General</c:formatCode>
                <c:ptCount val="810"/>
                <c:pt idx="0">
                  <c:v>-5149</c:v>
                </c:pt>
                <c:pt idx="1">
                  <c:v>-2073.5</c:v>
                </c:pt>
                <c:pt idx="2">
                  <c:v>-1401.5</c:v>
                </c:pt>
                <c:pt idx="3">
                  <c:v>0</c:v>
                </c:pt>
                <c:pt idx="4">
                  <c:v>0</c:v>
                </c:pt>
                <c:pt idx="5">
                  <c:v>1139.5</c:v>
                </c:pt>
                <c:pt idx="6">
                  <c:v>2032</c:v>
                </c:pt>
                <c:pt idx="7">
                  <c:v>7022</c:v>
                </c:pt>
                <c:pt idx="8">
                  <c:v>24613</c:v>
                </c:pt>
                <c:pt idx="9">
                  <c:v>27501.5</c:v>
                </c:pt>
                <c:pt idx="10">
                  <c:v>41732</c:v>
                </c:pt>
                <c:pt idx="11">
                  <c:v>44093.5</c:v>
                </c:pt>
                <c:pt idx="12">
                  <c:v>44096.5</c:v>
                </c:pt>
                <c:pt idx="13">
                  <c:v>44886</c:v>
                </c:pt>
                <c:pt idx="14">
                  <c:v>46979</c:v>
                </c:pt>
                <c:pt idx="15">
                  <c:v>48804</c:v>
                </c:pt>
                <c:pt idx="16">
                  <c:v>48863</c:v>
                </c:pt>
                <c:pt idx="17">
                  <c:v>51051.5</c:v>
                </c:pt>
                <c:pt idx="18">
                  <c:v>51813.5</c:v>
                </c:pt>
                <c:pt idx="19">
                  <c:v>51847</c:v>
                </c:pt>
                <c:pt idx="20">
                  <c:v>53055</c:v>
                </c:pt>
                <c:pt idx="21">
                  <c:v>56089</c:v>
                </c:pt>
                <c:pt idx="22">
                  <c:v>56147.5</c:v>
                </c:pt>
                <c:pt idx="23">
                  <c:v>57275</c:v>
                </c:pt>
                <c:pt idx="24">
                  <c:v>58042</c:v>
                </c:pt>
                <c:pt idx="25">
                  <c:v>58344</c:v>
                </c:pt>
                <c:pt idx="26">
                  <c:v>58344</c:v>
                </c:pt>
                <c:pt idx="27">
                  <c:v>58344</c:v>
                </c:pt>
                <c:pt idx="28">
                  <c:v>58391.5</c:v>
                </c:pt>
                <c:pt idx="29">
                  <c:v>58391.5</c:v>
                </c:pt>
                <c:pt idx="30">
                  <c:v>58391.5</c:v>
                </c:pt>
                <c:pt idx="31">
                  <c:v>58394.5</c:v>
                </c:pt>
                <c:pt idx="32">
                  <c:v>58394.5</c:v>
                </c:pt>
                <c:pt idx="33">
                  <c:v>58394.5</c:v>
                </c:pt>
                <c:pt idx="34">
                  <c:v>58954.5</c:v>
                </c:pt>
                <c:pt idx="35">
                  <c:v>58954.5</c:v>
                </c:pt>
                <c:pt idx="36">
                  <c:v>58968.5</c:v>
                </c:pt>
                <c:pt idx="37">
                  <c:v>58968.5</c:v>
                </c:pt>
                <c:pt idx="38">
                  <c:v>58968.5</c:v>
                </c:pt>
                <c:pt idx="39">
                  <c:v>59167</c:v>
                </c:pt>
                <c:pt idx="40">
                  <c:v>59167.5</c:v>
                </c:pt>
                <c:pt idx="41">
                  <c:v>59212</c:v>
                </c:pt>
                <c:pt idx="42">
                  <c:v>59212</c:v>
                </c:pt>
                <c:pt idx="43">
                  <c:v>59212</c:v>
                </c:pt>
                <c:pt idx="44">
                  <c:v>59223</c:v>
                </c:pt>
                <c:pt idx="45">
                  <c:v>59223</c:v>
                </c:pt>
                <c:pt idx="46">
                  <c:v>59223</c:v>
                </c:pt>
                <c:pt idx="47">
                  <c:v>59223.5</c:v>
                </c:pt>
                <c:pt idx="48">
                  <c:v>59223.5</c:v>
                </c:pt>
                <c:pt idx="49">
                  <c:v>59223.5</c:v>
                </c:pt>
                <c:pt idx="50">
                  <c:v>59226</c:v>
                </c:pt>
                <c:pt idx="51">
                  <c:v>59226</c:v>
                </c:pt>
                <c:pt idx="52">
                  <c:v>59226</c:v>
                </c:pt>
                <c:pt idx="53">
                  <c:v>59237</c:v>
                </c:pt>
                <c:pt idx="54">
                  <c:v>59237.5</c:v>
                </c:pt>
                <c:pt idx="55">
                  <c:v>59240</c:v>
                </c:pt>
                <c:pt idx="56">
                  <c:v>59240</c:v>
                </c:pt>
                <c:pt idx="57">
                  <c:v>59240</c:v>
                </c:pt>
                <c:pt idx="58">
                  <c:v>59276</c:v>
                </c:pt>
                <c:pt idx="59">
                  <c:v>59276</c:v>
                </c:pt>
                <c:pt idx="60">
                  <c:v>59276</c:v>
                </c:pt>
                <c:pt idx="61">
                  <c:v>59281.5</c:v>
                </c:pt>
                <c:pt idx="62">
                  <c:v>59281.5</c:v>
                </c:pt>
                <c:pt idx="63">
                  <c:v>59281.5</c:v>
                </c:pt>
                <c:pt idx="64">
                  <c:v>59282</c:v>
                </c:pt>
                <c:pt idx="65">
                  <c:v>59282</c:v>
                </c:pt>
                <c:pt idx="66">
                  <c:v>59282</c:v>
                </c:pt>
                <c:pt idx="67">
                  <c:v>59287.5</c:v>
                </c:pt>
                <c:pt idx="68">
                  <c:v>59287.5</c:v>
                </c:pt>
                <c:pt idx="69">
                  <c:v>59287.5</c:v>
                </c:pt>
                <c:pt idx="70">
                  <c:v>59295.5</c:v>
                </c:pt>
                <c:pt idx="71">
                  <c:v>59315</c:v>
                </c:pt>
                <c:pt idx="72">
                  <c:v>59315</c:v>
                </c:pt>
                <c:pt idx="73">
                  <c:v>59315</c:v>
                </c:pt>
                <c:pt idx="74">
                  <c:v>59315.5</c:v>
                </c:pt>
                <c:pt idx="75">
                  <c:v>59315.5</c:v>
                </c:pt>
                <c:pt idx="76">
                  <c:v>59315.5</c:v>
                </c:pt>
                <c:pt idx="77">
                  <c:v>59332</c:v>
                </c:pt>
                <c:pt idx="78">
                  <c:v>59376.5</c:v>
                </c:pt>
                <c:pt idx="79">
                  <c:v>59376.5</c:v>
                </c:pt>
                <c:pt idx="80">
                  <c:v>59376.5</c:v>
                </c:pt>
                <c:pt idx="81">
                  <c:v>59377</c:v>
                </c:pt>
                <c:pt idx="82">
                  <c:v>59377</c:v>
                </c:pt>
                <c:pt idx="83">
                  <c:v>59377</c:v>
                </c:pt>
                <c:pt idx="84">
                  <c:v>60247</c:v>
                </c:pt>
                <c:pt idx="85">
                  <c:v>60247.5</c:v>
                </c:pt>
                <c:pt idx="86">
                  <c:v>60292</c:v>
                </c:pt>
                <c:pt idx="87">
                  <c:v>64038</c:v>
                </c:pt>
                <c:pt idx="88">
                  <c:v>64431</c:v>
                </c:pt>
              </c:numCache>
            </c:numRef>
          </c:xVal>
          <c:yVal>
            <c:numRef>
              <c:f>'Active 1'!$L$21:$L$830</c:f>
              <c:numCache>
                <c:formatCode>General</c:formatCode>
                <c:ptCount val="8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41-4C59-B157-D284EE158AD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1'!$F$21:$F$830</c:f>
              <c:numCache>
                <c:formatCode>General</c:formatCode>
                <c:ptCount val="810"/>
                <c:pt idx="0">
                  <c:v>-5149</c:v>
                </c:pt>
                <c:pt idx="1">
                  <c:v>-2073.5</c:v>
                </c:pt>
                <c:pt idx="2">
                  <c:v>-1401.5</c:v>
                </c:pt>
                <c:pt idx="3">
                  <c:v>0</c:v>
                </c:pt>
                <c:pt idx="4">
                  <c:v>0</c:v>
                </c:pt>
                <c:pt idx="5">
                  <c:v>1139.5</c:v>
                </c:pt>
                <c:pt idx="6">
                  <c:v>2032</c:v>
                </c:pt>
                <c:pt idx="7">
                  <c:v>7022</c:v>
                </c:pt>
                <c:pt idx="8">
                  <c:v>24613</c:v>
                </c:pt>
                <c:pt idx="9">
                  <c:v>27501.5</c:v>
                </c:pt>
                <c:pt idx="10">
                  <c:v>41732</c:v>
                </c:pt>
                <c:pt idx="11">
                  <c:v>44093.5</c:v>
                </c:pt>
                <c:pt idx="12">
                  <c:v>44096.5</c:v>
                </c:pt>
                <c:pt idx="13">
                  <c:v>44886</c:v>
                </c:pt>
                <c:pt idx="14">
                  <c:v>46979</c:v>
                </c:pt>
                <c:pt idx="15">
                  <c:v>48804</c:v>
                </c:pt>
                <c:pt idx="16">
                  <c:v>48863</c:v>
                </c:pt>
                <c:pt idx="17">
                  <c:v>51051.5</c:v>
                </c:pt>
                <c:pt idx="18">
                  <c:v>51813.5</c:v>
                </c:pt>
                <c:pt idx="19">
                  <c:v>51847</c:v>
                </c:pt>
                <c:pt idx="20">
                  <c:v>53055</c:v>
                </c:pt>
                <c:pt idx="21">
                  <c:v>56089</c:v>
                </c:pt>
                <c:pt idx="22">
                  <c:v>56147.5</c:v>
                </c:pt>
                <c:pt idx="23">
                  <c:v>57275</c:v>
                </c:pt>
                <c:pt idx="24">
                  <c:v>58042</c:v>
                </c:pt>
                <c:pt idx="25">
                  <c:v>58344</c:v>
                </c:pt>
                <c:pt idx="26">
                  <c:v>58344</c:v>
                </c:pt>
                <c:pt idx="27">
                  <c:v>58344</c:v>
                </c:pt>
                <c:pt idx="28">
                  <c:v>58391.5</c:v>
                </c:pt>
                <c:pt idx="29">
                  <c:v>58391.5</c:v>
                </c:pt>
                <c:pt idx="30">
                  <c:v>58391.5</c:v>
                </c:pt>
                <c:pt idx="31">
                  <c:v>58394.5</c:v>
                </c:pt>
                <c:pt idx="32">
                  <c:v>58394.5</c:v>
                </c:pt>
                <c:pt idx="33">
                  <c:v>58394.5</c:v>
                </c:pt>
                <c:pt idx="34">
                  <c:v>58954.5</c:v>
                </c:pt>
                <c:pt idx="35">
                  <c:v>58954.5</c:v>
                </c:pt>
                <c:pt idx="36">
                  <c:v>58968.5</c:v>
                </c:pt>
                <c:pt idx="37">
                  <c:v>58968.5</c:v>
                </c:pt>
                <c:pt idx="38">
                  <c:v>58968.5</c:v>
                </c:pt>
                <c:pt idx="39">
                  <c:v>59167</c:v>
                </c:pt>
                <c:pt idx="40">
                  <c:v>59167.5</c:v>
                </c:pt>
                <c:pt idx="41">
                  <c:v>59212</c:v>
                </c:pt>
                <c:pt idx="42">
                  <c:v>59212</c:v>
                </c:pt>
                <c:pt idx="43">
                  <c:v>59212</c:v>
                </c:pt>
                <c:pt idx="44">
                  <c:v>59223</c:v>
                </c:pt>
                <c:pt idx="45">
                  <c:v>59223</c:v>
                </c:pt>
                <c:pt idx="46">
                  <c:v>59223</c:v>
                </c:pt>
                <c:pt idx="47">
                  <c:v>59223.5</c:v>
                </c:pt>
                <c:pt idx="48">
                  <c:v>59223.5</c:v>
                </c:pt>
                <c:pt idx="49">
                  <c:v>59223.5</c:v>
                </c:pt>
                <c:pt idx="50">
                  <c:v>59226</c:v>
                </c:pt>
                <c:pt idx="51">
                  <c:v>59226</c:v>
                </c:pt>
                <c:pt idx="52">
                  <c:v>59226</c:v>
                </c:pt>
                <c:pt idx="53">
                  <c:v>59237</c:v>
                </c:pt>
                <c:pt idx="54">
                  <c:v>59237.5</c:v>
                </c:pt>
                <c:pt idx="55">
                  <c:v>59240</c:v>
                </c:pt>
                <c:pt idx="56">
                  <c:v>59240</c:v>
                </c:pt>
                <c:pt idx="57">
                  <c:v>59240</c:v>
                </c:pt>
                <c:pt idx="58">
                  <c:v>59276</c:v>
                </c:pt>
                <c:pt idx="59">
                  <c:v>59276</c:v>
                </c:pt>
                <c:pt idx="60">
                  <c:v>59276</c:v>
                </c:pt>
                <c:pt idx="61">
                  <c:v>59281.5</c:v>
                </c:pt>
                <c:pt idx="62">
                  <c:v>59281.5</c:v>
                </c:pt>
                <c:pt idx="63">
                  <c:v>59281.5</c:v>
                </c:pt>
                <c:pt idx="64">
                  <c:v>59282</c:v>
                </c:pt>
                <c:pt idx="65">
                  <c:v>59282</c:v>
                </c:pt>
                <c:pt idx="66">
                  <c:v>59282</c:v>
                </c:pt>
                <c:pt idx="67">
                  <c:v>59287.5</c:v>
                </c:pt>
                <c:pt idx="68">
                  <c:v>59287.5</c:v>
                </c:pt>
                <c:pt idx="69">
                  <c:v>59287.5</c:v>
                </c:pt>
                <c:pt idx="70">
                  <c:v>59295.5</c:v>
                </c:pt>
                <c:pt idx="71">
                  <c:v>59315</c:v>
                </c:pt>
                <c:pt idx="72">
                  <c:v>59315</c:v>
                </c:pt>
                <c:pt idx="73">
                  <c:v>59315</c:v>
                </c:pt>
                <c:pt idx="74">
                  <c:v>59315.5</c:v>
                </c:pt>
                <c:pt idx="75">
                  <c:v>59315.5</c:v>
                </c:pt>
                <c:pt idx="76">
                  <c:v>59315.5</c:v>
                </c:pt>
                <c:pt idx="77">
                  <c:v>59332</c:v>
                </c:pt>
                <c:pt idx="78">
                  <c:v>59376.5</c:v>
                </c:pt>
                <c:pt idx="79">
                  <c:v>59376.5</c:v>
                </c:pt>
                <c:pt idx="80">
                  <c:v>59376.5</c:v>
                </c:pt>
                <c:pt idx="81">
                  <c:v>59377</c:v>
                </c:pt>
                <c:pt idx="82">
                  <c:v>59377</c:v>
                </c:pt>
                <c:pt idx="83">
                  <c:v>59377</c:v>
                </c:pt>
                <c:pt idx="84">
                  <c:v>60247</c:v>
                </c:pt>
                <c:pt idx="85">
                  <c:v>60247.5</c:v>
                </c:pt>
                <c:pt idx="86">
                  <c:v>60292</c:v>
                </c:pt>
                <c:pt idx="87">
                  <c:v>64038</c:v>
                </c:pt>
                <c:pt idx="88">
                  <c:v>64431</c:v>
                </c:pt>
              </c:numCache>
            </c:numRef>
          </c:xVal>
          <c:yVal>
            <c:numRef>
              <c:f>'Active 1'!$M$21:$M$830</c:f>
              <c:numCache>
                <c:formatCode>General</c:formatCode>
                <c:ptCount val="8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41-4C59-B157-D284EE158AD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1.1999999999999999E-3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2.9999999999999997E-4</c:v>
                  </c:pt>
                  <c:pt idx="16">
                    <c:v>2.0000000000000001E-4</c:v>
                  </c:pt>
                  <c:pt idx="17">
                    <c:v>1.6000000000000001E-3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8.9999999999999998E-4</c:v>
                  </c:pt>
                  <c:pt idx="21">
                    <c:v>6.9999999999999999E-4</c:v>
                  </c:pt>
                  <c:pt idx="22">
                    <c:v>0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1'!$F$21:$F$830</c:f>
              <c:numCache>
                <c:formatCode>General</c:formatCode>
                <c:ptCount val="810"/>
                <c:pt idx="0">
                  <c:v>-5149</c:v>
                </c:pt>
                <c:pt idx="1">
                  <c:v>-2073.5</c:v>
                </c:pt>
                <c:pt idx="2">
                  <c:v>-1401.5</c:v>
                </c:pt>
                <c:pt idx="3">
                  <c:v>0</c:v>
                </c:pt>
                <c:pt idx="4">
                  <c:v>0</c:v>
                </c:pt>
                <c:pt idx="5">
                  <c:v>1139.5</c:v>
                </c:pt>
                <c:pt idx="6">
                  <c:v>2032</c:v>
                </c:pt>
                <c:pt idx="7">
                  <c:v>7022</c:v>
                </c:pt>
                <c:pt idx="8">
                  <c:v>24613</c:v>
                </c:pt>
                <c:pt idx="9">
                  <c:v>27501.5</c:v>
                </c:pt>
                <c:pt idx="10">
                  <c:v>41732</c:v>
                </c:pt>
                <c:pt idx="11">
                  <c:v>44093.5</c:v>
                </c:pt>
                <c:pt idx="12">
                  <c:v>44096.5</c:v>
                </c:pt>
                <c:pt idx="13">
                  <c:v>44886</c:v>
                </c:pt>
                <c:pt idx="14">
                  <c:v>46979</c:v>
                </c:pt>
                <c:pt idx="15">
                  <c:v>48804</c:v>
                </c:pt>
                <c:pt idx="16">
                  <c:v>48863</c:v>
                </c:pt>
                <c:pt idx="17">
                  <c:v>51051.5</c:v>
                </c:pt>
                <c:pt idx="18">
                  <c:v>51813.5</c:v>
                </c:pt>
                <c:pt idx="19">
                  <c:v>51847</c:v>
                </c:pt>
                <c:pt idx="20">
                  <c:v>53055</c:v>
                </c:pt>
                <c:pt idx="21">
                  <c:v>56089</c:v>
                </c:pt>
                <c:pt idx="22">
                  <c:v>56147.5</c:v>
                </c:pt>
                <c:pt idx="23">
                  <c:v>57275</c:v>
                </c:pt>
                <c:pt idx="24">
                  <c:v>58042</c:v>
                </c:pt>
                <c:pt idx="25">
                  <c:v>58344</c:v>
                </c:pt>
                <c:pt idx="26">
                  <c:v>58344</c:v>
                </c:pt>
                <c:pt idx="27">
                  <c:v>58344</c:v>
                </c:pt>
                <c:pt idx="28">
                  <c:v>58391.5</c:v>
                </c:pt>
                <c:pt idx="29">
                  <c:v>58391.5</c:v>
                </c:pt>
                <c:pt idx="30">
                  <c:v>58391.5</c:v>
                </c:pt>
                <c:pt idx="31">
                  <c:v>58394.5</c:v>
                </c:pt>
                <c:pt idx="32">
                  <c:v>58394.5</c:v>
                </c:pt>
                <c:pt idx="33">
                  <c:v>58394.5</c:v>
                </c:pt>
                <c:pt idx="34">
                  <c:v>58954.5</c:v>
                </c:pt>
                <c:pt idx="35">
                  <c:v>58954.5</c:v>
                </c:pt>
                <c:pt idx="36">
                  <c:v>58968.5</c:v>
                </c:pt>
                <c:pt idx="37">
                  <c:v>58968.5</c:v>
                </c:pt>
                <c:pt idx="38">
                  <c:v>58968.5</c:v>
                </c:pt>
                <c:pt idx="39">
                  <c:v>59167</c:v>
                </c:pt>
                <c:pt idx="40">
                  <c:v>59167.5</c:v>
                </c:pt>
                <c:pt idx="41">
                  <c:v>59212</c:v>
                </c:pt>
                <c:pt idx="42">
                  <c:v>59212</c:v>
                </c:pt>
                <c:pt idx="43">
                  <c:v>59212</c:v>
                </c:pt>
                <c:pt idx="44">
                  <c:v>59223</c:v>
                </c:pt>
                <c:pt idx="45">
                  <c:v>59223</c:v>
                </c:pt>
                <c:pt idx="46">
                  <c:v>59223</c:v>
                </c:pt>
                <c:pt idx="47">
                  <c:v>59223.5</c:v>
                </c:pt>
                <c:pt idx="48">
                  <c:v>59223.5</c:v>
                </c:pt>
                <c:pt idx="49">
                  <c:v>59223.5</c:v>
                </c:pt>
                <c:pt idx="50">
                  <c:v>59226</c:v>
                </c:pt>
                <c:pt idx="51">
                  <c:v>59226</c:v>
                </c:pt>
                <c:pt idx="52">
                  <c:v>59226</c:v>
                </c:pt>
                <c:pt idx="53">
                  <c:v>59237</c:v>
                </c:pt>
                <c:pt idx="54">
                  <c:v>59237.5</c:v>
                </c:pt>
                <c:pt idx="55">
                  <c:v>59240</c:v>
                </c:pt>
                <c:pt idx="56">
                  <c:v>59240</c:v>
                </c:pt>
                <c:pt idx="57">
                  <c:v>59240</c:v>
                </c:pt>
                <c:pt idx="58">
                  <c:v>59276</c:v>
                </c:pt>
                <c:pt idx="59">
                  <c:v>59276</c:v>
                </c:pt>
                <c:pt idx="60">
                  <c:v>59276</c:v>
                </c:pt>
                <c:pt idx="61">
                  <c:v>59281.5</c:v>
                </c:pt>
                <c:pt idx="62">
                  <c:v>59281.5</c:v>
                </c:pt>
                <c:pt idx="63">
                  <c:v>59281.5</c:v>
                </c:pt>
                <c:pt idx="64">
                  <c:v>59282</c:v>
                </c:pt>
                <c:pt idx="65">
                  <c:v>59282</c:v>
                </c:pt>
                <c:pt idx="66">
                  <c:v>59282</c:v>
                </c:pt>
                <c:pt idx="67">
                  <c:v>59287.5</c:v>
                </c:pt>
                <c:pt idx="68">
                  <c:v>59287.5</c:v>
                </c:pt>
                <c:pt idx="69">
                  <c:v>59287.5</c:v>
                </c:pt>
                <c:pt idx="70">
                  <c:v>59295.5</c:v>
                </c:pt>
                <c:pt idx="71">
                  <c:v>59315</c:v>
                </c:pt>
                <c:pt idx="72">
                  <c:v>59315</c:v>
                </c:pt>
                <c:pt idx="73">
                  <c:v>59315</c:v>
                </c:pt>
                <c:pt idx="74">
                  <c:v>59315.5</c:v>
                </c:pt>
                <c:pt idx="75">
                  <c:v>59315.5</c:v>
                </c:pt>
                <c:pt idx="76">
                  <c:v>59315.5</c:v>
                </c:pt>
                <c:pt idx="77">
                  <c:v>59332</c:v>
                </c:pt>
                <c:pt idx="78">
                  <c:v>59376.5</c:v>
                </c:pt>
                <c:pt idx="79">
                  <c:v>59376.5</c:v>
                </c:pt>
                <c:pt idx="80">
                  <c:v>59376.5</c:v>
                </c:pt>
                <c:pt idx="81">
                  <c:v>59377</c:v>
                </c:pt>
                <c:pt idx="82">
                  <c:v>59377</c:v>
                </c:pt>
                <c:pt idx="83">
                  <c:v>59377</c:v>
                </c:pt>
                <c:pt idx="84">
                  <c:v>60247</c:v>
                </c:pt>
                <c:pt idx="85">
                  <c:v>60247.5</c:v>
                </c:pt>
                <c:pt idx="86">
                  <c:v>60292</c:v>
                </c:pt>
                <c:pt idx="87">
                  <c:v>64038</c:v>
                </c:pt>
                <c:pt idx="88">
                  <c:v>64431</c:v>
                </c:pt>
              </c:numCache>
            </c:numRef>
          </c:xVal>
          <c:yVal>
            <c:numRef>
              <c:f>'Active 1'!$N$21:$N$830</c:f>
              <c:numCache>
                <c:formatCode>General</c:formatCode>
                <c:ptCount val="8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41-4C59-B157-D284EE158AD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1'!$F$21:$F$830</c:f>
              <c:numCache>
                <c:formatCode>General</c:formatCode>
                <c:ptCount val="810"/>
                <c:pt idx="0">
                  <c:v>-5149</c:v>
                </c:pt>
                <c:pt idx="1">
                  <c:v>-2073.5</c:v>
                </c:pt>
                <c:pt idx="2">
                  <c:v>-1401.5</c:v>
                </c:pt>
                <c:pt idx="3">
                  <c:v>0</c:v>
                </c:pt>
                <c:pt idx="4">
                  <c:v>0</c:v>
                </c:pt>
                <c:pt idx="5">
                  <c:v>1139.5</c:v>
                </c:pt>
                <c:pt idx="6">
                  <c:v>2032</c:v>
                </c:pt>
                <c:pt idx="7">
                  <c:v>7022</c:v>
                </c:pt>
                <c:pt idx="8">
                  <c:v>24613</c:v>
                </c:pt>
                <c:pt idx="9">
                  <c:v>27501.5</c:v>
                </c:pt>
                <c:pt idx="10">
                  <c:v>41732</c:v>
                </c:pt>
                <c:pt idx="11">
                  <c:v>44093.5</c:v>
                </c:pt>
                <c:pt idx="12">
                  <c:v>44096.5</c:v>
                </c:pt>
                <c:pt idx="13">
                  <c:v>44886</c:v>
                </c:pt>
                <c:pt idx="14">
                  <c:v>46979</c:v>
                </c:pt>
                <c:pt idx="15">
                  <c:v>48804</c:v>
                </c:pt>
                <c:pt idx="16">
                  <c:v>48863</c:v>
                </c:pt>
                <c:pt idx="17">
                  <c:v>51051.5</c:v>
                </c:pt>
                <c:pt idx="18">
                  <c:v>51813.5</c:v>
                </c:pt>
                <c:pt idx="19">
                  <c:v>51847</c:v>
                </c:pt>
                <c:pt idx="20">
                  <c:v>53055</c:v>
                </c:pt>
                <c:pt idx="21">
                  <c:v>56089</c:v>
                </c:pt>
                <c:pt idx="22">
                  <c:v>56147.5</c:v>
                </c:pt>
                <c:pt idx="23">
                  <c:v>57275</c:v>
                </c:pt>
                <c:pt idx="24">
                  <c:v>58042</c:v>
                </c:pt>
                <c:pt idx="25">
                  <c:v>58344</c:v>
                </c:pt>
                <c:pt idx="26">
                  <c:v>58344</c:v>
                </c:pt>
                <c:pt idx="27">
                  <c:v>58344</c:v>
                </c:pt>
                <c:pt idx="28">
                  <c:v>58391.5</c:v>
                </c:pt>
                <c:pt idx="29">
                  <c:v>58391.5</c:v>
                </c:pt>
                <c:pt idx="30">
                  <c:v>58391.5</c:v>
                </c:pt>
                <c:pt idx="31">
                  <c:v>58394.5</c:v>
                </c:pt>
                <c:pt idx="32">
                  <c:v>58394.5</c:v>
                </c:pt>
                <c:pt idx="33">
                  <c:v>58394.5</c:v>
                </c:pt>
                <c:pt idx="34">
                  <c:v>58954.5</c:v>
                </c:pt>
                <c:pt idx="35">
                  <c:v>58954.5</c:v>
                </c:pt>
                <c:pt idx="36">
                  <c:v>58968.5</c:v>
                </c:pt>
                <c:pt idx="37">
                  <c:v>58968.5</c:v>
                </c:pt>
                <c:pt idx="38">
                  <c:v>58968.5</c:v>
                </c:pt>
                <c:pt idx="39">
                  <c:v>59167</c:v>
                </c:pt>
                <c:pt idx="40">
                  <c:v>59167.5</c:v>
                </c:pt>
                <c:pt idx="41">
                  <c:v>59212</c:v>
                </c:pt>
                <c:pt idx="42">
                  <c:v>59212</c:v>
                </c:pt>
                <c:pt idx="43">
                  <c:v>59212</c:v>
                </c:pt>
                <c:pt idx="44">
                  <c:v>59223</c:v>
                </c:pt>
                <c:pt idx="45">
                  <c:v>59223</c:v>
                </c:pt>
                <c:pt idx="46">
                  <c:v>59223</c:v>
                </c:pt>
                <c:pt idx="47">
                  <c:v>59223.5</c:v>
                </c:pt>
                <c:pt idx="48">
                  <c:v>59223.5</c:v>
                </c:pt>
                <c:pt idx="49">
                  <c:v>59223.5</c:v>
                </c:pt>
                <c:pt idx="50">
                  <c:v>59226</c:v>
                </c:pt>
                <c:pt idx="51">
                  <c:v>59226</c:v>
                </c:pt>
                <c:pt idx="52">
                  <c:v>59226</c:v>
                </c:pt>
                <c:pt idx="53">
                  <c:v>59237</c:v>
                </c:pt>
                <c:pt idx="54">
                  <c:v>59237.5</c:v>
                </c:pt>
                <c:pt idx="55">
                  <c:v>59240</c:v>
                </c:pt>
                <c:pt idx="56">
                  <c:v>59240</c:v>
                </c:pt>
                <c:pt idx="57">
                  <c:v>59240</c:v>
                </c:pt>
                <c:pt idx="58">
                  <c:v>59276</c:v>
                </c:pt>
                <c:pt idx="59">
                  <c:v>59276</c:v>
                </c:pt>
                <c:pt idx="60">
                  <c:v>59276</c:v>
                </c:pt>
                <c:pt idx="61">
                  <c:v>59281.5</c:v>
                </c:pt>
                <c:pt idx="62">
                  <c:v>59281.5</c:v>
                </c:pt>
                <c:pt idx="63">
                  <c:v>59281.5</c:v>
                </c:pt>
                <c:pt idx="64">
                  <c:v>59282</c:v>
                </c:pt>
                <c:pt idx="65">
                  <c:v>59282</c:v>
                </c:pt>
                <c:pt idx="66">
                  <c:v>59282</c:v>
                </c:pt>
                <c:pt idx="67">
                  <c:v>59287.5</c:v>
                </c:pt>
                <c:pt idx="68">
                  <c:v>59287.5</c:v>
                </c:pt>
                <c:pt idx="69">
                  <c:v>59287.5</c:v>
                </c:pt>
                <c:pt idx="70">
                  <c:v>59295.5</c:v>
                </c:pt>
                <c:pt idx="71">
                  <c:v>59315</c:v>
                </c:pt>
                <c:pt idx="72">
                  <c:v>59315</c:v>
                </c:pt>
                <c:pt idx="73">
                  <c:v>59315</c:v>
                </c:pt>
                <c:pt idx="74">
                  <c:v>59315.5</c:v>
                </c:pt>
                <c:pt idx="75">
                  <c:v>59315.5</c:v>
                </c:pt>
                <c:pt idx="76">
                  <c:v>59315.5</c:v>
                </c:pt>
                <c:pt idx="77">
                  <c:v>59332</c:v>
                </c:pt>
                <c:pt idx="78">
                  <c:v>59376.5</c:v>
                </c:pt>
                <c:pt idx="79">
                  <c:v>59376.5</c:v>
                </c:pt>
                <c:pt idx="80">
                  <c:v>59376.5</c:v>
                </c:pt>
                <c:pt idx="81">
                  <c:v>59377</c:v>
                </c:pt>
                <c:pt idx="82">
                  <c:v>59377</c:v>
                </c:pt>
                <c:pt idx="83">
                  <c:v>59377</c:v>
                </c:pt>
                <c:pt idx="84">
                  <c:v>60247</c:v>
                </c:pt>
                <c:pt idx="85">
                  <c:v>60247.5</c:v>
                </c:pt>
                <c:pt idx="86">
                  <c:v>60292</c:v>
                </c:pt>
                <c:pt idx="87">
                  <c:v>64038</c:v>
                </c:pt>
                <c:pt idx="88">
                  <c:v>64431</c:v>
                </c:pt>
              </c:numCache>
            </c:numRef>
          </c:xVal>
          <c:yVal>
            <c:numRef>
              <c:f>'Active 1'!$O$21:$O$830</c:f>
              <c:numCache>
                <c:formatCode>General</c:formatCode>
                <c:ptCount val="810"/>
                <c:pt idx="23">
                  <c:v>-0.16630812443423959</c:v>
                </c:pt>
                <c:pt idx="24">
                  <c:v>-0.17271030903056117</c:v>
                </c:pt>
                <c:pt idx="25">
                  <c:v>-0.17523111704632277</c:v>
                </c:pt>
                <c:pt idx="26">
                  <c:v>-0.17523111704632277</c:v>
                </c:pt>
                <c:pt idx="27">
                  <c:v>-0.17523111704632277</c:v>
                </c:pt>
                <c:pt idx="28">
                  <c:v>-0.17562760175078856</c:v>
                </c:pt>
                <c:pt idx="29">
                  <c:v>-0.17562760175078856</c:v>
                </c:pt>
                <c:pt idx="30">
                  <c:v>-0.17562760175078856</c:v>
                </c:pt>
                <c:pt idx="31">
                  <c:v>-0.17565264289001797</c:v>
                </c:pt>
                <c:pt idx="32">
                  <c:v>-0.17565264289001797</c:v>
                </c:pt>
                <c:pt idx="33">
                  <c:v>-0.17565264289001797</c:v>
                </c:pt>
                <c:pt idx="34">
                  <c:v>-0.1803269888795096</c:v>
                </c:pt>
                <c:pt idx="35">
                  <c:v>-0.1803269888795096</c:v>
                </c:pt>
                <c:pt idx="36">
                  <c:v>-0.18044384752924691</c:v>
                </c:pt>
                <c:pt idx="37">
                  <c:v>-0.18044384752924691</c:v>
                </c:pt>
                <c:pt idx="38">
                  <c:v>-0.18044384752924691</c:v>
                </c:pt>
                <c:pt idx="39">
                  <c:v>-0.18210073624159351</c:v>
                </c:pt>
                <c:pt idx="40">
                  <c:v>-0.18210490976479843</c:v>
                </c:pt>
                <c:pt idx="41">
                  <c:v>-0.18247635333003481</c:v>
                </c:pt>
                <c:pt idx="42">
                  <c:v>-0.18247635333003481</c:v>
                </c:pt>
                <c:pt idx="43">
                  <c:v>-0.18247635333003481</c:v>
                </c:pt>
                <c:pt idx="44">
                  <c:v>-0.18256817084054267</c:v>
                </c:pt>
                <c:pt idx="45">
                  <c:v>-0.18256817084054267</c:v>
                </c:pt>
                <c:pt idx="46">
                  <c:v>-0.18256817084054267</c:v>
                </c:pt>
                <c:pt idx="47">
                  <c:v>-0.18257234436374759</c:v>
                </c:pt>
                <c:pt idx="48">
                  <c:v>-0.18257234436374759</c:v>
                </c:pt>
                <c:pt idx="49">
                  <c:v>-0.18257234436374759</c:v>
                </c:pt>
                <c:pt idx="50">
                  <c:v>-0.18259321197977207</c:v>
                </c:pt>
                <c:pt idx="51">
                  <c:v>-0.18259321197977207</c:v>
                </c:pt>
                <c:pt idx="52">
                  <c:v>-0.18259321197977207</c:v>
                </c:pt>
                <c:pt idx="53">
                  <c:v>-0.18268502949027998</c:v>
                </c:pt>
                <c:pt idx="54">
                  <c:v>-0.18268920301348485</c:v>
                </c:pt>
                <c:pt idx="55">
                  <c:v>-0.18271007062950939</c:v>
                </c:pt>
                <c:pt idx="56">
                  <c:v>-0.18271007062950939</c:v>
                </c:pt>
                <c:pt idx="57">
                  <c:v>-0.18271007062950939</c:v>
                </c:pt>
                <c:pt idx="58">
                  <c:v>-0.18301056430026241</c:v>
                </c:pt>
                <c:pt idx="59">
                  <c:v>-0.18301056430026241</c:v>
                </c:pt>
                <c:pt idx="60">
                  <c:v>-0.18301056430026241</c:v>
                </c:pt>
                <c:pt idx="61">
                  <c:v>-0.18305647305551637</c:v>
                </c:pt>
                <c:pt idx="62">
                  <c:v>-0.18305647305551637</c:v>
                </c:pt>
                <c:pt idx="63">
                  <c:v>-0.18305647305551637</c:v>
                </c:pt>
                <c:pt idx="64">
                  <c:v>-0.18306064657872123</c:v>
                </c:pt>
                <c:pt idx="65">
                  <c:v>-0.18306064657872123</c:v>
                </c:pt>
                <c:pt idx="66">
                  <c:v>-0.18306064657872123</c:v>
                </c:pt>
                <c:pt idx="67">
                  <c:v>-0.18310655533397519</c:v>
                </c:pt>
                <c:pt idx="68">
                  <c:v>-0.18310655533397519</c:v>
                </c:pt>
                <c:pt idx="69">
                  <c:v>-0.18310655533397519</c:v>
                </c:pt>
                <c:pt idx="70">
                  <c:v>-0.18317333170525363</c:v>
                </c:pt>
                <c:pt idx="71">
                  <c:v>-0.1833360991102449</c:v>
                </c:pt>
                <c:pt idx="72">
                  <c:v>-0.1833360991102449</c:v>
                </c:pt>
                <c:pt idx="73">
                  <c:v>-0.1833360991102449</c:v>
                </c:pt>
                <c:pt idx="74">
                  <c:v>-0.18334027263344976</c:v>
                </c:pt>
                <c:pt idx="75">
                  <c:v>-0.18334027263344976</c:v>
                </c:pt>
                <c:pt idx="76">
                  <c:v>-0.18334027263344976</c:v>
                </c:pt>
                <c:pt idx="77">
                  <c:v>-0.18347799889921157</c:v>
                </c:pt>
                <c:pt idx="78">
                  <c:v>-0.18384944246444795</c:v>
                </c:pt>
                <c:pt idx="79">
                  <c:v>-0.18384944246444795</c:v>
                </c:pt>
                <c:pt idx="80">
                  <c:v>-0.18384944246444795</c:v>
                </c:pt>
                <c:pt idx="81">
                  <c:v>-0.18385361598765287</c:v>
                </c:pt>
                <c:pt idx="82">
                  <c:v>-0.18385361598765287</c:v>
                </c:pt>
                <c:pt idx="83">
                  <c:v>-0.18385361598765287</c:v>
                </c:pt>
                <c:pt idx="84">
                  <c:v>-0.1911155463641846</c:v>
                </c:pt>
                <c:pt idx="85">
                  <c:v>-0.19111971988738941</c:v>
                </c:pt>
                <c:pt idx="86">
                  <c:v>-0.19149116345262585</c:v>
                </c:pt>
                <c:pt idx="87">
                  <c:v>-0.22275919930376109</c:v>
                </c:pt>
                <c:pt idx="88">
                  <c:v>-0.22603958854281503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41-4C59-B157-D284EE158ADE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1'!$V$2:$V$105</c:f>
              <c:numCache>
                <c:formatCode>General</c:formatCode>
                <c:ptCount val="104"/>
                <c:pt idx="0">
                  <c:v>-10000</c:v>
                </c:pt>
                <c:pt idx="1">
                  <c:v>-7500</c:v>
                </c:pt>
                <c:pt idx="2">
                  <c:v>-5000</c:v>
                </c:pt>
                <c:pt idx="3">
                  <c:v>-2500</c:v>
                </c:pt>
                <c:pt idx="4">
                  <c:v>0</c:v>
                </c:pt>
                <c:pt idx="5">
                  <c:v>2500</c:v>
                </c:pt>
                <c:pt idx="6">
                  <c:v>5000</c:v>
                </c:pt>
                <c:pt idx="7">
                  <c:v>7500</c:v>
                </c:pt>
                <c:pt idx="8">
                  <c:v>10000</c:v>
                </c:pt>
                <c:pt idx="9">
                  <c:v>12500</c:v>
                </c:pt>
                <c:pt idx="10">
                  <c:v>15000</c:v>
                </c:pt>
                <c:pt idx="11">
                  <c:v>17500</c:v>
                </c:pt>
                <c:pt idx="12">
                  <c:v>20000</c:v>
                </c:pt>
                <c:pt idx="13">
                  <c:v>22500</c:v>
                </c:pt>
                <c:pt idx="14">
                  <c:v>25000</c:v>
                </c:pt>
                <c:pt idx="15">
                  <c:v>27500</c:v>
                </c:pt>
                <c:pt idx="16">
                  <c:v>30000</c:v>
                </c:pt>
                <c:pt idx="17">
                  <c:v>32500</c:v>
                </c:pt>
                <c:pt idx="18">
                  <c:v>35000</c:v>
                </c:pt>
                <c:pt idx="19">
                  <c:v>37500</c:v>
                </c:pt>
                <c:pt idx="20">
                  <c:v>40000</c:v>
                </c:pt>
                <c:pt idx="21">
                  <c:v>42500</c:v>
                </c:pt>
                <c:pt idx="22">
                  <c:v>45000</c:v>
                </c:pt>
                <c:pt idx="23">
                  <c:v>47500</c:v>
                </c:pt>
                <c:pt idx="24">
                  <c:v>50000</c:v>
                </c:pt>
                <c:pt idx="25">
                  <c:v>52500</c:v>
                </c:pt>
                <c:pt idx="26">
                  <c:v>55000</c:v>
                </c:pt>
                <c:pt idx="27">
                  <c:v>57500</c:v>
                </c:pt>
                <c:pt idx="28">
                  <c:v>60000</c:v>
                </c:pt>
                <c:pt idx="29">
                  <c:v>62500</c:v>
                </c:pt>
                <c:pt idx="30">
                  <c:v>65000</c:v>
                </c:pt>
                <c:pt idx="31">
                  <c:v>67500</c:v>
                </c:pt>
              </c:numCache>
            </c:numRef>
          </c:xVal>
          <c:yVal>
            <c:numRef>
              <c:f>'Active 1'!$W$2:$W$105</c:f>
              <c:numCache>
                <c:formatCode>General</c:formatCode>
                <c:ptCount val="104"/>
                <c:pt idx="0">
                  <c:v>-3.701849860523973E-2</c:v>
                </c:pt>
                <c:pt idx="1">
                  <c:v>-2.5935873758968428E-2</c:v>
                </c:pt>
                <c:pt idx="2">
                  <c:v>-1.60769944795346E-2</c:v>
                </c:pt>
                <c:pt idx="3">
                  <c:v>-7.4418607669382505E-3</c:v>
                </c:pt>
                <c:pt idx="4">
                  <c:v>-3.0472621179379882E-5</c:v>
                </c:pt>
                <c:pt idx="5">
                  <c:v>6.157169957742013E-3</c:v>
                </c:pt>
                <c:pt idx="6">
                  <c:v>1.1121066969825927E-2</c:v>
                </c:pt>
                <c:pt idx="7">
                  <c:v>1.4861218415072363E-2</c:v>
                </c:pt>
                <c:pt idx="8">
                  <c:v>1.737762429348132E-2</c:v>
                </c:pt>
                <c:pt idx="9">
                  <c:v>1.8670284605052795E-2</c:v>
                </c:pt>
                <c:pt idx="10">
                  <c:v>1.8739199349786795E-2</c:v>
                </c:pt>
                <c:pt idx="11">
                  <c:v>1.758436852768332E-2</c:v>
                </c:pt>
                <c:pt idx="12">
                  <c:v>1.5205792138742361E-2</c:v>
                </c:pt>
                <c:pt idx="13">
                  <c:v>1.1603470182963933E-2</c:v>
                </c:pt>
                <c:pt idx="14">
                  <c:v>6.7774026603480211E-3</c:v>
                </c:pt>
                <c:pt idx="15">
                  <c:v>7.2758957089463783E-4</c:v>
                </c:pt>
                <c:pt idx="16">
                  <c:v>-6.5459690853962443E-3</c:v>
                </c:pt>
                <c:pt idx="17">
                  <c:v>-1.5043273308524591E-2</c:v>
                </c:pt>
                <c:pt idx="18">
                  <c:v>-2.4764323098490415E-2</c:v>
                </c:pt>
                <c:pt idx="19">
                  <c:v>-3.5709118455293731E-2</c:v>
                </c:pt>
                <c:pt idx="20">
                  <c:v>-4.7877659378934512E-2</c:v>
                </c:pt>
                <c:pt idx="21">
                  <c:v>-6.1269945869412756E-2</c:v>
                </c:pt>
                <c:pt idx="22">
                  <c:v>-7.5885977926728493E-2</c:v>
                </c:pt>
                <c:pt idx="23">
                  <c:v>-9.1725755550881749E-2</c:v>
                </c:pt>
                <c:pt idx="24">
                  <c:v>-0.10878927874187244</c:v>
                </c:pt>
                <c:pt idx="25">
                  <c:v>-0.12707654749970063</c:v>
                </c:pt>
                <c:pt idx="26">
                  <c:v>-0.14658756182436625</c:v>
                </c:pt>
                <c:pt idx="27">
                  <c:v>-0.16732232171586939</c:v>
                </c:pt>
                <c:pt idx="28">
                  <c:v>-0.18928082717421002</c:v>
                </c:pt>
                <c:pt idx="29">
                  <c:v>-0.21246307819938809</c:v>
                </c:pt>
                <c:pt idx="30">
                  <c:v>-0.23686907479140368</c:v>
                </c:pt>
                <c:pt idx="31">
                  <c:v>-0.26249881695025673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41-4C59-B157-D284EE158ADE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1'!$F$21:$F$830</c:f>
              <c:numCache>
                <c:formatCode>General</c:formatCode>
                <c:ptCount val="810"/>
                <c:pt idx="0">
                  <c:v>-5149</c:v>
                </c:pt>
                <c:pt idx="1">
                  <c:v>-2073.5</c:v>
                </c:pt>
                <c:pt idx="2">
                  <c:v>-1401.5</c:v>
                </c:pt>
                <c:pt idx="3">
                  <c:v>0</c:v>
                </c:pt>
                <c:pt idx="4">
                  <c:v>0</c:v>
                </c:pt>
                <c:pt idx="5">
                  <c:v>1139.5</c:v>
                </c:pt>
                <c:pt idx="6">
                  <c:v>2032</c:v>
                </c:pt>
                <c:pt idx="7">
                  <c:v>7022</c:v>
                </c:pt>
                <c:pt idx="8">
                  <c:v>24613</c:v>
                </c:pt>
                <c:pt idx="9">
                  <c:v>27501.5</c:v>
                </c:pt>
                <c:pt idx="10">
                  <c:v>41732</c:v>
                </c:pt>
                <c:pt idx="11">
                  <c:v>44093.5</c:v>
                </c:pt>
                <c:pt idx="12">
                  <c:v>44096.5</c:v>
                </c:pt>
                <c:pt idx="13">
                  <c:v>44886</c:v>
                </c:pt>
                <c:pt idx="14">
                  <c:v>46979</c:v>
                </c:pt>
                <c:pt idx="15">
                  <c:v>48804</c:v>
                </c:pt>
                <c:pt idx="16">
                  <c:v>48863</c:v>
                </c:pt>
                <c:pt idx="17">
                  <c:v>51051.5</c:v>
                </c:pt>
                <c:pt idx="18">
                  <c:v>51813.5</c:v>
                </c:pt>
                <c:pt idx="19">
                  <c:v>51847</c:v>
                </c:pt>
                <c:pt idx="20">
                  <c:v>53055</c:v>
                </c:pt>
                <c:pt idx="21">
                  <c:v>56089</c:v>
                </c:pt>
                <c:pt idx="22">
                  <c:v>56147.5</c:v>
                </c:pt>
                <c:pt idx="23">
                  <c:v>57275</c:v>
                </c:pt>
                <c:pt idx="24">
                  <c:v>58042</c:v>
                </c:pt>
                <c:pt idx="25">
                  <c:v>58344</c:v>
                </c:pt>
                <c:pt idx="26">
                  <c:v>58344</c:v>
                </c:pt>
                <c:pt idx="27">
                  <c:v>58344</c:v>
                </c:pt>
                <c:pt idx="28">
                  <c:v>58391.5</c:v>
                </c:pt>
                <c:pt idx="29">
                  <c:v>58391.5</c:v>
                </c:pt>
                <c:pt idx="30">
                  <c:v>58391.5</c:v>
                </c:pt>
                <c:pt idx="31">
                  <c:v>58394.5</c:v>
                </c:pt>
                <c:pt idx="32">
                  <c:v>58394.5</c:v>
                </c:pt>
                <c:pt idx="33">
                  <c:v>58394.5</c:v>
                </c:pt>
                <c:pt idx="34">
                  <c:v>58954.5</c:v>
                </c:pt>
                <c:pt idx="35">
                  <c:v>58954.5</c:v>
                </c:pt>
                <c:pt idx="36">
                  <c:v>58968.5</c:v>
                </c:pt>
                <c:pt idx="37">
                  <c:v>58968.5</c:v>
                </c:pt>
                <c:pt idx="38">
                  <c:v>58968.5</c:v>
                </c:pt>
                <c:pt idx="39">
                  <c:v>59167</c:v>
                </c:pt>
                <c:pt idx="40">
                  <c:v>59167.5</c:v>
                </c:pt>
                <c:pt idx="41">
                  <c:v>59212</c:v>
                </c:pt>
                <c:pt idx="42">
                  <c:v>59212</c:v>
                </c:pt>
                <c:pt idx="43">
                  <c:v>59212</c:v>
                </c:pt>
                <c:pt idx="44">
                  <c:v>59223</c:v>
                </c:pt>
                <c:pt idx="45">
                  <c:v>59223</c:v>
                </c:pt>
                <c:pt idx="46">
                  <c:v>59223</c:v>
                </c:pt>
                <c:pt idx="47">
                  <c:v>59223.5</c:v>
                </c:pt>
                <c:pt idx="48">
                  <c:v>59223.5</c:v>
                </c:pt>
                <c:pt idx="49">
                  <c:v>59223.5</c:v>
                </c:pt>
                <c:pt idx="50">
                  <c:v>59226</c:v>
                </c:pt>
                <c:pt idx="51">
                  <c:v>59226</c:v>
                </c:pt>
                <c:pt idx="52">
                  <c:v>59226</c:v>
                </c:pt>
                <c:pt idx="53">
                  <c:v>59237</c:v>
                </c:pt>
                <c:pt idx="54">
                  <c:v>59237.5</c:v>
                </c:pt>
                <c:pt idx="55">
                  <c:v>59240</c:v>
                </c:pt>
                <c:pt idx="56">
                  <c:v>59240</c:v>
                </c:pt>
                <c:pt idx="57">
                  <c:v>59240</c:v>
                </c:pt>
                <c:pt idx="58">
                  <c:v>59276</c:v>
                </c:pt>
                <c:pt idx="59">
                  <c:v>59276</c:v>
                </c:pt>
                <c:pt idx="60">
                  <c:v>59276</c:v>
                </c:pt>
                <c:pt idx="61">
                  <c:v>59281.5</c:v>
                </c:pt>
                <c:pt idx="62">
                  <c:v>59281.5</c:v>
                </c:pt>
                <c:pt idx="63">
                  <c:v>59281.5</c:v>
                </c:pt>
                <c:pt idx="64">
                  <c:v>59282</c:v>
                </c:pt>
                <c:pt idx="65">
                  <c:v>59282</c:v>
                </c:pt>
                <c:pt idx="66">
                  <c:v>59282</c:v>
                </c:pt>
                <c:pt idx="67">
                  <c:v>59287.5</c:v>
                </c:pt>
                <c:pt idx="68">
                  <c:v>59287.5</c:v>
                </c:pt>
                <c:pt idx="69">
                  <c:v>59287.5</c:v>
                </c:pt>
                <c:pt idx="70">
                  <c:v>59295.5</c:v>
                </c:pt>
                <c:pt idx="71">
                  <c:v>59315</c:v>
                </c:pt>
                <c:pt idx="72">
                  <c:v>59315</c:v>
                </c:pt>
                <c:pt idx="73">
                  <c:v>59315</c:v>
                </c:pt>
                <c:pt idx="74">
                  <c:v>59315.5</c:v>
                </c:pt>
                <c:pt idx="75">
                  <c:v>59315.5</c:v>
                </c:pt>
                <c:pt idx="76">
                  <c:v>59315.5</c:v>
                </c:pt>
                <c:pt idx="77">
                  <c:v>59332</c:v>
                </c:pt>
                <c:pt idx="78">
                  <c:v>59376.5</c:v>
                </c:pt>
                <c:pt idx="79">
                  <c:v>59376.5</c:v>
                </c:pt>
                <c:pt idx="80">
                  <c:v>59376.5</c:v>
                </c:pt>
                <c:pt idx="81">
                  <c:v>59377</c:v>
                </c:pt>
                <c:pt idx="82">
                  <c:v>59377</c:v>
                </c:pt>
                <c:pt idx="83">
                  <c:v>59377</c:v>
                </c:pt>
                <c:pt idx="84">
                  <c:v>60247</c:v>
                </c:pt>
                <c:pt idx="85">
                  <c:v>60247.5</c:v>
                </c:pt>
                <c:pt idx="86">
                  <c:v>60292</c:v>
                </c:pt>
                <c:pt idx="87">
                  <c:v>64038</c:v>
                </c:pt>
                <c:pt idx="88">
                  <c:v>64431</c:v>
                </c:pt>
              </c:numCache>
            </c:numRef>
          </c:xVal>
          <c:yVal>
            <c:numRef>
              <c:f>'Active 1'!$U$21:$U$830</c:f>
              <c:numCache>
                <c:formatCode>General</c:formatCode>
                <c:ptCount val="810"/>
                <c:pt idx="5">
                  <c:v>2.4516250006854534E-2</c:v>
                </c:pt>
                <c:pt idx="7">
                  <c:v>-1.9150000007357448E-3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041-4C59-B157-D284EE15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833928"/>
        <c:axId val="1"/>
      </c:scatterChart>
      <c:valAx>
        <c:axId val="529833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0574835552964"/>
              <c:y val="0.862182179150683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82716049382713E-2"/>
              <c:y val="0.37820647419072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833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91374226369851"/>
          <c:y val="0.91666969513426211"/>
          <c:w val="0.85648277761576097"/>
          <c:h val="6.41029005989636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KN Vul   [34634.2821, 0.3573325]</a:t>
            </a:r>
          </a:p>
        </c:rich>
      </c:tx>
      <c:layout>
        <c:manualLayout>
          <c:xMode val="edge"/>
          <c:yMode val="edge"/>
          <c:x val="0.22939105730063311"/>
          <c:y val="2.0348837209302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190127250866742E-2"/>
          <c:y val="0.11046511627906977"/>
          <c:w val="0.86021655923876994"/>
          <c:h val="0.723837209302325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1'!$F$21:$F$830</c:f>
              <c:numCache>
                <c:formatCode>General</c:formatCode>
                <c:ptCount val="810"/>
                <c:pt idx="0">
                  <c:v>-5149</c:v>
                </c:pt>
                <c:pt idx="1">
                  <c:v>-2073.5</c:v>
                </c:pt>
                <c:pt idx="2">
                  <c:v>-1401.5</c:v>
                </c:pt>
                <c:pt idx="3">
                  <c:v>0</c:v>
                </c:pt>
                <c:pt idx="4">
                  <c:v>0</c:v>
                </c:pt>
                <c:pt idx="5">
                  <c:v>1139.5</c:v>
                </c:pt>
                <c:pt idx="6">
                  <c:v>2032</c:v>
                </c:pt>
                <c:pt idx="7">
                  <c:v>7022</c:v>
                </c:pt>
                <c:pt idx="8">
                  <c:v>24613</c:v>
                </c:pt>
                <c:pt idx="9">
                  <c:v>27501.5</c:v>
                </c:pt>
                <c:pt idx="10">
                  <c:v>41732</c:v>
                </c:pt>
                <c:pt idx="11">
                  <c:v>44093.5</c:v>
                </c:pt>
                <c:pt idx="12">
                  <c:v>44096.5</c:v>
                </c:pt>
                <c:pt idx="13">
                  <c:v>44886</c:v>
                </c:pt>
                <c:pt idx="14">
                  <c:v>46979</c:v>
                </c:pt>
                <c:pt idx="15">
                  <c:v>48804</c:v>
                </c:pt>
                <c:pt idx="16">
                  <c:v>48863</c:v>
                </c:pt>
                <c:pt idx="17">
                  <c:v>51051.5</c:v>
                </c:pt>
                <c:pt idx="18">
                  <c:v>51813.5</c:v>
                </c:pt>
                <c:pt idx="19">
                  <c:v>51847</c:v>
                </c:pt>
                <c:pt idx="20">
                  <c:v>53055</c:v>
                </c:pt>
                <c:pt idx="21">
                  <c:v>56089</c:v>
                </c:pt>
                <c:pt idx="22">
                  <c:v>56147.5</c:v>
                </c:pt>
                <c:pt idx="23">
                  <c:v>57275</c:v>
                </c:pt>
                <c:pt idx="24">
                  <c:v>58042</c:v>
                </c:pt>
                <c:pt idx="25">
                  <c:v>58344</c:v>
                </c:pt>
                <c:pt idx="26">
                  <c:v>58344</c:v>
                </c:pt>
                <c:pt idx="27">
                  <c:v>58344</c:v>
                </c:pt>
                <c:pt idx="28">
                  <c:v>58391.5</c:v>
                </c:pt>
                <c:pt idx="29">
                  <c:v>58391.5</c:v>
                </c:pt>
                <c:pt idx="30">
                  <c:v>58391.5</c:v>
                </c:pt>
                <c:pt idx="31">
                  <c:v>58394.5</c:v>
                </c:pt>
                <c:pt idx="32">
                  <c:v>58394.5</c:v>
                </c:pt>
                <c:pt idx="33">
                  <c:v>58394.5</c:v>
                </c:pt>
                <c:pt idx="34">
                  <c:v>58954.5</c:v>
                </c:pt>
                <c:pt idx="35">
                  <c:v>58954.5</c:v>
                </c:pt>
                <c:pt idx="36">
                  <c:v>58968.5</c:v>
                </c:pt>
                <c:pt idx="37">
                  <c:v>58968.5</c:v>
                </c:pt>
                <c:pt idx="38">
                  <c:v>58968.5</c:v>
                </c:pt>
                <c:pt idx="39">
                  <c:v>59167</c:v>
                </c:pt>
                <c:pt idx="40">
                  <c:v>59167.5</c:v>
                </c:pt>
                <c:pt idx="41">
                  <c:v>59212</c:v>
                </c:pt>
                <c:pt idx="42">
                  <c:v>59212</c:v>
                </c:pt>
                <c:pt idx="43">
                  <c:v>59212</c:v>
                </c:pt>
                <c:pt idx="44">
                  <c:v>59223</c:v>
                </c:pt>
                <c:pt idx="45">
                  <c:v>59223</c:v>
                </c:pt>
                <c:pt idx="46">
                  <c:v>59223</c:v>
                </c:pt>
                <c:pt idx="47">
                  <c:v>59223.5</c:v>
                </c:pt>
                <c:pt idx="48">
                  <c:v>59223.5</c:v>
                </c:pt>
                <c:pt idx="49">
                  <c:v>59223.5</c:v>
                </c:pt>
                <c:pt idx="50">
                  <c:v>59226</c:v>
                </c:pt>
                <c:pt idx="51">
                  <c:v>59226</c:v>
                </c:pt>
                <c:pt idx="52">
                  <c:v>59226</c:v>
                </c:pt>
                <c:pt idx="53">
                  <c:v>59237</c:v>
                </c:pt>
                <c:pt idx="54">
                  <c:v>59237.5</c:v>
                </c:pt>
                <c:pt idx="55">
                  <c:v>59240</c:v>
                </c:pt>
                <c:pt idx="56">
                  <c:v>59240</c:v>
                </c:pt>
                <c:pt idx="57">
                  <c:v>59240</c:v>
                </c:pt>
                <c:pt idx="58">
                  <c:v>59276</c:v>
                </c:pt>
                <c:pt idx="59">
                  <c:v>59276</c:v>
                </c:pt>
                <c:pt idx="60">
                  <c:v>59276</c:v>
                </c:pt>
                <c:pt idx="61">
                  <c:v>59281.5</c:v>
                </c:pt>
                <c:pt idx="62">
                  <c:v>59281.5</c:v>
                </c:pt>
                <c:pt idx="63">
                  <c:v>59281.5</c:v>
                </c:pt>
                <c:pt idx="64">
                  <c:v>59282</c:v>
                </c:pt>
                <c:pt idx="65">
                  <c:v>59282</c:v>
                </c:pt>
                <c:pt idx="66">
                  <c:v>59282</c:v>
                </c:pt>
                <c:pt idx="67">
                  <c:v>59287.5</c:v>
                </c:pt>
                <c:pt idx="68">
                  <c:v>59287.5</c:v>
                </c:pt>
                <c:pt idx="69">
                  <c:v>59287.5</c:v>
                </c:pt>
                <c:pt idx="70">
                  <c:v>59295.5</c:v>
                </c:pt>
                <c:pt idx="71">
                  <c:v>59315</c:v>
                </c:pt>
                <c:pt idx="72">
                  <c:v>59315</c:v>
                </c:pt>
                <c:pt idx="73">
                  <c:v>59315</c:v>
                </c:pt>
                <c:pt idx="74">
                  <c:v>59315.5</c:v>
                </c:pt>
                <c:pt idx="75">
                  <c:v>59315.5</c:v>
                </c:pt>
                <c:pt idx="76">
                  <c:v>59315.5</c:v>
                </c:pt>
                <c:pt idx="77">
                  <c:v>59332</c:v>
                </c:pt>
                <c:pt idx="78">
                  <c:v>59376.5</c:v>
                </c:pt>
                <c:pt idx="79">
                  <c:v>59376.5</c:v>
                </c:pt>
                <c:pt idx="80">
                  <c:v>59376.5</c:v>
                </c:pt>
                <c:pt idx="81">
                  <c:v>59377</c:v>
                </c:pt>
                <c:pt idx="82">
                  <c:v>59377</c:v>
                </c:pt>
                <c:pt idx="83">
                  <c:v>59377</c:v>
                </c:pt>
                <c:pt idx="84">
                  <c:v>60247</c:v>
                </c:pt>
                <c:pt idx="85">
                  <c:v>60247.5</c:v>
                </c:pt>
                <c:pt idx="86">
                  <c:v>60292</c:v>
                </c:pt>
                <c:pt idx="87">
                  <c:v>64038</c:v>
                </c:pt>
                <c:pt idx="88">
                  <c:v>64431</c:v>
                </c:pt>
              </c:numCache>
            </c:numRef>
          </c:xVal>
          <c:yVal>
            <c:numRef>
              <c:f>'Active 1'!$G$21:$G$830</c:f>
              <c:numCache>
                <c:formatCode>General</c:formatCode>
                <c:ptCount val="810"/>
                <c:pt idx="0">
                  <c:v>-1.105749999260297E-2</c:v>
                </c:pt>
                <c:pt idx="1">
                  <c:v>-3.1612499951734208E-3</c:v>
                </c:pt>
                <c:pt idx="2">
                  <c:v>-7.6012499994249083E-3</c:v>
                </c:pt>
                <c:pt idx="3">
                  <c:v>0</c:v>
                </c:pt>
                <c:pt idx="4">
                  <c:v>9.000000063679181E-4</c:v>
                </c:pt>
                <c:pt idx="6">
                  <c:v>3.2600000049569644E-3</c:v>
                </c:pt>
                <c:pt idx="8">
                  <c:v>3.0775000050198287E-3</c:v>
                </c:pt>
                <c:pt idx="9">
                  <c:v>-2.8487499948823825E-3</c:v>
                </c:pt>
                <c:pt idx="10">
                  <c:v>-5.7890000003681052E-2</c:v>
                </c:pt>
                <c:pt idx="11">
                  <c:v>-7.2788749996107072E-2</c:v>
                </c:pt>
                <c:pt idx="12">
                  <c:v>-7.2686249994148966E-2</c:v>
                </c:pt>
                <c:pt idx="13">
                  <c:v>-7.8994999996211845E-2</c:v>
                </c:pt>
                <c:pt idx="14">
                  <c:v>-8.7617500001215376E-2</c:v>
                </c:pt>
                <c:pt idx="15">
                  <c:v>-9.9429999994754326E-2</c:v>
                </c:pt>
                <c:pt idx="16">
                  <c:v>-9.864749999542255E-2</c:v>
                </c:pt>
                <c:pt idx="17">
                  <c:v>-0.11022374999447493</c:v>
                </c:pt>
                <c:pt idx="18">
                  <c:v>-0.11658874999557156</c:v>
                </c:pt>
                <c:pt idx="19">
                  <c:v>-0.11990499024977908</c:v>
                </c:pt>
                <c:pt idx="20">
                  <c:v>-0.13178749999497086</c:v>
                </c:pt>
                <c:pt idx="21">
                  <c:v>-0.15488249999907566</c:v>
                </c:pt>
                <c:pt idx="22">
                  <c:v>-0.15324374999909196</c:v>
                </c:pt>
                <c:pt idx="23">
                  <c:v>-0.16712749999715015</c:v>
                </c:pt>
                <c:pt idx="24">
                  <c:v>-0.17344500000035623</c:v>
                </c:pt>
                <c:pt idx="25">
                  <c:v>-0.17549999999755528</c:v>
                </c:pt>
                <c:pt idx="26">
                  <c:v>-0.1745699999955832</c:v>
                </c:pt>
                <c:pt idx="27">
                  <c:v>-0.17440999999962514</c:v>
                </c:pt>
                <c:pt idx="28">
                  <c:v>-0.17174374999740394</c:v>
                </c:pt>
                <c:pt idx="29">
                  <c:v>-0.17149375000008149</c:v>
                </c:pt>
                <c:pt idx="30">
                  <c:v>-0.17132375000073807</c:v>
                </c:pt>
                <c:pt idx="31">
                  <c:v>-0.1749212499926216</c:v>
                </c:pt>
                <c:pt idx="32">
                  <c:v>-0.17288124999322463</c:v>
                </c:pt>
                <c:pt idx="33">
                  <c:v>-0.1726712499948917</c:v>
                </c:pt>
                <c:pt idx="34">
                  <c:v>-0.17870124999171821</c:v>
                </c:pt>
                <c:pt idx="35">
                  <c:v>-0.17720124999323161</c:v>
                </c:pt>
                <c:pt idx="36">
                  <c:v>-0.17932624999230029</c:v>
                </c:pt>
                <c:pt idx="37">
                  <c:v>-0.17901624998921761</c:v>
                </c:pt>
                <c:pt idx="38">
                  <c:v>-0.17892624999512918</c:v>
                </c:pt>
                <c:pt idx="39">
                  <c:v>-0.18292749999818625</c:v>
                </c:pt>
                <c:pt idx="40">
                  <c:v>-0.18059374999575084</c:v>
                </c:pt>
                <c:pt idx="41">
                  <c:v>-0.18364999999903375</c:v>
                </c:pt>
                <c:pt idx="42">
                  <c:v>-0.18344999999681022</c:v>
                </c:pt>
                <c:pt idx="43">
                  <c:v>-0.18329999999696156</c:v>
                </c:pt>
                <c:pt idx="44">
                  <c:v>-0.18363749999844003</c:v>
                </c:pt>
                <c:pt idx="45">
                  <c:v>-0.18348749999859137</c:v>
                </c:pt>
                <c:pt idx="46">
                  <c:v>-0.18282750000071246</c:v>
                </c:pt>
                <c:pt idx="47">
                  <c:v>-0.18261374999565305</c:v>
                </c:pt>
                <c:pt idx="48">
                  <c:v>-0.1820937500015134</c:v>
                </c:pt>
                <c:pt idx="49">
                  <c:v>-0.18131374999938998</c:v>
                </c:pt>
                <c:pt idx="50">
                  <c:v>-0.18352500000037253</c:v>
                </c:pt>
                <c:pt idx="51">
                  <c:v>-0.1834549999985029</c:v>
                </c:pt>
                <c:pt idx="52">
                  <c:v>-0.18289499999809777</c:v>
                </c:pt>
                <c:pt idx="53">
                  <c:v>-0.18230249999032822</c:v>
                </c:pt>
                <c:pt idx="54">
                  <c:v>-0.1790687499960768</c:v>
                </c:pt>
                <c:pt idx="55">
                  <c:v>-0.18359999999665888</c:v>
                </c:pt>
                <c:pt idx="56">
                  <c:v>-0.18346000000019558</c:v>
                </c:pt>
                <c:pt idx="57">
                  <c:v>-0.18235999999888008</c:v>
                </c:pt>
                <c:pt idx="58">
                  <c:v>-0.18468999999458902</c:v>
                </c:pt>
                <c:pt idx="59">
                  <c:v>-0.18405999999231426</c:v>
                </c:pt>
                <c:pt idx="60">
                  <c:v>-0.1839099999924656</c:v>
                </c:pt>
                <c:pt idx="61">
                  <c:v>-0.18283874999178806</c:v>
                </c:pt>
                <c:pt idx="62">
                  <c:v>-0.18251874999259599</c:v>
                </c:pt>
                <c:pt idx="63">
                  <c:v>-0.18186874999082647</c:v>
                </c:pt>
                <c:pt idx="64">
                  <c:v>-0.1852050000015879</c:v>
                </c:pt>
                <c:pt idx="65">
                  <c:v>-0.18467500000406289</c:v>
                </c:pt>
                <c:pt idx="66">
                  <c:v>-0.18449500000133412</c:v>
                </c:pt>
                <c:pt idx="67">
                  <c:v>-0.18206374999863328</c:v>
                </c:pt>
                <c:pt idx="68">
                  <c:v>-0.1819737499972689</c:v>
                </c:pt>
                <c:pt idx="69">
                  <c:v>-0.18177374999504536</c:v>
                </c:pt>
                <c:pt idx="70">
                  <c:v>-0.18180374999792548</c:v>
                </c:pt>
                <c:pt idx="71">
                  <c:v>-0.18525749999389518</c:v>
                </c:pt>
                <c:pt idx="72">
                  <c:v>-0.18502749999606749</c:v>
                </c:pt>
                <c:pt idx="73">
                  <c:v>-0.18495749999419786</c:v>
                </c:pt>
                <c:pt idx="74">
                  <c:v>-0.18344374999287538</c:v>
                </c:pt>
                <c:pt idx="75">
                  <c:v>-0.18314374999317806</c:v>
                </c:pt>
                <c:pt idx="76">
                  <c:v>-0.18263374998787185</c:v>
                </c:pt>
                <c:pt idx="77">
                  <c:v>-0.18048999999882653</c:v>
                </c:pt>
                <c:pt idx="78">
                  <c:v>-0.18444624999392545</c:v>
                </c:pt>
                <c:pt idx="79">
                  <c:v>-0.18392624999250984</c:v>
                </c:pt>
                <c:pt idx="80">
                  <c:v>-0.18340624999109423</c:v>
                </c:pt>
                <c:pt idx="81">
                  <c:v>-0.18507249999674968</c:v>
                </c:pt>
                <c:pt idx="82">
                  <c:v>-0.18499249999877065</c:v>
                </c:pt>
                <c:pt idx="83">
                  <c:v>-0.18489249999402091</c:v>
                </c:pt>
                <c:pt idx="84">
                  <c:v>-0.19402749999426305</c:v>
                </c:pt>
                <c:pt idx="85">
                  <c:v>-0.19509375000052387</c:v>
                </c:pt>
                <c:pt idx="86">
                  <c:v>-0.19402999999874737</c:v>
                </c:pt>
                <c:pt idx="87">
                  <c:v>-0.22693499999149935</c:v>
                </c:pt>
                <c:pt idx="88">
                  <c:v>-0.2306274999937159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1D-4D71-8163-419BF51ED41A}"/>
            </c:ext>
          </c:extLst>
        </c:ser>
        <c:ser>
          <c:idx val="8"/>
          <c:order val="1"/>
          <c:tx>
            <c:strRef>
              <c:f>'Active 1'!$W$1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1'!$V$2:$V$105</c:f>
              <c:numCache>
                <c:formatCode>General</c:formatCode>
                <c:ptCount val="104"/>
                <c:pt idx="0">
                  <c:v>-10000</c:v>
                </c:pt>
                <c:pt idx="1">
                  <c:v>-7500</c:v>
                </c:pt>
                <c:pt idx="2">
                  <c:v>-5000</c:v>
                </c:pt>
                <c:pt idx="3">
                  <c:v>-2500</c:v>
                </c:pt>
                <c:pt idx="4">
                  <c:v>0</c:v>
                </c:pt>
                <c:pt idx="5">
                  <c:v>2500</c:v>
                </c:pt>
                <c:pt idx="6">
                  <c:v>5000</c:v>
                </c:pt>
                <c:pt idx="7">
                  <c:v>7500</c:v>
                </c:pt>
                <c:pt idx="8">
                  <c:v>10000</c:v>
                </c:pt>
                <c:pt idx="9">
                  <c:v>12500</c:v>
                </c:pt>
                <c:pt idx="10">
                  <c:v>15000</c:v>
                </c:pt>
                <c:pt idx="11">
                  <c:v>17500</c:v>
                </c:pt>
                <c:pt idx="12">
                  <c:v>20000</c:v>
                </c:pt>
                <c:pt idx="13">
                  <c:v>22500</c:v>
                </c:pt>
                <c:pt idx="14">
                  <c:v>25000</c:v>
                </c:pt>
                <c:pt idx="15">
                  <c:v>27500</c:v>
                </c:pt>
                <c:pt idx="16">
                  <c:v>30000</c:v>
                </c:pt>
                <c:pt idx="17">
                  <c:v>32500</c:v>
                </c:pt>
                <c:pt idx="18">
                  <c:v>35000</c:v>
                </c:pt>
                <c:pt idx="19">
                  <c:v>37500</c:v>
                </c:pt>
                <c:pt idx="20">
                  <c:v>40000</c:v>
                </c:pt>
                <c:pt idx="21">
                  <c:v>42500</c:v>
                </c:pt>
                <c:pt idx="22">
                  <c:v>45000</c:v>
                </c:pt>
                <c:pt idx="23">
                  <c:v>47500</c:v>
                </c:pt>
                <c:pt idx="24">
                  <c:v>50000</c:v>
                </c:pt>
                <c:pt idx="25">
                  <c:v>52500</c:v>
                </c:pt>
                <c:pt idx="26">
                  <c:v>55000</c:v>
                </c:pt>
                <c:pt idx="27">
                  <c:v>57500</c:v>
                </c:pt>
                <c:pt idx="28">
                  <c:v>60000</c:v>
                </c:pt>
                <c:pt idx="29">
                  <c:v>62500</c:v>
                </c:pt>
                <c:pt idx="30">
                  <c:v>65000</c:v>
                </c:pt>
                <c:pt idx="31">
                  <c:v>67500</c:v>
                </c:pt>
              </c:numCache>
            </c:numRef>
          </c:xVal>
          <c:yVal>
            <c:numRef>
              <c:f>'Active 1'!$W$2:$W$105</c:f>
              <c:numCache>
                <c:formatCode>General</c:formatCode>
                <c:ptCount val="104"/>
                <c:pt idx="0">
                  <c:v>-3.701849860523973E-2</c:v>
                </c:pt>
                <c:pt idx="1">
                  <c:v>-2.5935873758968428E-2</c:v>
                </c:pt>
                <c:pt idx="2">
                  <c:v>-1.60769944795346E-2</c:v>
                </c:pt>
                <c:pt idx="3">
                  <c:v>-7.4418607669382505E-3</c:v>
                </c:pt>
                <c:pt idx="4">
                  <c:v>-3.0472621179379882E-5</c:v>
                </c:pt>
                <c:pt idx="5">
                  <c:v>6.157169957742013E-3</c:v>
                </c:pt>
                <c:pt idx="6">
                  <c:v>1.1121066969825927E-2</c:v>
                </c:pt>
                <c:pt idx="7">
                  <c:v>1.4861218415072363E-2</c:v>
                </c:pt>
                <c:pt idx="8">
                  <c:v>1.737762429348132E-2</c:v>
                </c:pt>
                <c:pt idx="9">
                  <c:v>1.8670284605052795E-2</c:v>
                </c:pt>
                <c:pt idx="10">
                  <c:v>1.8739199349786795E-2</c:v>
                </c:pt>
                <c:pt idx="11">
                  <c:v>1.758436852768332E-2</c:v>
                </c:pt>
                <c:pt idx="12">
                  <c:v>1.5205792138742361E-2</c:v>
                </c:pt>
                <c:pt idx="13">
                  <c:v>1.1603470182963933E-2</c:v>
                </c:pt>
                <c:pt idx="14">
                  <c:v>6.7774026603480211E-3</c:v>
                </c:pt>
                <c:pt idx="15">
                  <c:v>7.2758957089463783E-4</c:v>
                </c:pt>
                <c:pt idx="16">
                  <c:v>-6.5459690853962443E-3</c:v>
                </c:pt>
                <c:pt idx="17">
                  <c:v>-1.5043273308524591E-2</c:v>
                </c:pt>
                <c:pt idx="18">
                  <c:v>-2.4764323098490415E-2</c:v>
                </c:pt>
                <c:pt idx="19">
                  <c:v>-3.5709118455293731E-2</c:v>
                </c:pt>
                <c:pt idx="20">
                  <c:v>-4.7877659378934512E-2</c:v>
                </c:pt>
                <c:pt idx="21">
                  <c:v>-6.1269945869412756E-2</c:v>
                </c:pt>
                <c:pt idx="22">
                  <c:v>-7.5885977926728493E-2</c:v>
                </c:pt>
                <c:pt idx="23">
                  <c:v>-9.1725755550881749E-2</c:v>
                </c:pt>
                <c:pt idx="24">
                  <c:v>-0.10878927874187244</c:v>
                </c:pt>
                <c:pt idx="25">
                  <c:v>-0.12707654749970063</c:v>
                </c:pt>
                <c:pt idx="26">
                  <c:v>-0.14658756182436625</c:v>
                </c:pt>
                <c:pt idx="27">
                  <c:v>-0.16732232171586939</c:v>
                </c:pt>
                <c:pt idx="28">
                  <c:v>-0.18928082717421002</c:v>
                </c:pt>
                <c:pt idx="29">
                  <c:v>-0.21246307819938809</c:v>
                </c:pt>
                <c:pt idx="30">
                  <c:v>-0.23686907479140368</c:v>
                </c:pt>
                <c:pt idx="31">
                  <c:v>-0.26249881695025673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1D-4D71-8163-419BF51ED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835008"/>
        <c:axId val="1"/>
      </c:scatterChart>
      <c:valAx>
        <c:axId val="529835008"/>
        <c:scaling>
          <c:orientation val="minMax"/>
          <c:max val="7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9032389768483247"/>
              <c:y val="0.90697674418604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9605734767025085E-3"/>
              <c:y val="0.35174418604651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835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4.  KN Vul   [34634.2821, 0.3573325]</a:t>
            </a:r>
          </a:p>
        </c:rich>
      </c:tx>
      <c:layout>
        <c:manualLayout>
          <c:xMode val="edge"/>
          <c:yMode val="edge"/>
          <c:x val="0.20430152682527586"/>
          <c:y val="2.4096385542168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24938938463838E-2"/>
          <c:y val="0.13253064025884892"/>
          <c:w val="0.84731360742945105"/>
          <c:h val="0.726910481419747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1'!$F$21:$F$830</c:f>
              <c:numCache>
                <c:formatCode>General</c:formatCode>
                <c:ptCount val="810"/>
                <c:pt idx="0">
                  <c:v>-5149</c:v>
                </c:pt>
                <c:pt idx="1">
                  <c:v>-2073.5</c:v>
                </c:pt>
                <c:pt idx="2">
                  <c:v>-1401.5</c:v>
                </c:pt>
                <c:pt idx="3">
                  <c:v>0</c:v>
                </c:pt>
                <c:pt idx="4">
                  <c:v>0</c:v>
                </c:pt>
                <c:pt idx="5">
                  <c:v>1139.5</c:v>
                </c:pt>
                <c:pt idx="6">
                  <c:v>2032</c:v>
                </c:pt>
                <c:pt idx="7">
                  <c:v>7022</c:v>
                </c:pt>
                <c:pt idx="8">
                  <c:v>24613</c:v>
                </c:pt>
                <c:pt idx="9">
                  <c:v>27501.5</c:v>
                </c:pt>
                <c:pt idx="10">
                  <c:v>41732</c:v>
                </c:pt>
                <c:pt idx="11">
                  <c:v>44093.5</c:v>
                </c:pt>
                <c:pt idx="12">
                  <c:v>44096.5</c:v>
                </c:pt>
                <c:pt idx="13">
                  <c:v>44886</c:v>
                </c:pt>
                <c:pt idx="14">
                  <c:v>46979</c:v>
                </c:pt>
                <c:pt idx="15">
                  <c:v>48804</c:v>
                </c:pt>
                <c:pt idx="16">
                  <c:v>48863</c:v>
                </c:pt>
                <c:pt idx="17">
                  <c:v>51051.5</c:v>
                </c:pt>
                <c:pt idx="18">
                  <c:v>51813.5</c:v>
                </c:pt>
                <c:pt idx="19">
                  <c:v>51847</c:v>
                </c:pt>
                <c:pt idx="20">
                  <c:v>53055</c:v>
                </c:pt>
                <c:pt idx="21">
                  <c:v>56089</c:v>
                </c:pt>
                <c:pt idx="22">
                  <c:v>56147.5</c:v>
                </c:pt>
                <c:pt idx="23">
                  <c:v>57275</c:v>
                </c:pt>
                <c:pt idx="24">
                  <c:v>58042</c:v>
                </c:pt>
                <c:pt idx="25">
                  <c:v>58344</c:v>
                </c:pt>
                <c:pt idx="26">
                  <c:v>58344</c:v>
                </c:pt>
                <c:pt idx="27">
                  <c:v>58344</c:v>
                </c:pt>
                <c:pt idx="28">
                  <c:v>58391.5</c:v>
                </c:pt>
                <c:pt idx="29">
                  <c:v>58391.5</c:v>
                </c:pt>
                <c:pt idx="30">
                  <c:v>58391.5</c:v>
                </c:pt>
                <c:pt idx="31">
                  <c:v>58394.5</c:v>
                </c:pt>
                <c:pt idx="32">
                  <c:v>58394.5</c:v>
                </c:pt>
                <c:pt idx="33">
                  <c:v>58394.5</c:v>
                </c:pt>
                <c:pt idx="34">
                  <c:v>58954.5</c:v>
                </c:pt>
                <c:pt idx="35">
                  <c:v>58954.5</c:v>
                </c:pt>
                <c:pt idx="36">
                  <c:v>58968.5</c:v>
                </c:pt>
                <c:pt idx="37">
                  <c:v>58968.5</c:v>
                </c:pt>
                <c:pt idx="38">
                  <c:v>58968.5</c:v>
                </c:pt>
                <c:pt idx="39">
                  <c:v>59167</c:v>
                </c:pt>
                <c:pt idx="40">
                  <c:v>59167.5</c:v>
                </c:pt>
                <c:pt idx="41">
                  <c:v>59212</c:v>
                </c:pt>
                <c:pt idx="42">
                  <c:v>59212</c:v>
                </c:pt>
                <c:pt idx="43">
                  <c:v>59212</c:v>
                </c:pt>
                <c:pt idx="44">
                  <c:v>59223</c:v>
                </c:pt>
                <c:pt idx="45">
                  <c:v>59223</c:v>
                </c:pt>
                <c:pt idx="46">
                  <c:v>59223</c:v>
                </c:pt>
                <c:pt idx="47">
                  <c:v>59223.5</c:v>
                </c:pt>
                <c:pt idx="48">
                  <c:v>59223.5</c:v>
                </c:pt>
                <c:pt idx="49">
                  <c:v>59223.5</c:v>
                </c:pt>
                <c:pt idx="50">
                  <c:v>59226</c:v>
                </c:pt>
                <c:pt idx="51">
                  <c:v>59226</c:v>
                </c:pt>
                <c:pt idx="52">
                  <c:v>59226</c:v>
                </c:pt>
                <c:pt idx="53">
                  <c:v>59237</c:v>
                </c:pt>
                <c:pt idx="54">
                  <c:v>59237.5</c:v>
                </c:pt>
                <c:pt idx="55">
                  <c:v>59240</c:v>
                </c:pt>
                <c:pt idx="56">
                  <c:v>59240</c:v>
                </c:pt>
                <c:pt idx="57">
                  <c:v>59240</c:v>
                </c:pt>
                <c:pt idx="58">
                  <c:v>59276</c:v>
                </c:pt>
                <c:pt idx="59">
                  <c:v>59276</c:v>
                </c:pt>
                <c:pt idx="60">
                  <c:v>59276</c:v>
                </c:pt>
                <c:pt idx="61">
                  <c:v>59281.5</c:v>
                </c:pt>
                <c:pt idx="62">
                  <c:v>59281.5</c:v>
                </c:pt>
                <c:pt idx="63">
                  <c:v>59281.5</c:v>
                </c:pt>
                <c:pt idx="64">
                  <c:v>59282</c:v>
                </c:pt>
                <c:pt idx="65">
                  <c:v>59282</c:v>
                </c:pt>
                <c:pt idx="66">
                  <c:v>59282</c:v>
                </c:pt>
                <c:pt idx="67">
                  <c:v>59287.5</c:v>
                </c:pt>
                <c:pt idx="68">
                  <c:v>59287.5</c:v>
                </c:pt>
                <c:pt idx="69">
                  <c:v>59287.5</c:v>
                </c:pt>
                <c:pt idx="70">
                  <c:v>59295.5</c:v>
                </c:pt>
                <c:pt idx="71">
                  <c:v>59315</c:v>
                </c:pt>
                <c:pt idx="72">
                  <c:v>59315</c:v>
                </c:pt>
                <c:pt idx="73">
                  <c:v>59315</c:v>
                </c:pt>
                <c:pt idx="74">
                  <c:v>59315.5</c:v>
                </c:pt>
                <c:pt idx="75">
                  <c:v>59315.5</c:v>
                </c:pt>
                <c:pt idx="76">
                  <c:v>59315.5</c:v>
                </c:pt>
                <c:pt idx="77">
                  <c:v>59332</c:v>
                </c:pt>
                <c:pt idx="78">
                  <c:v>59376.5</c:v>
                </c:pt>
                <c:pt idx="79">
                  <c:v>59376.5</c:v>
                </c:pt>
                <c:pt idx="80">
                  <c:v>59376.5</c:v>
                </c:pt>
                <c:pt idx="81">
                  <c:v>59377</c:v>
                </c:pt>
                <c:pt idx="82">
                  <c:v>59377</c:v>
                </c:pt>
                <c:pt idx="83">
                  <c:v>59377</c:v>
                </c:pt>
                <c:pt idx="84">
                  <c:v>60247</c:v>
                </c:pt>
                <c:pt idx="85">
                  <c:v>60247.5</c:v>
                </c:pt>
                <c:pt idx="86">
                  <c:v>60292</c:v>
                </c:pt>
                <c:pt idx="87">
                  <c:v>64038</c:v>
                </c:pt>
                <c:pt idx="88">
                  <c:v>64431</c:v>
                </c:pt>
              </c:numCache>
            </c:numRef>
          </c:xVal>
          <c:yVal>
            <c:numRef>
              <c:f>'Active 1'!$G$21:$G$830</c:f>
              <c:numCache>
                <c:formatCode>General</c:formatCode>
                <c:ptCount val="810"/>
                <c:pt idx="0">
                  <c:v>-1.105749999260297E-2</c:v>
                </c:pt>
                <c:pt idx="1">
                  <c:v>-3.1612499951734208E-3</c:v>
                </c:pt>
                <c:pt idx="2">
                  <c:v>-7.6012499994249083E-3</c:v>
                </c:pt>
                <c:pt idx="3">
                  <c:v>0</c:v>
                </c:pt>
                <c:pt idx="4">
                  <c:v>9.000000063679181E-4</c:v>
                </c:pt>
                <c:pt idx="6">
                  <c:v>3.2600000049569644E-3</c:v>
                </c:pt>
                <c:pt idx="8">
                  <c:v>3.0775000050198287E-3</c:v>
                </c:pt>
                <c:pt idx="9">
                  <c:v>-2.8487499948823825E-3</c:v>
                </c:pt>
                <c:pt idx="10">
                  <c:v>-5.7890000003681052E-2</c:v>
                </c:pt>
                <c:pt idx="11">
                  <c:v>-7.2788749996107072E-2</c:v>
                </c:pt>
                <c:pt idx="12">
                  <c:v>-7.2686249994148966E-2</c:v>
                </c:pt>
                <c:pt idx="13">
                  <c:v>-7.8994999996211845E-2</c:v>
                </c:pt>
                <c:pt idx="14">
                  <c:v>-8.7617500001215376E-2</c:v>
                </c:pt>
                <c:pt idx="15">
                  <c:v>-9.9429999994754326E-2</c:v>
                </c:pt>
                <c:pt idx="16">
                  <c:v>-9.864749999542255E-2</c:v>
                </c:pt>
                <c:pt idx="17">
                  <c:v>-0.11022374999447493</c:v>
                </c:pt>
                <c:pt idx="18">
                  <c:v>-0.11658874999557156</c:v>
                </c:pt>
                <c:pt idx="19">
                  <c:v>-0.11990499024977908</c:v>
                </c:pt>
                <c:pt idx="20">
                  <c:v>-0.13178749999497086</c:v>
                </c:pt>
                <c:pt idx="21">
                  <c:v>-0.15488249999907566</c:v>
                </c:pt>
                <c:pt idx="22">
                  <c:v>-0.15324374999909196</c:v>
                </c:pt>
                <c:pt idx="23">
                  <c:v>-0.16712749999715015</c:v>
                </c:pt>
                <c:pt idx="24">
                  <c:v>-0.17344500000035623</c:v>
                </c:pt>
                <c:pt idx="25">
                  <c:v>-0.17549999999755528</c:v>
                </c:pt>
                <c:pt idx="26">
                  <c:v>-0.1745699999955832</c:v>
                </c:pt>
                <c:pt idx="27">
                  <c:v>-0.17440999999962514</c:v>
                </c:pt>
                <c:pt idx="28">
                  <c:v>-0.17174374999740394</c:v>
                </c:pt>
                <c:pt idx="29">
                  <c:v>-0.17149375000008149</c:v>
                </c:pt>
                <c:pt idx="30">
                  <c:v>-0.17132375000073807</c:v>
                </c:pt>
                <c:pt idx="31">
                  <c:v>-0.1749212499926216</c:v>
                </c:pt>
                <c:pt idx="32">
                  <c:v>-0.17288124999322463</c:v>
                </c:pt>
                <c:pt idx="33">
                  <c:v>-0.1726712499948917</c:v>
                </c:pt>
                <c:pt idx="34">
                  <c:v>-0.17870124999171821</c:v>
                </c:pt>
                <c:pt idx="35">
                  <c:v>-0.17720124999323161</c:v>
                </c:pt>
                <c:pt idx="36">
                  <c:v>-0.17932624999230029</c:v>
                </c:pt>
                <c:pt idx="37">
                  <c:v>-0.17901624998921761</c:v>
                </c:pt>
                <c:pt idx="38">
                  <c:v>-0.17892624999512918</c:v>
                </c:pt>
                <c:pt idx="39">
                  <c:v>-0.18292749999818625</c:v>
                </c:pt>
                <c:pt idx="40">
                  <c:v>-0.18059374999575084</c:v>
                </c:pt>
                <c:pt idx="41">
                  <c:v>-0.18364999999903375</c:v>
                </c:pt>
                <c:pt idx="42">
                  <c:v>-0.18344999999681022</c:v>
                </c:pt>
                <c:pt idx="43">
                  <c:v>-0.18329999999696156</c:v>
                </c:pt>
                <c:pt idx="44">
                  <c:v>-0.18363749999844003</c:v>
                </c:pt>
                <c:pt idx="45">
                  <c:v>-0.18348749999859137</c:v>
                </c:pt>
                <c:pt idx="46">
                  <c:v>-0.18282750000071246</c:v>
                </c:pt>
                <c:pt idx="47">
                  <c:v>-0.18261374999565305</c:v>
                </c:pt>
                <c:pt idx="48">
                  <c:v>-0.1820937500015134</c:v>
                </c:pt>
                <c:pt idx="49">
                  <c:v>-0.18131374999938998</c:v>
                </c:pt>
                <c:pt idx="50">
                  <c:v>-0.18352500000037253</c:v>
                </c:pt>
                <c:pt idx="51">
                  <c:v>-0.1834549999985029</c:v>
                </c:pt>
                <c:pt idx="52">
                  <c:v>-0.18289499999809777</c:v>
                </c:pt>
                <c:pt idx="53">
                  <c:v>-0.18230249999032822</c:v>
                </c:pt>
                <c:pt idx="54">
                  <c:v>-0.1790687499960768</c:v>
                </c:pt>
                <c:pt idx="55">
                  <c:v>-0.18359999999665888</c:v>
                </c:pt>
                <c:pt idx="56">
                  <c:v>-0.18346000000019558</c:v>
                </c:pt>
                <c:pt idx="57">
                  <c:v>-0.18235999999888008</c:v>
                </c:pt>
                <c:pt idx="58">
                  <c:v>-0.18468999999458902</c:v>
                </c:pt>
                <c:pt idx="59">
                  <c:v>-0.18405999999231426</c:v>
                </c:pt>
                <c:pt idx="60">
                  <c:v>-0.1839099999924656</c:v>
                </c:pt>
                <c:pt idx="61">
                  <c:v>-0.18283874999178806</c:v>
                </c:pt>
                <c:pt idx="62">
                  <c:v>-0.18251874999259599</c:v>
                </c:pt>
                <c:pt idx="63">
                  <c:v>-0.18186874999082647</c:v>
                </c:pt>
                <c:pt idx="64">
                  <c:v>-0.1852050000015879</c:v>
                </c:pt>
                <c:pt idx="65">
                  <c:v>-0.18467500000406289</c:v>
                </c:pt>
                <c:pt idx="66">
                  <c:v>-0.18449500000133412</c:v>
                </c:pt>
                <c:pt idx="67">
                  <c:v>-0.18206374999863328</c:v>
                </c:pt>
                <c:pt idx="68">
                  <c:v>-0.1819737499972689</c:v>
                </c:pt>
                <c:pt idx="69">
                  <c:v>-0.18177374999504536</c:v>
                </c:pt>
                <c:pt idx="70">
                  <c:v>-0.18180374999792548</c:v>
                </c:pt>
                <c:pt idx="71">
                  <c:v>-0.18525749999389518</c:v>
                </c:pt>
                <c:pt idx="72">
                  <c:v>-0.18502749999606749</c:v>
                </c:pt>
                <c:pt idx="73">
                  <c:v>-0.18495749999419786</c:v>
                </c:pt>
                <c:pt idx="74">
                  <c:v>-0.18344374999287538</c:v>
                </c:pt>
                <c:pt idx="75">
                  <c:v>-0.18314374999317806</c:v>
                </c:pt>
                <c:pt idx="76">
                  <c:v>-0.18263374998787185</c:v>
                </c:pt>
                <c:pt idx="77">
                  <c:v>-0.18048999999882653</c:v>
                </c:pt>
                <c:pt idx="78">
                  <c:v>-0.18444624999392545</c:v>
                </c:pt>
                <c:pt idx="79">
                  <c:v>-0.18392624999250984</c:v>
                </c:pt>
                <c:pt idx="80">
                  <c:v>-0.18340624999109423</c:v>
                </c:pt>
                <c:pt idx="81">
                  <c:v>-0.18507249999674968</c:v>
                </c:pt>
                <c:pt idx="82">
                  <c:v>-0.18499249999877065</c:v>
                </c:pt>
                <c:pt idx="83">
                  <c:v>-0.18489249999402091</c:v>
                </c:pt>
                <c:pt idx="84">
                  <c:v>-0.19402749999426305</c:v>
                </c:pt>
                <c:pt idx="85">
                  <c:v>-0.19509375000052387</c:v>
                </c:pt>
                <c:pt idx="86">
                  <c:v>-0.19402999999874737</c:v>
                </c:pt>
                <c:pt idx="87">
                  <c:v>-0.22693499999149935</c:v>
                </c:pt>
                <c:pt idx="88">
                  <c:v>-0.2306274999937159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BB-4EFA-B90D-4EE346D71275}"/>
            </c:ext>
          </c:extLst>
        </c:ser>
        <c:ser>
          <c:idx val="8"/>
          <c:order val="1"/>
          <c:tx>
            <c:strRef>
              <c:f>'Active 1'!$W$1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1'!$V$2:$V$105</c:f>
              <c:numCache>
                <c:formatCode>General</c:formatCode>
                <c:ptCount val="104"/>
                <c:pt idx="0">
                  <c:v>-10000</c:v>
                </c:pt>
                <c:pt idx="1">
                  <c:v>-7500</c:v>
                </c:pt>
                <c:pt idx="2">
                  <c:v>-5000</c:v>
                </c:pt>
                <c:pt idx="3">
                  <c:v>-2500</c:v>
                </c:pt>
                <c:pt idx="4">
                  <c:v>0</c:v>
                </c:pt>
                <c:pt idx="5">
                  <c:v>2500</c:v>
                </c:pt>
                <c:pt idx="6">
                  <c:v>5000</c:v>
                </c:pt>
                <c:pt idx="7">
                  <c:v>7500</c:v>
                </c:pt>
                <c:pt idx="8">
                  <c:v>10000</c:v>
                </c:pt>
                <c:pt idx="9">
                  <c:v>12500</c:v>
                </c:pt>
                <c:pt idx="10">
                  <c:v>15000</c:v>
                </c:pt>
                <c:pt idx="11">
                  <c:v>17500</c:v>
                </c:pt>
                <c:pt idx="12">
                  <c:v>20000</c:v>
                </c:pt>
                <c:pt idx="13">
                  <c:v>22500</c:v>
                </c:pt>
                <c:pt idx="14">
                  <c:v>25000</c:v>
                </c:pt>
                <c:pt idx="15">
                  <c:v>27500</c:v>
                </c:pt>
                <c:pt idx="16">
                  <c:v>30000</c:v>
                </c:pt>
                <c:pt idx="17">
                  <c:v>32500</c:v>
                </c:pt>
                <c:pt idx="18">
                  <c:v>35000</c:v>
                </c:pt>
                <c:pt idx="19">
                  <c:v>37500</c:v>
                </c:pt>
                <c:pt idx="20">
                  <c:v>40000</c:v>
                </c:pt>
                <c:pt idx="21">
                  <c:v>42500</c:v>
                </c:pt>
                <c:pt idx="22">
                  <c:v>45000</c:v>
                </c:pt>
                <c:pt idx="23">
                  <c:v>47500</c:v>
                </c:pt>
                <c:pt idx="24">
                  <c:v>50000</c:v>
                </c:pt>
                <c:pt idx="25">
                  <c:v>52500</c:v>
                </c:pt>
                <c:pt idx="26">
                  <c:v>55000</c:v>
                </c:pt>
                <c:pt idx="27">
                  <c:v>57500</c:v>
                </c:pt>
                <c:pt idx="28">
                  <c:v>60000</c:v>
                </c:pt>
                <c:pt idx="29">
                  <c:v>62500</c:v>
                </c:pt>
                <c:pt idx="30">
                  <c:v>65000</c:v>
                </c:pt>
                <c:pt idx="31">
                  <c:v>67500</c:v>
                </c:pt>
              </c:numCache>
            </c:numRef>
          </c:xVal>
          <c:yVal>
            <c:numRef>
              <c:f>'Active 1'!$W$2:$W$105</c:f>
              <c:numCache>
                <c:formatCode>General</c:formatCode>
                <c:ptCount val="104"/>
                <c:pt idx="0">
                  <c:v>-3.701849860523973E-2</c:v>
                </c:pt>
                <c:pt idx="1">
                  <c:v>-2.5935873758968428E-2</c:v>
                </c:pt>
                <c:pt idx="2">
                  <c:v>-1.60769944795346E-2</c:v>
                </c:pt>
                <c:pt idx="3">
                  <c:v>-7.4418607669382505E-3</c:v>
                </c:pt>
                <c:pt idx="4">
                  <c:v>-3.0472621179379882E-5</c:v>
                </c:pt>
                <c:pt idx="5">
                  <c:v>6.157169957742013E-3</c:v>
                </c:pt>
                <c:pt idx="6">
                  <c:v>1.1121066969825927E-2</c:v>
                </c:pt>
                <c:pt idx="7">
                  <c:v>1.4861218415072363E-2</c:v>
                </c:pt>
                <c:pt idx="8">
                  <c:v>1.737762429348132E-2</c:v>
                </c:pt>
                <c:pt idx="9">
                  <c:v>1.8670284605052795E-2</c:v>
                </c:pt>
                <c:pt idx="10">
                  <c:v>1.8739199349786795E-2</c:v>
                </c:pt>
                <c:pt idx="11">
                  <c:v>1.758436852768332E-2</c:v>
                </c:pt>
                <c:pt idx="12">
                  <c:v>1.5205792138742361E-2</c:v>
                </c:pt>
                <c:pt idx="13">
                  <c:v>1.1603470182963933E-2</c:v>
                </c:pt>
                <c:pt idx="14">
                  <c:v>6.7774026603480211E-3</c:v>
                </c:pt>
                <c:pt idx="15">
                  <c:v>7.2758957089463783E-4</c:v>
                </c:pt>
                <c:pt idx="16">
                  <c:v>-6.5459690853962443E-3</c:v>
                </c:pt>
                <c:pt idx="17">
                  <c:v>-1.5043273308524591E-2</c:v>
                </c:pt>
                <c:pt idx="18">
                  <c:v>-2.4764323098490415E-2</c:v>
                </c:pt>
                <c:pt idx="19">
                  <c:v>-3.5709118455293731E-2</c:v>
                </c:pt>
                <c:pt idx="20">
                  <c:v>-4.7877659378934512E-2</c:v>
                </c:pt>
                <c:pt idx="21">
                  <c:v>-6.1269945869412756E-2</c:v>
                </c:pt>
                <c:pt idx="22">
                  <c:v>-7.5885977926728493E-2</c:v>
                </c:pt>
                <c:pt idx="23">
                  <c:v>-9.1725755550881749E-2</c:v>
                </c:pt>
                <c:pt idx="24">
                  <c:v>-0.10878927874187244</c:v>
                </c:pt>
                <c:pt idx="25">
                  <c:v>-0.12707654749970063</c:v>
                </c:pt>
                <c:pt idx="26">
                  <c:v>-0.14658756182436625</c:v>
                </c:pt>
                <c:pt idx="27">
                  <c:v>-0.16732232171586939</c:v>
                </c:pt>
                <c:pt idx="28">
                  <c:v>-0.18928082717421002</c:v>
                </c:pt>
                <c:pt idx="29">
                  <c:v>-0.21246307819938809</c:v>
                </c:pt>
                <c:pt idx="30">
                  <c:v>-0.23686907479140368</c:v>
                </c:pt>
                <c:pt idx="31">
                  <c:v>-0.26249881695025673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BB-4EFA-B90D-4EE346D71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832488"/>
        <c:axId val="1"/>
      </c:scatterChart>
      <c:valAx>
        <c:axId val="529832488"/>
        <c:scaling>
          <c:orientation val="minMax"/>
          <c:max val="65000"/>
          <c:min val="-1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83248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KN Vul -- O-C Diagram</a:t>
            </a:r>
          </a:p>
        </c:rich>
      </c:tx>
      <c:layout>
        <c:manualLayout>
          <c:xMode val="edge"/>
          <c:yMode val="edge"/>
          <c:x val="0.43518567123553997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7043578020537E-2"/>
          <c:y val="0.11235955056179775"/>
          <c:w val="0.91782511147405721"/>
          <c:h val="0.733146067415730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Q_fit!$D$21:$D$40</c:f>
              <c:numCache>
                <c:formatCode>General</c:formatCode>
                <c:ptCount val="20"/>
                <c:pt idx="0">
                  <c:v>-0.51490000000000002</c:v>
                </c:pt>
                <c:pt idx="1">
                  <c:v>-0.20735000000000001</c:v>
                </c:pt>
                <c:pt idx="2">
                  <c:v>-0.14015</c:v>
                </c:pt>
                <c:pt idx="3">
                  <c:v>0</c:v>
                </c:pt>
                <c:pt idx="4">
                  <c:v>0</c:v>
                </c:pt>
                <c:pt idx="5">
                  <c:v>0.20319999999999999</c:v>
                </c:pt>
                <c:pt idx="6">
                  <c:v>2.4613</c:v>
                </c:pt>
                <c:pt idx="7">
                  <c:v>2.7501500000000001</c:v>
                </c:pt>
                <c:pt idx="8">
                  <c:v>4.1731999999999996</c:v>
                </c:pt>
                <c:pt idx="9">
                  <c:v>4.4093499999999999</c:v>
                </c:pt>
                <c:pt idx="10">
                  <c:v>4.4096500000000001</c:v>
                </c:pt>
                <c:pt idx="11">
                  <c:v>4.4885999999999999</c:v>
                </c:pt>
                <c:pt idx="12">
                  <c:v>4.6978999999999997</c:v>
                </c:pt>
                <c:pt idx="13">
                  <c:v>4.8803999999999998</c:v>
                </c:pt>
                <c:pt idx="14">
                  <c:v>4.8863000000000003</c:v>
                </c:pt>
                <c:pt idx="15">
                  <c:v>5.1051500000000001</c:v>
                </c:pt>
                <c:pt idx="16">
                  <c:v>5.1813500000000001</c:v>
                </c:pt>
                <c:pt idx="17">
                  <c:v>5.1847000000000003</c:v>
                </c:pt>
                <c:pt idx="18">
                  <c:v>5.3055000000000003</c:v>
                </c:pt>
                <c:pt idx="19">
                  <c:v>5.6089000000000002</c:v>
                </c:pt>
              </c:numCache>
            </c:numRef>
          </c:xVal>
          <c:yVal>
            <c:numRef>
              <c:f>Q_fit!$E$21:$E$40</c:f>
              <c:numCache>
                <c:formatCode>General</c:formatCode>
                <c:ptCount val="20"/>
                <c:pt idx="0">
                  <c:v>-1.105749999260297E-2</c:v>
                </c:pt>
                <c:pt idx="1">
                  <c:v>-3.1612499951734208E-3</c:v>
                </c:pt>
                <c:pt idx="2">
                  <c:v>-7.6012499994249083E-3</c:v>
                </c:pt>
                <c:pt idx="3">
                  <c:v>0</c:v>
                </c:pt>
                <c:pt idx="4">
                  <c:v>9.000000063679181E-4</c:v>
                </c:pt>
                <c:pt idx="5">
                  <c:v>3.2600000049569644E-3</c:v>
                </c:pt>
                <c:pt idx="6">
                  <c:v>3.0775000050198287E-3</c:v>
                </c:pt>
                <c:pt idx="7">
                  <c:v>-2.8487499948823825E-3</c:v>
                </c:pt>
                <c:pt idx="8">
                  <c:v>-5.7890000003681052E-2</c:v>
                </c:pt>
                <c:pt idx="9">
                  <c:v>-7.2788749996107072E-2</c:v>
                </c:pt>
                <c:pt idx="10">
                  <c:v>-7.2686249994148966E-2</c:v>
                </c:pt>
                <c:pt idx="11">
                  <c:v>-7.8994999996211845E-2</c:v>
                </c:pt>
                <c:pt idx="12">
                  <c:v>-8.7617500001215376E-2</c:v>
                </c:pt>
                <c:pt idx="13">
                  <c:v>-9.9429999994754326E-2</c:v>
                </c:pt>
                <c:pt idx="14">
                  <c:v>-9.864749999542255E-2</c:v>
                </c:pt>
                <c:pt idx="15">
                  <c:v>-0.11022374999447493</c:v>
                </c:pt>
                <c:pt idx="16">
                  <c:v>-0.11658874999557156</c:v>
                </c:pt>
                <c:pt idx="17">
                  <c:v>-0.11990499024977908</c:v>
                </c:pt>
                <c:pt idx="18">
                  <c:v>-0.13178749999497086</c:v>
                </c:pt>
                <c:pt idx="19">
                  <c:v>-0.15488249999907566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32-4846-8601-4060AF3EC3C3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Q_fit!$U$2:$U$110</c:f>
              <c:numCache>
                <c:formatCode>General</c:formatCode>
                <c:ptCount val="109"/>
                <c:pt idx="0">
                  <c:v>-0.5</c:v>
                </c:pt>
                <c:pt idx="1">
                  <c:v>-0.25</c:v>
                </c:pt>
                <c:pt idx="2">
                  <c:v>0</c:v>
                </c:pt>
                <c:pt idx="3">
                  <c:v>0.25</c:v>
                </c:pt>
                <c:pt idx="4">
                  <c:v>0.5</c:v>
                </c:pt>
                <c:pt idx="5">
                  <c:v>0.75</c:v>
                </c:pt>
                <c:pt idx="6">
                  <c:v>1</c:v>
                </c:pt>
                <c:pt idx="7">
                  <c:v>1.25</c:v>
                </c:pt>
                <c:pt idx="8">
                  <c:v>1.5</c:v>
                </c:pt>
                <c:pt idx="9">
                  <c:v>1.75</c:v>
                </c:pt>
                <c:pt idx="10">
                  <c:v>2</c:v>
                </c:pt>
                <c:pt idx="11">
                  <c:v>2.25</c:v>
                </c:pt>
                <c:pt idx="12">
                  <c:v>2.5</c:v>
                </c:pt>
                <c:pt idx="13">
                  <c:v>2.75</c:v>
                </c:pt>
                <c:pt idx="14">
                  <c:v>3</c:v>
                </c:pt>
                <c:pt idx="15">
                  <c:v>3.25</c:v>
                </c:pt>
                <c:pt idx="16">
                  <c:v>3.5</c:v>
                </c:pt>
                <c:pt idx="17">
                  <c:v>3.75</c:v>
                </c:pt>
                <c:pt idx="18">
                  <c:v>4</c:v>
                </c:pt>
                <c:pt idx="19">
                  <c:v>4.25</c:v>
                </c:pt>
                <c:pt idx="20">
                  <c:v>4.5</c:v>
                </c:pt>
                <c:pt idx="21">
                  <c:v>4.75</c:v>
                </c:pt>
                <c:pt idx="22">
                  <c:v>5</c:v>
                </c:pt>
                <c:pt idx="23">
                  <c:v>5.25</c:v>
                </c:pt>
                <c:pt idx="24">
                  <c:v>5.5</c:v>
                </c:pt>
                <c:pt idx="25">
                  <c:v>5.75</c:v>
                </c:pt>
                <c:pt idx="26">
                  <c:v>6</c:v>
                </c:pt>
              </c:numCache>
            </c:numRef>
          </c:xVal>
          <c:yVal>
            <c:numRef>
              <c:f>Q_fit!$V$2:$V$110</c:f>
              <c:numCache>
                <c:formatCode>General</c:formatCode>
                <c:ptCount val="109"/>
                <c:pt idx="0">
                  <c:v>-1.6027388970499549E-2</c:v>
                </c:pt>
                <c:pt idx="1">
                  <c:v>-7.4115447267492345E-3</c:v>
                </c:pt>
                <c:pt idx="2">
                  <c:v>-1.7994618071449379E-5</c:v>
                </c:pt>
                <c:pt idx="3">
                  <c:v>6.1532613555338057E-3</c:v>
                </c:pt>
                <c:pt idx="4">
                  <c:v>1.1102223194066532E-2</c:v>
                </c:pt>
                <c:pt idx="5">
                  <c:v>1.4828890897526727E-2</c:v>
                </c:pt>
                <c:pt idx="6">
                  <c:v>1.7333264465914391E-2</c:v>
                </c:pt>
                <c:pt idx="7">
                  <c:v>1.8615343899229531E-2</c:v>
                </c:pt>
                <c:pt idx="8">
                  <c:v>1.8675129197472135E-2</c:v>
                </c:pt>
                <c:pt idx="9">
                  <c:v>1.751262036064221E-2</c:v>
                </c:pt>
                <c:pt idx="10">
                  <c:v>1.5127817388739757E-2</c:v>
                </c:pt>
                <c:pt idx="11">
                  <c:v>1.1520720281764776E-2</c:v>
                </c:pt>
                <c:pt idx="12">
                  <c:v>6.6913290397172601E-3</c:v>
                </c:pt>
                <c:pt idx="13">
                  <c:v>6.3964366259720851E-4</c:v>
                </c:pt>
                <c:pt idx="14">
                  <c:v>-6.6343358495953575E-3</c:v>
                </c:pt>
                <c:pt idx="15">
                  <c:v>-1.5130609496860445E-2</c:v>
                </c:pt>
                <c:pt idx="16">
                  <c:v>-2.4849177279198095E-2</c:v>
                </c:pt>
                <c:pt idx="17">
                  <c:v>-3.5790039196608253E-2</c:v>
                </c:pt>
                <c:pt idx="18">
                  <c:v>-4.7953195249090946E-2</c:v>
                </c:pt>
                <c:pt idx="19">
                  <c:v>-6.1338645436646161E-2</c:v>
                </c:pt>
                <c:pt idx="20">
                  <c:v>-7.5946389759273911E-2</c:v>
                </c:pt>
                <c:pt idx="21">
                  <c:v>-9.177642821697421E-2</c:v>
                </c:pt>
                <c:pt idx="22">
                  <c:v>-0.10882876080974702</c:v>
                </c:pt>
                <c:pt idx="23">
                  <c:v>-0.12710338753759234</c:v>
                </c:pt>
                <c:pt idx="24">
                  <c:v>-0.14660030840051025</c:v>
                </c:pt>
                <c:pt idx="25">
                  <c:v>-0.16731952339850065</c:v>
                </c:pt>
                <c:pt idx="26">
                  <c:v>-0.18926103253156357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32-4846-8601-4060AF3EC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836808"/>
        <c:axId val="1"/>
      </c:scatterChart>
      <c:valAx>
        <c:axId val="529836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8368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5601900456887329"/>
          <c:y val="0.9185393258426966"/>
          <c:w val="0.57523208904442491"/>
          <c:h val="0.97471910112359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419100</xdr:colOff>
      <xdr:row>0</xdr:row>
      <xdr:rowOff>0</xdr:rowOff>
    </xdr:from>
    <xdr:to>
      <xdr:col>27</xdr:col>
      <xdr:colOff>28575</xdr:colOff>
      <xdr:row>18</xdr:row>
      <xdr:rowOff>142874</xdr:rowOff>
    </xdr:to>
    <xdr:graphicFrame macro="">
      <xdr:nvGraphicFramePr>
        <xdr:cNvPr id="1040" name="Chart 1">
          <a:extLst>
            <a:ext uri="{FF2B5EF4-FFF2-40B4-BE49-F238E27FC236}">
              <a16:creationId xmlns:a16="http://schemas.microsoft.com/office/drawing/2014/main" id="{0DF9DA28-4797-C89F-0458-027DAEF35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133350</xdr:colOff>
      <xdr:row>0</xdr:row>
      <xdr:rowOff>0</xdr:rowOff>
    </xdr:from>
    <xdr:to>
      <xdr:col>17</xdr:col>
      <xdr:colOff>285750</xdr:colOff>
      <xdr:row>18</xdr:row>
      <xdr:rowOff>142874</xdr:rowOff>
    </xdr:to>
    <xdr:graphicFrame macro="">
      <xdr:nvGraphicFramePr>
        <xdr:cNvPr id="1041" name="Chart 2">
          <a:extLst>
            <a:ext uri="{FF2B5EF4-FFF2-40B4-BE49-F238E27FC236}">
              <a16:creationId xmlns:a16="http://schemas.microsoft.com/office/drawing/2014/main" id="{FA2A2242-C33D-89CE-0BB3-8BF7E0FDD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104775</xdr:rowOff>
    </xdr:from>
    <xdr:to>
      <xdr:col>9</xdr:col>
      <xdr:colOff>66675</xdr:colOff>
      <xdr:row>20</xdr:row>
      <xdr:rowOff>142875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CC45638-B5DB-B6FA-F099-6F10467863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21</xdr:row>
      <xdr:rowOff>85725</xdr:rowOff>
    </xdr:from>
    <xdr:to>
      <xdr:col>8</xdr:col>
      <xdr:colOff>495300</xdr:colOff>
      <xdr:row>39</xdr:row>
      <xdr:rowOff>152400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778920D3-7F2C-BD86-88A1-CE699F862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15</xdr:row>
      <xdr:rowOff>152400</xdr:rowOff>
    </xdr:from>
    <xdr:to>
      <xdr:col>17</xdr:col>
      <xdr:colOff>342900</xdr:colOff>
      <xdr:row>36</xdr:row>
      <xdr:rowOff>114300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E29371DC-07B5-BBF6-5B29-B6D691A2A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137.pdf" TargetMode="External"/><Relationship Id="rId18" Type="http://schemas.openxmlformats.org/officeDocument/2006/relationships/hyperlink" Target="http://var.astro.cz/oejv/issues/oejv0137.pdf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var.astro.cz/oejv/issues/oejv0160.pdf" TargetMode="External"/><Relationship Id="rId21" Type="http://schemas.openxmlformats.org/officeDocument/2006/relationships/hyperlink" Target="http://var.astro.cz/oejv/issues/oejv0137.pdf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www.bav-astro.de/sfs/BAVM_link.php?BAVMnr=225" TargetMode="External"/><Relationship Id="rId47" Type="http://schemas.openxmlformats.org/officeDocument/2006/relationships/hyperlink" Target="http://var.astro.cz/oejv/issues/oejv0160.pdf" TargetMode="External"/><Relationship Id="rId50" Type="http://schemas.openxmlformats.org/officeDocument/2006/relationships/hyperlink" Target="http://var.astro.cz/oejv/issues/oejv0160.pdf" TargetMode="External"/><Relationship Id="rId55" Type="http://schemas.openxmlformats.org/officeDocument/2006/relationships/hyperlink" Target="http://var.astro.cz/oejv/issues/oejv0160.pdf" TargetMode="External"/><Relationship Id="rId63" Type="http://schemas.openxmlformats.org/officeDocument/2006/relationships/hyperlink" Target="http://var.astro.cz/oejv/issues/oejv0160.pdf" TargetMode="External"/><Relationship Id="rId68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603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72" TargetMode="External"/><Relationship Id="rId16" Type="http://schemas.openxmlformats.org/officeDocument/2006/relationships/hyperlink" Target="http://var.astro.cz/oejv/issues/oejv0137.pdf" TargetMode="External"/><Relationship Id="rId29" Type="http://schemas.openxmlformats.org/officeDocument/2006/relationships/hyperlink" Target="http://www.bav-astro.de/sfs/BAVM_link.php?BAVMnr=220" TargetMode="External"/><Relationship Id="rId11" Type="http://schemas.openxmlformats.org/officeDocument/2006/relationships/hyperlink" Target="http://www.bav-astro.de/sfs/BAVM_link.php?BAVMnr=203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var.astro.cz/oejv/issues/oejv0160.pdf" TargetMode="External"/><Relationship Id="rId53" Type="http://schemas.openxmlformats.org/officeDocument/2006/relationships/hyperlink" Target="http://var.astro.cz/oejv/issues/oejv0160.pdf" TargetMode="External"/><Relationship Id="rId58" Type="http://schemas.openxmlformats.org/officeDocument/2006/relationships/hyperlink" Target="http://var.astro.cz/oejv/issues/oejv0160.pdf" TargetMode="External"/><Relationship Id="rId66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www.bav-astro.de/sfs/BAVM_link.php?BAVMnr=220" TargetMode="External"/><Relationship Id="rId36" Type="http://schemas.openxmlformats.org/officeDocument/2006/relationships/hyperlink" Target="http://var.astro.cz/oejv/issues/oejv0160.pdf" TargetMode="External"/><Relationship Id="rId49" Type="http://schemas.openxmlformats.org/officeDocument/2006/relationships/hyperlink" Target="http://var.astro.cz/oejv/issues/oejv0160.pdf" TargetMode="External"/><Relationship Id="rId57" Type="http://schemas.openxmlformats.org/officeDocument/2006/relationships/hyperlink" Target="http://var.astro.cz/oejv/issues/oejv0160.pdf" TargetMode="External"/><Relationship Id="rId61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094.pdf" TargetMode="External"/><Relationship Id="rId19" Type="http://schemas.openxmlformats.org/officeDocument/2006/relationships/hyperlink" Target="http://var.astro.cz/oejv/issues/oejv0137.pdf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var.astro.cz/oejv/issues/oejv0160.pdf" TargetMode="External"/><Relationship Id="rId60" Type="http://schemas.openxmlformats.org/officeDocument/2006/relationships/hyperlink" Target="http://var.astro.cz/oejv/issues/oejv0160.pdf" TargetMode="External"/><Relationship Id="rId65" Type="http://schemas.openxmlformats.org/officeDocument/2006/relationships/hyperlink" Target="http://var.astro.cz/oejv/issues/oejv0160.pdf" TargetMode="External"/><Relationship Id="rId73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var.astro.cz/oejv/issues/oejv0137.pdf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www.bav-astro.de/sfs/BAVM_link.php?BAVMnr=225" TargetMode="External"/><Relationship Id="rId48" Type="http://schemas.openxmlformats.org/officeDocument/2006/relationships/hyperlink" Target="http://var.astro.cz/oejv/issues/oejv0160.pdf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var.astro.cz/oejv/issues/oejv0160.pdf" TargetMode="External"/><Relationship Id="rId69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5602" TargetMode="External"/><Relationship Id="rId51" Type="http://schemas.openxmlformats.org/officeDocument/2006/relationships/hyperlink" Target="http://var.astro.cz/oejv/issues/oejv0160.pdf" TargetMode="External"/><Relationship Id="rId72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var.astro.cz/oejv/issues/oejv0137.pdf" TargetMode="External"/><Relationship Id="rId17" Type="http://schemas.openxmlformats.org/officeDocument/2006/relationships/hyperlink" Target="http://var.astro.cz/oejv/issues/oejv0137.pdf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var.astro.cz/oejv/issues/oejv0160.pdf" TargetMode="External"/><Relationship Id="rId46" Type="http://schemas.openxmlformats.org/officeDocument/2006/relationships/hyperlink" Target="http://var.astro.cz/oejv/issues/oejv0160.pdf" TargetMode="External"/><Relationship Id="rId59" Type="http://schemas.openxmlformats.org/officeDocument/2006/relationships/hyperlink" Target="http://var.astro.cz/oejv/issues/oejv0160.pdf" TargetMode="External"/><Relationship Id="rId67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37.pdf" TargetMode="External"/><Relationship Id="rId41" Type="http://schemas.openxmlformats.org/officeDocument/2006/relationships/hyperlink" Target="http://var.astro.cz/oejv/issues/oejv0160.pdf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var.astro.cz/oejv/issues/oejv0160.pdf" TargetMode="External"/><Relationship Id="rId7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7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01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18" sqref="F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4" width="11.85546875" customWidth="1"/>
    <col min="5" max="5" width="14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40</v>
      </c>
      <c r="Q1" s="66" t="s">
        <v>120</v>
      </c>
      <c r="R1" s="5">
        <v>21</v>
      </c>
      <c r="S1" s="5">
        <v>22</v>
      </c>
      <c r="V1" s="7" t="s">
        <v>10</v>
      </c>
      <c r="W1" s="7" t="s">
        <v>44</v>
      </c>
    </row>
    <row r="2" spans="1:23" ht="12.95" customHeight="1" x14ac:dyDescent="0.2">
      <c r="A2" t="s">
        <v>24</v>
      </c>
      <c r="B2" s="9" t="s">
        <v>37</v>
      </c>
      <c r="E2" s="119" t="s">
        <v>472</v>
      </c>
      <c r="F2" s="120" t="s">
        <v>473</v>
      </c>
      <c r="Q2" t="s">
        <v>16</v>
      </c>
      <c r="R2">
        <v>6.2421923965894424E-4</v>
      </c>
      <c r="S2">
        <v>1.9616581266008917E-2</v>
      </c>
      <c r="V2">
        <v>-10000</v>
      </c>
      <c r="W2">
        <f t="shared" ref="W2:W21" si="0">+D$11+D$12*V2+D$13*V2^2</f>
        <v>-3.701849860523973E-2</v>
      </c>
    </row>
    <row r="3" spans="1:23" ht="12.95" customHeight="1" thickBot="1" x14ac:dyDescent="0.25">
      <c r="E3" s="121" t="s">
        <v>139</v>
      </c>
      <c r="F3" s="122">
        <v>1</v>
      </c>
      <c r="Q3" t="s">
        <v>17</v>
      </c>
      <c r="R3">
        <v>2.0673524879253009E-6</v>
      </c>
      <c r="S3">
        <v>1.1949587022948254E-6</v>
      </c>
      <c r="V3">
        <v>-7500</v>
      </c>
      <c r="W3">
        <f t="shared" si="0"/>
        <v>-2.5935873758968428E-2</v>
      </c>
    </row>
    <row r="4" spans="1:23" ht="12.95" customHeight="1" thickTop="1" thickBot="1" x14ac:dyDescent="0.25">
      <c r="A4" s="6" t="s">
        <v>1</v>
      </c>
      <c r="C4" s="3">
        <v>34634.282099999997</v>
      </c>
      <c r="D4" s="4">
        <v>0.3573325</v>
      </c>
      <c r="E4" s="125" t="s">
        <v>140</v>
      </c>
      <c r="F4" s="123">
        <f ca="1">NOW()+15018.5+$C$5/24</f>
        <v>60520.727454050924</v>
      </c>
      <c r="G4" s="12" t="str">
        <f>"G"&amp;C14</f>
        <v>G</v>
      </c>
      <c r="Q4" t="s">
        <v>19</v>
      </c>
      <c r="R4">
        <v>-8.3896358802581715E-11</v>
      </c>
      <c r="S4">
        <v>-7.4053351512019301E-11</v>
      </c>
      <c r="V4">
        <v>-5000</v>
      </c>
      <c r="W4">
        <f t="shared" si="0"/>
        <v>-1.60769944795346E-2</v>
      </c>
    </row>
    <row r="5" spans="1:23" ht="12.95" customHeight="1" thickTop="1" x14ac:dyDescent="0.2">
      <c r="A5" s="15" t="s">
        <v>42</v>
      </c>
      <c r="B5" s="13"/>
      <c r="C5" s="16">
        <v>-9.5</v>
      </c>
      <c r="D5" s="13"/>
      <c r="E5" s="121" t="s">
        <v>141</v>
      </c>
      <c r="F5" s="123">
        <f ca="1">ROUND(2*($F$4-$C$7)/$C$8,0)/2+$F$3</f>
        <v>72444.5</v>
      </c>
      <c r="R5">
        <v>2.683241169116141E-5</v>
      </c>
      <c r="S5">
        <v>2.4455326655175862E-5</v>
      </c>
      <c r="V5">
        <v>-2500</v>
      </c>
      <c r="W5">
        <f t="shared" si="0"/>
        <v>-7.4418607669382505E-3</v>
      </c>
    </row>
    <row r="6" spans="1:23" ht="12.95" customHeight="1" x14ac:dyDescent="0.2">
      <c r="A6" s="6" t="s">
        <v>2</v>
      </c>
      <c r="E6" s="121" t="s">
        <v>142</v>
      </c>
      <c r="F6" s="123">
        <f ca="1">ROUND(2*($F$4-$C$15)/$C$16,0)/2+$F$3</f>
        <v>8014.5</v>
      </c>
      <c r="V6">
        <v>0</v>
      </c>
      <c r="W6">
        <f t="shared" si="0"/>
        <v>-3.0472621179379882E-5</v>
      </c>
    </row>
    <row r="7" spans="1:23" ht="12.95" customHeight="1" x14ac:dyDescent="0.2">
      <c r="A7" t="s">
        <v>3</v>
      </c>
      <c r="C7">
        <v>34634.282099999997</v>
      </c>
      <c r="D7" s="128" t="s">
        <v>12</v>
      </c>
      <c r="E7" s="121" t="s">
        <v>474</v>
      </c>
      <c r="F7" s="126">
        <f ca="1">+$C$15+$C$16*$F$6-15018.5-$C$5/24</f>
        <v>45503.016625091332</v>
      </c>
      <c r="V7">
        <v>2500</v>
      </c>
      <c r="W7">
        <f t="shared" si="0"/>
        <v>6.157169957742013E-3</v>
      </c>
    </row>
    <row r="8" spans="1:23" ht="12.95" customHeight="1" x14ac:dyDescent="0.2">
      <c r="A8" t="s">
        <v>4</v>
      </c>
      <c r="C8">
        <f>+D4</f>
        <v>0.3573325</v>
      </c>
      <c r="D8" s="128" t="s">
        <v>476</v>
      </c>
      <c r="E8" s="124" t="s">
        <v>475</v>
      </c>
      <c r="F8" s="127">
        <f ca="1">+($C$15+$C$16*$F$6)-($C$16/2)-15018.5-$C$5/24</f>
        <v>45502.837963014856</v>
      </c>
      <c r="V8">
        <v>5000</v>
      </c>
      <c r="W8">
        <f t="shared" si="0"/>
        <v>1.1121066969825927E-2</v>
      </c>
    </row>
    <row r="9" spans="1:23" ht="12.95" customHeight="1" x14ac:dyDescent="0.2">
      <c r="A9" s="34" t="s">
        <v>137</v>
      </c>
      <c r="C9" s="71">
        <v>35</v>
      </c>
      <c r="D9" s="34" t="str">
        <f>"F"&amp;C9</f>
        <v>F35</v>
      </c>
      <c r="E9" s="34" t="str">
        <f>"G"&amp;C9</f>
        <v>G35</v>
      </c>
      <c r="V9">
        <v>7500</v>
      </c>
      <c r="W9">
        <f t="shared" si="0"/>
        <v>1.4861218415072363E-2</v>
      </c>
    </row>
    <row r="10" spans="1:23" ht="12.95" customHeight="1" thickBot="1" x14ac:dyDescent="0.25">
      <c r="A10" s="13"/>
      <c r="B10" s="13"/>
      <c r="C10" s="5" t="s">
        <v>20</v>
      </c>
      <c r="D10" s="5" t="s">
        <v>21</v>
      </c>
      <c r="E10" s="13"/>
      <c r="R10" s="11" t="s">
        <v>146</v>
      </c>
      <c r="S10" s="11" t="s">
        <v>147</v>
      </c>
      <c r="V10">
        <v>10000</v>
      </c>
      <c r="W10">
        <f t="shared" si="0"/>
        <v>1.737762429348132E-2</v>
      </c>
    </row>
    <row r="11" spans="1:23" ht="12.95" customHeight="1" x14ac:dyDescent="0.2">
      <c r="A11" s="13" t="s">
        <v>16</v>
      </c>
      <c r="B11" s="13"/>
      <c r="C11" s="72">
        <f ca="1">INTERCEPT(INDIRECT(E9):G845,INDIRECT(D9):$F845)</f>
        <v>0.31176895868742882</v>
      </c>
      <c r="D11" s="11">
        <f>+E11*F11</f>
        <v>-3.0472621179379882E-5</v>
      </c>
      <c r="E11" s="29">
        <v>-3.0472621179379882E-5</v>
      </c>
      <c r="F11">
        <v>1</v>
      </c>
      <c r="R11">
        <v>-3.550393232791707E-2</v>
      </c>
      <c r="S11">
        <v>-3.4556880742488028E-2</v>
      </c>
      <c r="V11">
        <v>12500</v>
      </c>
      <c r="W11">
        <f t="shared" si="0"/>
        <v>1.8670284605052795E-2</v>
      </c>
    </row>
    <row r="12" spans="1:23" ht="12.95" customHeight="1" x14ac:dyDescent="0.2">
      <c r="A12" s="13" t="s">
        <v>17</v>
      </c>
      <c r="B12" s="13"/>
      <c r="C12" s="72">
        <f ca="1">SLOPE(INDIRECT(E9):G845,INDIRECT(D9):$F845)</f>
        <v>-8.3470464098065193E-6</v>
      </c>
      <c r="D12" s="11">
        <f>+E12*F12</f>
        <v>2.7198061449360528E-6</v>
      </c>
      <c r="E12" s="30">
        <v>2.7198061449360527E-2</v>
      </c>
      <c r="F12">
        <v>1E-4</v>
      </c>
      <c r="R12">
        <v>4.1484295864540104E-2</v>
      </c>
      <c r="S12">
        <v>4.1088588047848242E-2</v>
      </c>
      <c r="V12">
        <v>15000</v>
      </c>
      <c r="W12">
        <f t="shared" si="0"/>
        <v>1.8739199349786795E-2</v>
      </c>
    </row>
    <row r="13" spans="1:23" ht="12.95" customHeight="1" thickBot="1" x14ac:dyDescent="0.25">
      <c r="A13" s="13" t="s">
        <v>19</v>
      </c>
      <c r="B13" s="13"/>
      <c r="C13" s="11" t="s">
        <v>14</v>
      </c>
      <c r="D13" s="82">
        <f>+E13*F13</f>
        <v>-9.7899645346998274E-11</v>
      </c>
      <c r="E13" s="31">
        <v>-9.7899645346998278E-3</v>
      </c>
      <c r="F13" s="28">
        <v>1E-8</v>
      </c>
      <c r="R13">
        <v>-1.1170366383000837E-2</v>
      </c>
      <c r="S13">
        <v>-1.112910300643233E-2</v>
      </c>
      <c r="V13">
        <v>17500</v>
      </c>
      <c r="W13">
        <f t="shared" si="0"/>
        <v>1.758436852768332E-2</v>
      </c>
    </row>
    <row r="14" spans="1:23" ht="12.95" customHeight="1" x14ac:dyDescent="0.2">
      <c r="A14" t="s">
        <v>138</v>
      </c>
      <c r="B14" s="13"/>
      <c r="C14" s="27"/>
      <c r="D14" s="13"/>
      <c r="E14" s="13">
        <f>SUM(T21:T105)</f>
        <v>2.2417104552790369E-4</v>
      </c>
      <c r="R14">
        <v>9.51790570112619E-5</v>
      </c>
      <c r="S14">
        <v>9.5155189708202143E-5</v>
      </c>
      <c r="V14">
        <v>20000</v>
      </c>
      <c r="W14">
        <f t="shared" si="0"/>
        <v>1.5205792138742361E-2</v>
      </c>
    </row>
    <row r="15" spans="1:23" ht="12.95" customHeight="1" x14ac:dyDescent="0.2">
      <c r="A15" s="18" t="s">
        <v>18</v>
      </c>
      <c r="B15" s="13"/>
      <c r="C15" s="19">
        <f ca="1">(C7+C11)+(C8+C12)*INT(MAX(F21:F3370))</f>
        <v>57657.34636791145</v>
      </c>
      <c r="D15" s="12">
        <f>+C7+INT(MAX(F21:F1428))*C8+D11+D12*INT(MAX(F21:F3863))+D13*INT(MAX(F21:F3890)^2)</f>
        <v>57657.341200796189</v>
      </c>
      <c r="E15" s="116"/>
      <c r="F15" s="16"/>
      <c r="V15">
        <v>22500</v>
      </c>
      <c r="W15">
        <f t="shared" si="0"/>
        <v>1.1603470182963933E-2</v>
      </c>
    </row>
    <row r="16" spans="1:23" ht="12.95" customHeight="1" x14ac:dyDescent="0.2">
      <c r="A16" s="22" t="s">
        <v>5</v>
      </c>
      <c r="B16" s="13"/>
      <c r="C16" s="23">
        <f ca="1">+C8+C12</f>
        <v>0.35732415295359021</v>
      </c>
      <c r="D16" s="65">
        <f>+C8+D12+2*D13*MAX(F21:F105)</f>
        <v>0.35732342348627849</v>
      </c>
      <c r="E16" s="116"/>
      <c r="F16" s="21"/>
      <c r="V16">
        <v>25000</v>
      </c>
      <c r="W16">
        <f t="shared" si="0"/>
        <v>6.7774026603480211E-3</v>
      </c>
    </row>
    <row r="17" spans="1:33" ht="12.95" customHeight="1" thickBot="1" x14ac:dyDescent="0.25">
      <c r="A17" s="20" t="s">
        <v>39</v>
      </c>
      <c r="B17" s="13"/>
      <c r="C17" s="13">
        <f>COUNT(C21:C2028)</f>
        <v>89</v>
      </c>
      <c r="D17" s="20"/>
      <c r="E17" s="116"/>
      <c r="F17" s="21"/>
      <c r="V17">
        <v>27500</v>
      </c>
      <c r="W17">
        <f t="shared" si="0"/>
        <v>7.2758957089463783E-4</v>
      </c>
    </row>
    <row r="18" spans="1:33" ht="12.95" customHeight="1" thickTop="1" thickBot="1" x14ac:dyDescent="0.25">
      <c r="A18" s="6" t="s">
        <v>143</v>
      </c>
      <c r="B18" s="13"/>
      <c r="C18" s="25">
        <f ca="1">+C15</f>
        <v>57657.34636791145</v>
      </c>
      <c r="D18" s="26">
        <f ca="1">+C16</f>
        <v>0.35732415295359021</v>
      </c>
      <c r="E18" s="116"/>
      <c r="F18" s="12"/>
      <c r="V18">
        <v>30000</v>
      </c>
      <c r="W18">
        <f t="shared" si="0"/>
        <v>-6.5459690853962443E-3</v>
      </c>
    </row>
    <row r="19" spans="1:33" ht="12.95" customHeight="1" thickTop="1" thickBot="1" x14ac:dyDescent="0.25">
      <c r="A19" s="6" t="s">
        <v>144</v>
      </c>
      <c r="C19" s="32">
        <f>+D15</f>
        <v>57657.341200796189</v>
      </c>
      <c r="D19" s="33">
        <f>+D16</f>
        <v>0.35732342348627849</v>
      </c>
      <c r="E19" s="116"/>
      <c r="F19" s="24"/>
      <c r="V19">
        <v>32500</v>
      </c>
      <c r="W19">
        <f t="shared" si="0"/>
        <v>-1.5043273308524591E-2</v>
      </c>
    </row>
    <row r="20" spans="1:33" ht="12.95" customHeight="1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153</v>
      </c>
      <c r="I20" s="8" t="s">
        <v>154</v>
      </c>
      <c r="J20" s="8" t="s">
        <v>151</v>
      </c>
      <c r="K20" s="8" t="s">
        <v>119</v>
      </c>
      <c r="L20" s="8" t="s">
        <v>33</v>
      </c>
      <c r="M20" s="8" t="s">
        <v>429</v>
      </c>
      <c r="N20" s="8" t="s">
        <v>25</v>
      </c>
      <c r="O20" s="8" t="s">
        <v>23</v>
      </c>
      <c r="P20" s="7" t="s">
        <v>22</v>
      </c>
      <c r="Q20" s="5" t="s">
        <v>15</v>
      </c>
      <c r="R20" s="7" t="s">
        <v>116</v>
      </c>
      <c r="S20" s="7" t="s">
        <v>118</v>
      </c>
      <c r="T20" s="7" t="s">
        <v>117</v>
      </c>
      <c r="U20" s="106" t="s">
        <v>430</v>
      </c>
      <c r="V20">
        <v>35000</v>
      </c>
      <c r="W20">
        <f t="shared" si="0"/>
        <v>-2.4764323098490415E-2</v>
      </c>
    </row>
    <row r="21" spans="1:33" ht="12.95" customHeight="1" x14ac:dyDescent="0.2">
      <c r="A21" s="103" t="s">
        <v>162</v>
      </c>
      <c r="B21" s="117" t="s">
        <v>36</v>
      </c>
      <c r="C21" s="104">
        <v>32794.366000000002</v>
      </c>
      <c r="D21" s="104" t="s">
        <v>153</v>
      </c>
      <c r="E21">
        <f t="shared" ref="E21:E52" si="1">+(C21-C$7)/C$8</f>
        <v>-5149.0309445684197</v>
      </c>
      <c r="F21">
        <f t="shared" ref="F21:F35" si="2">ROUND(2*E21,0)/2</f>
        <v>-5149</v>
      </c>
      <c r="G21">
        <f>+C21-(C$7+F21*C$8)</f>
        <v>-1.105749999260297E-2</v>
      </c>
      <c r="H21">
        <f>+G21</f>
        <v>-1.105749999260297E-2</v>
      </c>
      <c r="P21">
        <f t="shared" ref="P21:P52" si="3">+D$11+D$12*F21+D$13*F21^2</f>
        <v>-1.663028953672345E-2</v>
      </c>
      <c r="Q21" s="2">
        <f t="shared" ref="Q21:Q52" si="4">+C21-15018.5</f>
        <v>17775.866000000002</v>
      </c>
      <c r="R21">
        <f>+(P21-G21)^2</f>
        <v>3.1055983303058538E-5</v>
      </c>
      <c r="S21">
        <v>0.1</v>
      </c>
      <c r="T21">
        <f t="shared" ref="T21:T52" si="5">+S21*R21</f>
        <v>3.1055983303058539E-6</v>
      </c>
      <c r="V21">
        <v>37500</v>
      </c>
      <c r="W21">
        <f t="shared" si="0"/>
        <v>-3.5709118455293731E-2</v>
      </c>
    </row>
    <row r="22" spans="1:33" ht="12.95" customHeight="1" x14ac:dyDescent="0.2">
      <c r="A22" s="103" t="s">
        <v>162</v>
      </c>
      <c r="B22" s="117" t="s">
        <v>32</v>
      </c>
      <c r="C22" s="104">
        <v>33893.35</v>
      </c>
      <c r="D22" s="104" t="s">
        <v>153</v>
      </c>
      <c r="E22">
        <f t="shared" si="1"/>
        <v>-2073.5088468023428</v>
      </c>
      <c r="F22">
        <f t="shared" si="2"/>
        <v>-2073.5</v>
      </c>
      <c r="G22">
        <f>+C22-(C$7+F22*C$8)</f>
        <v>-3.1612499951734208E-3</v>
      </c>
      <c r="H22">
        <f>+G22</f>
        <v>-3.1612499951734208E-3</v>
      </c>
      <c r="P22">
        <f t="shared" si="3"/>
        <v>-6.0909006181833715E-3</v>
      </c>
      <c r="Q22" s="2">
        <f t="shared" si="4"/>
        <v>18874.849999999999</v>
      </c>
      <c r="R22">
        <f>+(P22-G22)^2</f>
        <v>8.582852772902593E-6</v>
      </c>
      <c r="S22">
        <v>0.1</v>
      </c>
      <c r="T22">
        <f t="shared" si="5"/>
        <v>8.582852772902593E-7</v>
      </c>
      <c r="V22">
        <v>40000</v>
      </c>
      <c r="W22">
        <f t="shared" ref="W22:W31" si="6">+D$11+D$12*V22+D$13*V22^2</f>
        <v>-4.7877659378934512E-2</v>
      </c>
      <c r="AC22">
        <v>7</v>
      </c>
      <c r="AE22" t="s">
        <v>26</v>
      </c>
      <c r="AG22" t="s">
        <v>28</v>
      </c>
    </row>
    <row r="23" spans="1:33" ht="12.95" customHeight="1" x14ac:dyDescent="0.2">
      <c r="A23" s="103" t="s">
        <v>162</v>
      </c>
      <c r="B23" s="117" t="s">
        <v>32</v>
      </c>
      <c r="C23" s="104">
        <v>34133.472999999998</v>
      </c>
      <c r="D23" s="104" t="s">
        <v>153</v>
      </c>
      <c r="E23">
        <f t="shared" si="1"/>
        <v>-1401.5212722044555</v>
      </c>
      <c r="F23">
        <f t="shared" si="2"/>
        <v>-1401.5</v>
      </c>
      <c r="G23">
        <f>+C23-(C$7+F23*C$8)</f>
        <v>-7.6012499994249083E-3</v>
      </c>
      <c r="P23">
        <f t="shared" si="3"/>
        <v>-4.0345756369720336E-3</v>
      </c>
      <c r="Q23" s="2">
        <f t="shared" si="4"/>
        <v>19114.972999999998</v>
      </c>
      <c r="R23">
        <f>+(P23-G23)^2</f>
        <v>1.272116600777862E-5</v>
      </c>
      <c r="S23">
        <v>0.1</v>
      </c>
      <c r="T23">
        <f t="shared" si="5"/>
        <v>1.2721166007778621E-6</v>
      </c>
      <c r="V23">
        <v>42500</v>
      </c>
      <c r="W23">
        <f t="shared" si="6"/>
        <v>-6.1269945869412756E-2</v>
      </c>
      <c r="AC23">
        <v>8</v>
      </c>
      <c r="AE23" t="s">
        <v>26</v>
      </c>
      <c r="AG23" t="s">
        <v>28</v>
      </c>
    </row>
    <row r="24" spans="1:33" ht="12.95" customHeight="1" x14ac:dyDescent="0.2">
      <c r="A24" t="s">
        <v>12</v>
      </c>
      <c r="B24" s="11"/>
      <c r="C24" s="14">
        <v>34634.282099999997</v>
      </c>
      <c r="D24" s="14" t="s">
        <v>14</v>
      </c>
      <c r="E24">
        <f t="shared" si="1"/>
        <v>0</v>
      </c>
      <c r="F24">
        <f t="shared" si="2"/>
        <v>0</v>
      </c>
      <c r="G24">
        <f>+C24-(C$7+F24*C$8)</f>
        <v>0</v>
      </c>
      <c r="H24">
        <v>0</v>
      </c>
      <c r="P24">
        <f t="shared" si="3"/>
        <v>-3.0472621179379882E-5</v>
      </c>
      <c r="Q24" s="2">
        <f t="shared" si="4"/>
        <v>19615.782099999997</v>
      </c>
      <c r="R24">
        <f>+(P24-G24)^2</f>
        <v>9.2858064154199129E-10</v>
      </c>
      <c r="S24">
        <v>0.1</v>
      </c>
      <c r="T24">
        <f t="shared" si="5"/>
        <v>9.2858064154199129E-11</v>
      </c>
      <c r="V24">
        <v>45000</v>
      </c>
      <c r="W24">
        <f t="shared" si="6"/>
        <v>-7.5885977926728493E-2</v>
      </c>
    </row>
    <row r="25" spans="1:33" ht="12.95" customHeight="1" x14ac:dyDescent="0.2">
      <c r="A25" s="103" t="s">
        <v>162</v>
      </c>
      <c r="B25" s="117" t="s">
        <v>36</v>
      </c>
      <c r="C25" s="104">
        <v>34634.283000000003</v>
      </c>
      <c r="D25" s="104" t="s">
        <v>153</v>
      </c>
      <c r="E25">
        <f t="shared" si="1"/>
        <v>2.5186626079853306E-3</v>
      </c>
      <c r="F25">
        <f t="shared" si="2"/>
        <v>0</v>
      </c>
      <c r="G25">
        <f>+C25-(C$7+F25*C$8)</f>
        <v>9.000000063679181E-4</v>
      </c>
      <c r="H25">
        <f>+G25</f>
        <v>9.000000063679181E-4</v>
      </c>
      <c r="P25">
        <f t="shared" si="3"/>
        <v>-3.0472621179379882E-5</v>
      </c>
      <c r="Q25" s="2">
        <f t="shared" si="4"/>
        <v>19615.783000000003</v>
      </c>
      <c r="R25">
        <f>+(P25-G25)^2</f>
        <v>8.6577931061477275E-7</v>
      </c>
      <c r="S25">
        <v>0.1</v>
      </c>
      <c r="T25">
        <f t="shared" si="5"/>
        <v>8.6577931061477278E-8</v>
      </c>
      <c r="V25">
        <v>47500</v>
      </c>
      <c r="W25">
        <f t="shared" si="6"/>
        <v>-9.1725755550881749E-2</v>
      </c>
      <c r="AC25">
        <v>9</v>
      </c>
      <c r="AE25" t="s">
        <v>30</v>
      </c>
      <c r="AG25" t="s">
        <v>28</v>
      </c>
    </row>
    <row r="26" spans="1:33" ht="12.95" customHeight="1" x14ac:dyDescent="0.2">
      <c r="A26" s="103" t="s">
        <v>162</v>
      </c>
      <c r="B26" s="117" t="s">
        <v>32</v>
      </c>
      <c r="C26" s="104">
        <v>35041.487000000001</v>
      </c>
      <c r="D26" s="104" t="s">
        <v>153</v>
      </c>
      <c r="E26">
        <f t="shared" si="1"/>
        <v>1139.5686090685965</v>
      </c>
      <c r="F26">
        <f t="shared" si="2"/>
        <v>1139.5</v>
      </c>
      <c r="P26">
        <f t="shared" si="3"/>
        <v>2.9416276830030777E-3</v>
      </c>
      <c r="Q26" s="2">
        <f t="shared" si="4"/>
        <v>20022.987000000001</v>
      </c>
      <c r="R26">
        <f>+(P26-U26)^2</f>
        <v>4.6546432841682966E-4</v>
      </c>
      <c r="T26">
        <f t="shared" si="5"/>
        <v>0</v>
      </c>
      <c r="U26">
        <f>+C26-(C$7+F26*C$8)</f>
        <v>2.4516250006854534E-2</v>
      </c>
      <c r="V26">
        <v>50000</v>
      </c>
      <c r="W26">
        <f t="shared" si="6"/>
        <v>-0.10878927874187244</v>
      </c>
      <c r="AC26">
        <v>31</v>
      </c>
      <c r="AE26" t="s">
        <v>30</v>
      </c>
      <c r="AG26" t="s">
        <v>28</v>
      </c>
    </row>
    <row r="27" spans="1:33" x14ac:dyDescent="0.2">
      <c r="A27" s="103" t="s">
        <v>162</v>
      </c>
      <c r="B27" s="117" t="s">
        <v>36</v>
      </c>
      <c r="C27" s="104">
        <v>35360.385000000002</v>
      </c>
      <c r="D27" s="104" t="s">
        <v>154</v>
      </c>
      <c r="E27">
        <f t="shared" si="1"/>
        <v>2032.0091231556194</v>
      </c>
      <c r="F27">
        <f t="shared" si="2"/>
        <v>2032</v>
      </c>
      <c r="G27">
        <f>+C27-(C$7+F27*C$8)</f>
        <v>3.2600000049569644E-3</v>
      </c>
      <c r="I27">
        <f>+G27</f>
        <v>3.2600000049569644E-3</v>
      </c>
      <c r="P27">
        <f t="shared" si="3"/>
        <v>5.091943480101435E-3</v>
      </c>
      <c r="Q27" s="2">
        <f t="shared" si="4"/>
        <v>20341.885000000002</v>
      </c>
      <c r="R27">
        <f>+(P27-G27)^2</f>
        <v>3.3560168961243995E-6</v>
      </c>
      <c r="S27">
        <v>0.1</v>
      </c>
      <c r="T27">
        <f t="shared" si="5"/>
        <v>3.3560168961243997E-7</v>
      </c>
      <c r="V27">
        <v>52500</v>
      </c>
      <c r="W27">
        <f t="shared" si="6"/>
        <v>-0.12707654749970063</v>
      </c>
    </row>
    <row r="28" spans="1:33" x14ac:dyDescent="0.2">
      <c r="A28" s="103" t="s">
        <v>162</v>
      </c>
      <c r="B28" s="117" t="s">
        <v>36</v>
      </c>
      <c r="C28" s="104">
        <v>37143.468999999997</v>
      </c>
      <c r="D28" s="104" t="s">
        <v>154</v>
      </c>
      <c r="E28">
        <f t="shared" si="1"/>
        <v>7021.9946408457126</v>
      </c>
      <c r="F28">
        <f t="shared" si="2"/>
        <v>7022</v>
      </c>
      <c r="P28">
        <f t="shared" si="3"/>
        <v>1.4240723032363446E-2</v>
      </c>
      <c r="Q28" s="2">
        <f t="shared" si="4"/>
        <v>22124.968999999997</v>
      </c>
      <c r="R28">
        <f>+(P28-U28)^2</f>
        <v>2.6100738672221171E-4</v>
      </c>
      <c r="T28">
        <f t="shared" si="5"/>
        <v>0</v>
      </c>
      <c r="U28">
        <f>+C28-(C$7+F28*C$8)</f>
        <v>-1.9150000007357448E-3</v>
      </c>
      <c r="V28">
        <v>55000</v>
      </c>
      <c r="W28">
        <f t="shared" si="6"/>
        <v>-0.14658756182436625</v>
      </c>
    </row>
    <row r="29" spans="1:33" x14ac:dyDescent="0.2">
      <c r="A29" t="s">
        <v>27</v>
      </c>
      <c r="B29" s="11"/>
      <c r="C29" s="14">
        <v>43429.31</v>
      </c>
      <c r="D29" s="14"/>
      <c r="E29">
        <f t="shared" si="1"/>
        <v>24613.008612426805</v>
      </c>
      <c r="F29">
        <f t="shared" si="2"/>
        <v>24613</v>
      </c>
      <c r="G29">
        <f t="shared" ref="G29:G60" si="7">+C29-(C$7+F29*C$8)</f>
        <v>3.0775000050198287E-3</v>
      </c>
      <c r="I29">
        <f>+G29</f>
        <v>3.0775000050198287E-3</v>
      </c>
      <c r="P29">
        <f t="shared" si="3"/>
        <v>7.6045334877382076E-3</v>
      </c>
      <c r="Q29" s="2">
        <f t="shared" si="4"/>
        <v>28410.809999999998</v>
      </c>
      <c r="R29">
        <f t="shared" ref="R29:R60" si="8">+(P29-G29)^2</f>
        <v>2.0494032153653296E-5</v>
      </c>
      <c r="S29">
        <v>0.1</v>
      </c>
      <c r="T29">
        <f t="shared" si="5"/>
        <v>2.0494032153653297E-6</v>
      </c>
      <c r="V29">
        <v>57500</v>
      </c>
      <c r="W29">
        <f t="shared" si="6"/>
        <v>-0.16732232171586939</v>
      </c>
    </row>
    <row r="30" spans="1:33" x14ac:dyDescent="0.2">
      <c r="A30" t="s">
        <v>29</v>
      </c>
      <c r="B30" s="11" t="s">
        <v>32</v>
      </c>
      <c r="C30" s="14">
        <v>44461.459000000003</v>
      </c>
      <c r="D30" s="14"/>
      <c r="E30">
        <f t="shared" si="1"/>
        <v>27501.492027733289</v>
      </c>
      <c r="F30">
        <f t="shared" si="2"/>
        <v>27501.5</v>
      </c>
      <c r="G30">
        <f t="shared" si="7"/>
        <v>-2.8487499948823825E-3</v>
      </c>
      <c r="I30">
        <f>+G30</f>
        <v>-2.8487499948823825E-3</v>
      </c>
      <c r="P30">
        <f t="shared" si="3"/>
        <v>7.2359233909670417E-4</v>
      </c>
      <c r="Q30" s="2">
        <f t="shared" si="4"/>
        <v>29442.959000000003</v>
      </c>
      <c r="R30">
        <f t="shared" si="8"/>
        <v>1.2761629751139149E-5</v>
      </c>
      <c r="S30">
        <v>0.1</v>
      </c>
      <c r="T30">
        <f t="shared" si="5"/>
        <v>1.2761629751139149E-6</v>
      </c>
      <c r="V30">
        <v>60000</v>
      </c>
      <c r="W30">
        <f t="shared" si="6"/>
        <v>-0.18928082717421002</v>
      </c>
    </row>
    <row r="31" spans="1:33" x14ac:dyDescent="0.2">
      <c r="A31" s="10" t="s">
        <v>38</v>
      </c>
      <c r="B31" s="118"/>
      <c r="C31" s="14">
        <v>49546.424099999997</v>
      </c>
      <c r="D31" s="14">
        <v>4.0000000000000002E-4</v>
      </c>
      <c r="E31">
        <f t="shared" si="1"/>
        <v>41731.837994025169</v>
      </c>
      <c r="F31">
        <f t="shared" si="2"/>
        <v>41732</v>
      </c>
      <c r="G31">
        <f t="shared" si="7"/>
        <v>-5.7890000003681052E-2</v>
      </c>
      <c r="K31">
        <f>+G31</f>
        <v>-5.7890000003681052E-2</v>
      </c>
      <c r="P31">
        <f t="shared" si="3"/>
        <v>-5.7025611700888768E-2</v>
      </c>
      <c r="Q31" s="2">
        <f t="shared" si="4"/>
        <v>34527.924099999997</v>
      </c>
      <c r="R31">
        <f t="shared" si="8"/>
        <v>7.4716713800412688E-7</v>
      </c>
      <c r="S31">
        <v>1</v>
      </c>
      <c r="T31">
        <f t="shared" si="5"/>
        <v>7.4716713800412688E-7</v>
      </c>
      <c r="V31">
        <v>62500</v>
      </c>
      <c r="W31">
        <f t="shared" si="6"/>
        <v>-0.21246307819938809</v>
      </c>
    </row>
    <row r="32" spans="1:33" x14ac:dyDescent="0.2">
      <c r="A32" t="s">
        <v>31</v>
      </c>
      <c r="B32" s="11"/>
      <c r="C32" s="14">
        <v>50390.249900000003</v>
      </c>
      <c r="D32" s="14">
        <v>4.0000000000000002E-4</v>
      </c>
      <c r="E32">
        <f t="shared" si="1"/>
        <v>44093.296299664893</v>
      </c>
      <c r="F32">
        <f t="shared" si="2"/>
        <v>44093.5</v>
      </c>
      <c r="G32">
        <f t="shared" si="7"/>
        <v>-7.2788749996107072E-2</v>
      </c>
      <c r="K32">
        <f>+G32</f>
        <v>-7.2788749996107072E-2</v>
      </c>
      <c r="P32">
        <f t="shared" si="3"/>
        <v>-7.044478790631982E-2</v>
      </c>
      <c r="Q32" s="2">
        <f t="shared" si="4"/>
        <v>35371.749900000003</v>
      </c>
      <c r="R32">
        <f t="shared" si="8"/>
        <v>5.4941582783598216E-6</v>
      </c>
      <c r="S32">
        <v>1</v>
      </c>
      <c r="T32">
        <f t="shared" si="5"/>
        <v>5.4941582783598216E-6</v>
      </c>
      <c r="V32">
        <v>65000</v>
      </c>
      <c r="W32">
        <f>+D$11+D$12*V32+D$13*V32^2</f>
        <v>-0.23686907479140368</v>
      </c>
    </row>
    <row r="33" spans="1:23" x14ac:dyDescent="0.2">
      <c r="A33" t="s">
        <v>31</v>
      </c>
      <c r="B33" s="11"/>
      <c r="C33" s="14">
        <v>50391.322</v>
      </c>
      <c r="D33" s="14">
        <v>1.1999999999999999E-3</v>
      </c>
      <c r="E33">
        <f t="shared" si="1"/>
        <v>44096.296586512573</v>
      </c>
      <c r="F33">
        <f t="shared" si="2"/>
        <v>44096.5</v>
      </c>
      <c r="G33">
        <f t="shared" si="7"/>
        <v>-7.2686249994148966E-2</v>
      </c>
      <c r="K33">
        <f>+G33</f>
        <v>-7.2686249994148966E-2</v>
      </c>
      <c r="P33">
        <f t="shared" si="3"/>
        <v>-7.0462529797054474E-2</v>
      </c>
      <c r="Q33" s="2">
        <f t="shared" si="4"/>
        <v>35372.822</v>
      </c>
      <c r="R33">
        <f t="shared" si="8"/>
        <v>4.9449315149659662E-6</v>
      </c>
      <c r="S33">
        <v>0.8</v>
      </c>
      <c r="T33">
        <f t="shared" si="5"/>
        <v>3.9559452119727728E-6</v>
      </c>
      <c r="V33">
        <v>67500</v>
      </c>
      <c r="W33">
        <f>+D$11+D$12*V33+D$13*V33^2</f>
        <v>-0.26249881695025673</v>
      </c>
    </row>
    <row r="34" spans="1:23" x14ac:dyDescent="0.2">
      <c r="A34" s="10" t="s">
        <v>38</v>
      </c>
      <c r="B34" s="118"/>
      <c r="C34" s="14">
        <v>50673.429700000001</v>
      </c>
      <c r="D34" s="14">
        <v>2.9999999999999997E-4</v>
      </c>
      <c r="E34">
        <f t="shared" si="1"/>
        <v>44885.778931387445</v>
      </c>
      <c r="F34">
        <f t="shared" si="2"/>
        <v>44886</v>
      </c>
      <c r="G34">
        <f t="shared" si="7"/>
        <v>-7.8994999996211845E-2</v>
      </c>
      <c r="K34">
        <f>+G34</f>
        <v>-7.8994999996211845E-2</v>
      </c>
      <c r="P34">
        <f t="shared" si="3"/>
        <v>-7.5192857769781934E-2</v>
      </c>
      <c r="Q34" s="2">
        <f t="shared" si="4"/>
        <v>35654.929700000001</v>
      </c>
      <c r="R34">
        <f t="shared" si="8"/>
        <v>1.44562855100014E-5</v>
      </c>
      <c r="S34">
        <v>1</v>
      </c>
      <c r="T34">
        <f t="shared" si="5"/>
        <v>1.44562855100014E-5</v>
      </c>
    </row>
    <row r="35" spans="1:23" x14ac:dyDescent="0.2">
      <c r="A35" s="103" t="s">
        <v>209</v>
      </c>
      <c r="B35" s="117" t="s">
        <v>36</v>
      </c>
      <c r="C35" s="104">
        <v>51421.317999999999</v>
      </c>
      <c r="D35" s="104" t="s">
        <v>154</v>
      </c>
      <c r="E35">
        <f t="shared" si="1"/>
        <v>46978.754801200572</v>
      </c>
      <c r="F35">
        <f t="shared" si="2"/>
        <v>46979</v>
      </c>
      <c r="G35">
        <f t="shared" si="7"/>
        <v>-8.7617500001215376E-2</v>
      </c>
      <c r="I35">
        <f>+G35</f>
        <v>-8.7617500001215376E-2</v>
      </c>
      <c r="P35">
        <f t="shared" si="3"/>
        <v>-8.8323805583576359E-2</v>
      </c>
      <c r="Q35" s="2">
        <f t="shared" si="4"/>
        <v>36402.817999999999</v>
      </c>
      <c r="R35">
        <f t="shared" si="8"/>
        <v>4.9886757567428758E-7</v>
      </c>
      <c r="S35">
        <v>0.1</v>
      </c>
      <c r="T35">
        <f t="shared" si="5"/>
        <v>4.9886757567428762E-8</v>
      </c>
    </row>
    <row r="36" spans="1:23" x14ac:dyDescent="0.2">
      <c r="A36" s="10" t="s">
        <v>38</v>
      </c>
      <c r="B36" s="11" t="s">
        <v>32</v>
      </c>
      <c r="C36" s="14">
        <v>52073.438000000002</v>
      </c>
      <c r="D36" s="14">
        <v>2.9999999999999997E-4</v>
      </c>
      <c r="E36">
        <f t="shared" si="1"/>
        <v>48803.721743754082</v>
      </c>
      <c r="F36" s="105">
        <f t="shared" ref="F36:F67" si="9">ROUND(2*E36,0)/2+0.5</f>
        <v>48804</v>
      </c>
      <c r="G36">
        <f t="shared" si="7"/>
        <v>-9.9429999994754326E-2</v>
      </c>
      <c r="K36">
        <f t="shared" ref="K36:K42" si="10">+G36</f>
        <v>-9.9429999994754326E-2</v>
      </c>
      <c r="P36">
        <f t="shared" si="3"/>
        <v>-0.10047340652681364</v>
      </c>
      <c r="Q36" s="2">
        <f t="shared" si="4"/>
        <v>37054.938000000002</v>
      </c>
      <c r="R36">
        <f t="shared" si="8"/>
        <v>1.088697191144036E-6</v>
      </c>
      <c r="S36">
        <v>1</v>
      </c>
      <c r="T36">
        <f t="shared" si="5"/>
        <v>1.088697191144036E-6</v>
      </c>
    </row>
    <row r="37" spans="1:23" x14ac:dyDescent="0.2">
      <c r="A37" s="10" t="s">
        <v>38</v>
      </c>
      <c r="B37" s="11" t="s">
        <v>32</v>
      </c>
      <c r="C37" s="14">
        <v>52094.521399999998</v>
      </c>
      <c r="D37" s="14">
        <v>2.0000000000000001E-4</v>
      </c>
      <c r="E37">
        <f t="shared" si="1"/>
        <v>48862.723933591267</v>
      </c>
      <c r="F37" s="105">
        <f t="shared" si="9"/>
        <v>48863</v>
      </c>
      <c r="G37">
        <f t="shared" si="7"/>
        <v>-9.864749999542255E-2</v>
      </c>
      <c r="K37">
        <f t="shared" si="10"/>
        <v>-9.864749999542255E-2</v>
      </c>
      <c r="P37">
        <f t="shared" si="3"/>
        <v>-0.10087707027932663</v>
      </c>
      <c r="Q37" s="2">
        <f t="shared" si="4"/>
        <v>37076.021399999998</v>
      </c>
      <c r="R37">
        <f t="shared" si="8"/>
        <v>4.9709836508681242E-6</v>
      </c>
      <c r="S37">
        <v>1</v>
      </c>
      <c r="T37">
        <f t="shared" si="5"/>
        <v>4.9709836508681242E-6</v>
      </c>
    </row>
    <row r="38" spans="1:23" x14ac:dyDescent="0.2">
      <c r="A38" s="10" t="s">
        <v>38</v>
      </c>
      <c r="B38" s="118"/>
      <c r="C38" s="14">
        <v>52876.531999999999</v>
      </c>
      <c r="D38" s="14">
        <v>1.6000000000000001E-3</v>
      </c>
      <c r="E38">
        <f t="shared" si="1"/>
        <v>51051.191537293707</v>
      </c>
      <c r="F38" s="105">
        <f t="shared" si="9"/>
        <v>51051.5</v>
      </c>
      <c r="G38">
        <f t="shared" si="7"/>
        <v>-0.11022374999447493</v>
      </c>
      <c r="K38">
        <f t="shared" si="10"/>
        <v>-0.11022374999447493</v>
      </c>
      <c r="P38">
        <f t="shared" si="3"/>
        <v>-0.11633179325186113</v>
      </c>
      <c r="Q38" s="2">
        <f t="shared" si="4"/>
        <v>37858.031999999999</v>
      </c>
      <c r="R38">
        <f t="shared" si="8"/>
        <v>3.7308192434101059E-5</v>
      </c>
      <c r="S38">
        <v>0.7</v>
      </c>
      <c r="T38">
        <f t="shared" si="5"/>
        <v>2.611573470387074E-5</v>
      </c>
    </row>
    <row r="39" spans="1:23" x14ac:dyDescent="0.2">
      <c r="A39" s="73" t="s">
        <v>35</v>
      </c>
      <c r="B39" s="74" t="s">
        <v>36</v>
      </c>
      <c r="C39" s="75">
        <v>53148.813000000002</v>
      </c>
      <c r="D39" s="73">
        <v>1E-3</v>
      </c>
      <c r="E39">
        <f t="shared" si="1"/>
        <v>51813.173724752174</v>
      </c>
      <c r="F39" s="105">
        <f t="shared" si="9"/>
        <v>51813.5</v>
      </c>
      <c r="G39">
        <f t="shared" si="7"/>
        <v>-0.11658874999557156</v>
      </c>
      <c r="K39">
        <f t="shared" si="10"/>
        <v>-0.11658874999557156</v>
      </c>
      <c r="P39">
        <f t="shared" si="3"/>
        <v>-0.12193298159760754</v>
      </c>
      <c r="Q39" s="2">
        <f t="shared" si="4"/>
        <v>38130.313000000002</v>
      </c>
      <c r="R39">
        <f t="shared" si="8"/>
        <v>2.8560811416200074E-5</v>
      </c>
      <c r="S39">
        <v>0.8</v>
      </c>
      <c r="T39">
        <f t="shared" si="5"/>
        <v>2.284864913296006E-5</v>
      </c>
    </row>
    <row r="40" spans="1:23" x14ac:dyDescent="0.2">
      <c r="A40" s="76" t="s">
        <v>34</v>
      </c>
      <c r="B40" s="78"/>
      <c r="C40" s="73">
        <v>53160.780322509745</v>
      </c>
      <c r="D40" s="73">
        <v>2.9999999999999997E-4</v>
      </c>
      <c r="E40">
        <f t="shared" si="1"/>
        <v>51846.664444207425</v>
      </c>
      <c r="F40" s="105">
        <f t="shared" si="9"/>
        <v>51847</v>
      </c>
      <c r="G40">
        <f t="shared" si="7"/>
        <v>-0.11990499024977908</v>
      </c>
      <c r="K40">
        <f t="shared" si="10"/>
        <v>-0.11990499024977908</v>
      </c>
      <c r="P40">
        <f t="shared" si="3"/>
        <v>-0.12218183701899965</v>
      </c>
      <c r="Q40" s="2">
        <f t="shared" si="4"/>
        <v>38142.280322509745</v>
      </c>
      <c r="R40">
        <f t="shared" si="8"/>
        <v>5.1840312105101707E-6</v>
      </c>
      <c r="S40">
        <v>1</v>
      </c>
      <c r="T40">
        <f t="shared" si="5"/>
        <v>5.1840312105101707E-6</v>
      </c>
    </row>
    <row r="41" spans="1:23" x14ac:dyDescent="0.2">
      <c r="A41" s="77" t="s">
        <v>41</v>
      </c>
      <c r="B41" s="78" t="s">
        <v>32</v>
      </c>
      <c r="C41" s="73">
        <v>53592.426099999997</v>
      </c>
      <c r="D41" s="73">
        <v>8.9999999999999998E-4</v>
      </c>
      <c r="E41">
        <f t="shared" si="1"/>
        <v>53054.631190837667</v>
      </c>
      <c r="F41" s="105">
        <f t="shared" si="9"/>
        <v>53055</v>
      </c>
      <c r="G41">
        <f t="shared" si="7"/>
        <v>-0.13178749999497086</v>
      </c>
      <c r="K41">
        <f t="shared" si="10"/>
        <v>-0.13178749999497086</v>
      </c>
      <c r="P41">
        <f t="shared" si="3"/>
        <v>-0.13130231246011545</v>
      </c>
      <c r="Q41" s="2">
        <f t="shared" si="4"/>
        <v>38573.926099999997</v>
      </c>
      <c r="R41">
        <f t="shared" si="8"/>
        <v>2.3540694397906774E-7</v>
      </c>
      <c r="S41">
        <v>1</v>
      </c>
      <c r="T41">
        <f t="shared" si="5"/>
        <v>2.3540694397906774E-7</v>
      </c>
    </row>
    <row r="42" spans="1:23" x14ac:dyDescent="0.2">
      <c r="A42" s="73" t="s">
        <v>43</v>
      </c>
      <c r="B42" s="78" t="s">
        <v>36</v>
      </c>
      <c r="C42" s="73">
        <v>54676.549809999997</v>
      </c>
      <c r="D42" s="73">
        <v>6.9999999999999999E-4</v>
      </c>
      <c r="E42">
        <f t="shared" si="1"/>
        <v>56088.566559157087</v>
      </c>
      <c r="F42" s="105">
        <f t="shared" si="9"/>
        <v>56089</v>
      </c>
      <c r="G42">
        <f t="shared" si="7"/>
        <v>-0.15488249999907566</v>
      </c>
      <c r="K42">
        <f t="shared" si="10"/>
        <v>-0.15488249999907566</v>
      </c>
      <c r="P42">
        <f t="shared" si="3"/>
        <v>-0.1554691926939574</v>
      </c>
      <c r="Q42" s="2">
        <f t="shared" si="4"/>
        <v>39658.049809999997</v>
      </c>
      <c r="R42">
        <f t="shared" si="8"/>
        <v>3.4420831822759291E-7</v>
      </c>
      <c r="S42">
        <v>1</v>
      </c>
      <c r="T42">
        <f t="shared" si="5"/>
        <v>3.4420831822759291E-7</v>
      </c>
    </row>
    <row r="43" spans="1:23" x14ac:dyDescent="0.2">
      <c r="A43" s="103" t="s">
        <v>245</v>
      </c>
      <c r="B43" s="117" t="s">
        <v>32</v>
      </c>
      <c r="C43" s="104">
        <v>54697.455399999999</v>
      </c>
      <c r="D43" s="104" t="s">
        <v>154</v>
      </c>
      <c r="E43">
        <f t="shared" si="1"/>
        <v>56147.071145221897</v>
      </c>
      <c r="F43" s="105">
        <f t="shared" si="9"/>
        <v>56147.5</v>
      </c>
      <c r="G43">
        <f t="shared" si="7"/>
        <v>-0.15324374999909196</v>
      </c>
      <c r="I43">
        <f>+G43</f>
        <v>-0.15324374999909196</v>
      </c>
      <c r="P43">
        <f t="shared" si="3"/>
        <v>-0.15595287697686044</v>
      </c>
      <c r="Q43" s="2">
        <f t="shared" si="4"/>
        <v>39678.955399999999</v>
      </c>
      <c r="R43">
        <f t="shared" si="8"/>
        <v>7.3393689816729969E-6</v>
      </c>
      <c r="S43">
        <v>0.1</v>
      </c>
      <c r="T43">
        <f t="shared" si="5"/>
        <v>7.3393689816729969E-7</v>
      </c>
    </row>
    <row r="44" spans="1:23" x14ac:dyDescent="0.2">
      <c r="A44" s="84" t="s">
        <v>145</v>
      </c>
      <c r="B44" s="85" t="s">
        <v>36</v>
      </c>
      <c r="C44" s="86">
        <v>55100.333910000001</v>
      </c>
      <c r="D44" s="86">
        <v>2.0000000000000001E-4</v>
      </c>
      <c r="E44">
        <f t="shared" si="1"/>
        <v>57274.532291353302</v>
      </c>
      <c r="F44" s="105">
        <f t="shared" si="9"/>
        <v>57275</v>
      </c>
      <c r="G44">
        <f t="shared" si="7"/>
        <v>-0.16712749999715015</v>
      </c>
      <c r="K44">
        <f t="shared" ref="K44:K73" si="11">+G44</f>
        <v>-0.16712749999715015</v>
      </c>
      <c r="O44">
        <f t="shared" ref="O44:O75" ca="1" si="12">+C$11+C$12*$F44</f>
        <v>-0.16630812443423959</v>
      </c>
      <c r="P44">
        <f t="shared" si="3"/>
        <v>-0.16540608094467216</v>
      </c>
      <c r="Q44" s="2">
        <f t="shared" si="4"/>
        <v>40081.833910000001</v>
      </c>
      <c r="R44">
        <f t="shared" si="8"/>
        <v>2.9632835542342414E-6</v>
      </c>
      <c r="S44">
        <v>1</v>
      </c>
      <c r="T44">
        <f t="shared" si="5"/>
        <v>2.9632835542342414E-6</v>
      </c>
    </row>
    <row r="45" spans="1:23" x14ac:dyDescent="0.2">
      <c r="A45" s="84" t="s">
        <v>145</v>
      </c>
      <c r="B45" s="85" t="s">
        <v>36</v>
      </c>
      <c r="C45" s="86">
        <v>55374.401619999997</v>
      </c>
      <c r="D45" s="86">
        <v>2.9999999999999997E-4</v>
      </c>
      <c r="E45">
        <f t="shared" si="1"/>
        <v>58041.514611741164</v>
      </c>
      <c r="F45" s="105">
        <f t="shared" si="9"/>
        <v>58042</v>
      </c>
      <c r="G45">
        <f t="shared" si="7"/>
        <v>-0.17344500000035623</v>
      </c>
      <c r="K45">
        <f t="shared" si="11"/>
        <v>-0.17344500000035623</v>
      </c>
      <c r="O45">
        <f t="shared" ca="1" si="12"/>
        <v>-0.17271030903056117</v>
      </c>
      <c r="P45">
        <f t="shared" si="3"/>
        <v>-0.17197903107120818</v>
      </c>
      <c r="Q45" s="2">
        <f t="shared" si="4"/>
        <v>40355.901619999997</v>
      </c>
      <c r="R45">
        <f t="shared" si="8"/>
        <v>2.1490649012274753E-6</v>
      </c>
      <c r="S45">
        <v>1</v>
      </c>
      <c r="T45">
        <f t="shared" si="5"/>
        <v>2.1490649012274753E-6</v>
      </c>
    </row>
    <row r="46" spans="1:23" x14ac:dyDescent="0.2">
      <c r="A46" s="84" t="s">
        <v>145</v>
      </c>
      <c r="B46" s="85" t="s">
        <v>36</v>
      </c>
      <c r="C46" s="86">
        <v>55482.313979999999</v>
      </c>
      <c r="D46" s="86">
        <v>2.9999999999999997E-4</v>
      </c>
      <c r="E46">
        <f t="shared" si="1"/>
        <v>58343.508860794922</v>
      </c>
      <c r="F46" s="105">
        <f t="shared" si="9"/>
        <v>58344</v>
      </c>
      <c r="G46">
        <f t="shared" si="7"/>
        <v>-0.17549999999755528</v>
      </c>
      <c r="K46">
        <f t="shared" si="11"/>
        <v>-0.17549999999755528</v>
      </c>
      <c r="O46">
        <f t="shared" ca="1" si="12"/>
        <v>-0.17523111704632277</v>
      </c>
      <c r="P46">
        <f t="shared" si="3"/>
        <v>-0.17459868234869094</v>
      </c>
      <c r="Q46" s="2">
        <f t="shared" si="4"/>
        <v>40463.813979999999</v>
      </c>
      <c r="R46">
        <f t="shared" si="8"/>
        <v>8.1237350415433445E-7</v>
      </c>
      <c r="S46">
        <v>1</v>
      </c>
      <c r="T46">
        <f t="shared" si="5"/>
        <v>8.1237350415433445E-7</v>
      </c>
    </row>
    <row r="47" spans="1:23" x14ac:dyDescent="0.2">
      <c r="A47" s="84" t="s">
        <v>145</v>
      </c>
      <c r="B47" s="85" t="s">
        <v>36</v>
      </c>
      <c r="C47" s="86">
        <v>55482.314910000001</v>
      </c>
      <c r="D47" s="86">
        <v>2.0000000000000001E-4</v>
      </c>
      <c r="E47">
        <f t="shared" si="1"/>
        <v>58343.511463412942</v>
      </c>
      <c r="F47" s="105">
        <f t="shared" si="9"/>
        <v>58344</v>
      </c>
      <c r="G47">
        <f t="shared" si="7"/>
        <v>-0.1745699999955832</v>
      </c>
      <c r="K47">
        <f t="shared" si="11"/>
        <v>-0.1745699999955832</v>
      </c>
      <c r="O47">
        <f t="shared" ca="1" si="12"/>
        <v>-0.17523111704632277</v>
      </c>
      <c r="P47">
        <f t="shared" si="3"/>
        <v>-0.17459868234869094</v>
      </c>
      <c r="Q47" s="2">
        <f t="shared" si="4"/>
        <v>40463.814910000001</v>
      </c>
      <c r="R47">
        <f t="shared" si="8"/>
        <v>8.226773797970589E-10</v>
      </c>
      <c r="S47">
        <v>1</v>
      </c>
      <c r="T47">
        <f t="shared" si="5"/>
        <v>8.226773797970589E-10</v>
      </c>
    </row>
    <row r="48" spans="1:23" x14ac:dyDescent="0.2">
      <c r="A48" s="84" t="s">
        <v>145</v>
      </c>
      <c r="B48" s="85" t="s">
        <v>36</v>
      </c>
      <c r="C48" s="86">
        <v>55482.315069999997</v>
      </c>
      <c r="D48" s="86">
        <v>2.0000000000000001E-4</v>
      </c>
      <c r="E48">
        <f t="shared" si="1"/>
        <v>58343.51191117517</v>
      </c>
      <c r="F48" s="105">
        <f t="shared" si="9"/>
        <v>58344</v>
      </c>
      <c r="G48">
        <f t="shared" si="7"/>
        <v>-0.17440999999962514</v>
      </c>
      <c r="K48">
        <f t="shared" si="11"/>
        <v>-0.17440999999962514</v>
      </c>
      <c r="O48">
        <f t="shared" ca="1" si="12"/>
        <v>-0.17523111704632277</v>
      </c>
      <c r="P48">
        <f t="shared" si="3"/>
        <v>-0.17459868234869094</v>
      </c>
      <c r="Q48" s="2">
        <f t="shared" si="4"/>
        <v>40463.815069999997</v>
      </c>
      <c r="R48">
        <f t="shared" si="8"/>
        <v>3.5601028848988255E-8</v>
      </c>
      <c r="S48">
        <v>1</v>
      </c>
      <c r="T48">
        <f t="shared" si="5"/>
        <v>3.5601028848988255E-8</v>
      </c>
    </row>
    <row r="49" spans="1:20" x14ac:dyDescent="0.2">
      <c r="A49" s="84" t="s">
        <v>145</v>
      </c>
      <c r="B49" s="85" t="s">
        <v>32</v>
      </c>
      <c r="C49" s="86">
        <v>55499.29103</v>
      </c>
      <c r="D49" s="86">
        <v>2.9999999999999997E-4</v>
      </c>
      <c r="E49">
        <f t="shared" si="1"/>
        <v>58391.019372713097</v>
      </c>
      <c r="F49" s="105">
        <f t="shared" si="9"/>
        <v>58391.5</v>
      </c>
      <c r="G49">
        <f t="shared" si="7"/>
        <v>-0.17174374999740394</v>
      </c>
      <c r="K49">
        <f t="shared" si="11"/>
        <v>-0.17174374999740394</v>
      </c>
      <c r="O49">
        <f t="shared" ca="1" si="12"/>
        <v>-0.17562760175078856</v>
      </c>
      <c r="P49">
        <f t="shared" si="3"/>
        <v>-0.17501233884915315</v>
      </c>
      <c r="Q49" s="2">
        <f t="shared" si="4"/>
        <v>40480.79103</v>
      </c>
      <c r="R49">
        <f t="shared" si="8"/>
        <v>1.0683673081779256E-5</v>
      </c>
      <c r="S49">
        <v>1</v>
      </c>
      <c r="T49">
        <f t="shared" si="5"/>
        <v>1.0683673081779256E-5</v>
      </c>
    </row>
    <row r="50" spans="1:20" x14ac:dyDescent="0.2">
      <c r="A50" s="84" t="s">
        <v>145</v>
      </c>
      <c r="B50" s="85" t="s">
        <v>32</v>
      </c>
      <c r="C50" s="86">
        <v>55499.291279999998</v>
      </c>
      <c r="D50" s="86">
        <v>2.9999999999999997E-4</v>
      </c>
      <c r="E50">
        <f t="shared" si="1"/>
        <v>58391.020072341591</v>
      </c>
      <c r="F50" s="105">
        <f t="shared" si="9"/>
        <v>58391.5</v>
      </c>
      <c r="G50">
        <f t="shared" si="7"/>
        <v>-0.17149375000008149</v>
      </c>
      <c r="K50">
        <f t="shared" si="11"/>
        <v>-0.17149375000008149</v>
      </c>
      <c r="O50">
        <f t="shared" ca="1" si="12"/>
        <v>-0.17562760175078856</v>
      </c>
      <c r="P50">
        <f t="shared" si="3"/>
        <v>-0.17501233884915315</v>
      </c>
      <c r="Q50" s="2">
        <f t="shared" si="4"/>
        <v>40480.791279999998</v>
      </c>
      <c r="R50">
        <f t="shared" si="8"/>
        <v>1.2380467488811453E-5</v>
      </c>
      <c r="S50">
        <v>1</v>
      </c>
      <c r="T50">
        <f t="shared" si="5"/>
        <v>1.2380467488811453E-5</v>
      </c>
    </row>
    <row r="51" spans="1:20" x14ac:dyDescent="0.2">
      <c r="A51" s="84" t="s">
        <v>145</v>
      </c>
      <c r="B51" s="85" t="s">
        <v>32</v>
      </c>
      <c r="C51" s="86">
        <v>55499.291449999997</v>
      </c>
      <c r="D51" s="86">
        <v>2.9999999999999997E-4</v>
      </c>
      <c r="E51">
        <f t="shared" si="1"/>
        <v>58391.020548088964</v>
      </c>
      <c r="F51" s="105">
        <f t="shared" si="9"/>
        <v>58391.5</v>
      </c>
      <c r="G51">
        <f t="shared" si="7"/>
        <v>-0.17132375000073807</v>
      </c>
      <c r="K51">
        <f t="shared" si="11"/>
        <v>-0.17132375000073807</v>
      </c>
      <c r="O51">
        <f t="shared" ca="1" si="12"/>
        <v>-0.17562760175078856</v>
      </c>
      <c r="P51">
        <f t="shared" si="3"/>
        <v>-0.17501233884915315</v>
      </c>
      <c r="Q51" s="2">
        <f t="shared" si="4"/>
        <v>40480.791449999997</v>
      </c>
      <c r="R51">
        <f t="shared" si="8"/>
        <v>1.3605687692652092E-5</v>
      </c>
      <c r="S51">
        <v>1</v>
      </c>
      <c r="T51">
        <f t="shared" si="5"/>
        <v>1.3605687692652092E-5</v>
      </c>
    </row>
    <row r="52" spans="1:20" x14ac:dyDescent="0.2">
      <c r="A52" s="84" t="s">
        <v>145</v>
      </c>
      <c r="B52" s="85" t="s">
        <v>32</v>
      </c>
      <c r="C52" s="86">
        <v>55500.359850000001</v>
      </c>
      <c r="D52" s="86">
        <v>1E-3</v>
      </c>
      <c r="E52">
        <f t="shared" si="1"/>
        <v>58394.010480434903</v>
      </c>
      <c r="F52" s="105">
        <f t="shared" si="9"/>
        <v>58394.5</v>
      </c>
      <c r="G52">
        <f t="shared" si="7"/>
        <v>-0.1749212499926216</v>
      </c>
      <c r="K52">
        <f t="shared" si="11"/>
        <v>-0.1749212499926216</v>
      </c>
      <c r="O52">
        <f t="shared" ca="1" si="12"/>
        <v>-0.17565264289001797</v>
      </c>
      <c r="P52">
        <f t="shared" si="3"/>
        <v>-0.17503847935466282</v>
      </c>
      <c r="Q52" s="2">
        <f t="shared" si="4"/>
        <v>40481.859850000001</v>
      </c>
      <c r="R52">
        <f t="shared" si="8"/>
        <v>1.3742723324593028E-8</v>
      </c>
      <c r="S52">
        <v>0.8</v>
      </c>
      <c r="T52">
        <f t="shared" si="5"/>
        <v>1.0994178659674424E-8</v>
      </c>
    </row>
    <row r="53" spans="1:20" x14ac:dyDescent="0.2">
      <c r="A53" s="84" t="s">
        <v>145</v>
      </c>
      <c r="B53" s="85" t="s">
        <v>32</v>
      </c>
      <c r="C53" s="86">
        <v>55500.36189</v>
      </c>
      <c r="D53" s="86">
        <v>6.9999999999999999E-4</v>
      </c>
      <c r="E53">
        <f t="shared" ref="E53:E83" si="13">+(C53-C$7)/C$8</f>
        <v>58394.016189403439</v>
      </c>
      <c r="F53" s="105">
        <f t="shared" si="9"/>
        <v>58394.5</v>
      </c>
      <c r="G53">
        <f t="shared" si="7"/>
        <v>-0.17288124999322463</v>
      </c>
      <c r="K53">
        <f t="shared" si="11"/>
        <v>-0.17288124999322463</v>
      </c>
      <c r="O53">
        <f t="shared" ca="1" si="12"/>
        <v>-0.17565264289001797</v>
      </c>
      <c r="P53">
        <f t="shared" ref="P53:P83" si="14">+D$11+D$12*F53+D$13*F53^2</f>
        <v>-0.17503847935466282</v>
      </c>
      <c r="Q53" s="2">
        <f t="shared" ref="Q53:Q83" si="15">+C53-15018.5</f>
        <v>40481.86189</v>
      </c>
      <c r="R53">
        <f t="shared" si="8"/>
        <v>4.6536385178510441E-6</v>
      </c>
      <c r="S53">
        <v>1</v>
      </c>
      <c r="T53">
        <f t="shared" ref="T53:T83" si="16">+S53*R53</f>
        <v>4.6536385178510441E-6</v>
      </c>
    </row>
    <row r="54" spans="1:20" x14ac:dyDescent="0.2">
      <c r="A54" s="84" t="s">
        <v>145</v>
      </c>
      <c r="B54" s="85" t="s">
        <v>32</v>
      </c>
      <c r="C54" s="86">
        <v>55500.362099999998</v>
      </c>
      <c r="D54" s="86">
        <v>8.9999999999999998E-4</v>
      </c>
      <c r="E54">
        <f t="shared" si="13"/>
        <v>58394.016777091369</v>
      </c>
      <c r="F54" s="105">
        <f t="shared" si="9"/>
        <v>58394.5</v>
      </c>
      <c r="G54">
        <f t="shared" si="7"/>
        <v>-0.1726712499948917</v>
      </c>
      <c r="K54">
        <f t="shared" si="11"/>
        <v>-0.1726712499948917</v>
      </c>
      <c r="O54">
        <f t="shared" ca="1" si="12"/>
        <v>-0.17565264289001797</v>
      </c>
      <c r="P54">
        <f t="shared" si="14"/>
        <v>-0.17503847935466282</v>
      </c>
      <c r="Q54" s="2">
        <f t="shared" si="15"/>
        <v>40481.862099999998</v>
      </c>
      <c r="R54">
        <f t="shared" si="8"/>
        <v>5.6037748417624247E-6</v>
      </c>
      <c r="S54">
        <v>1</v>
      </c>
      <c r="T54">
        <f t="shared" si="16"/>
        <v>5.6037748417624247E-6</v>
      </c>
    </row>
    <row r="55" spans="1:20" x14ac:dyDescent="0.2">
      <c r="A55" s="79" t="s">
        <v>149</v>
      </c>
      <c r="B55" s="80" t="s">
        <v>32</v>
      </c>
      <c r="C55" s="81">
        <v>55700.462270000004</v>
      </c>
      <c r="D55" s="81">
        <v>5.0000000000000001E-4</v>
      </c>
      <c r="E55">
        <f t="shared" si="13"/>
        <v>58953.999902052034</v>
      </c>
      <c r="F55" s="105">
        <f t="shared" si="9"/>
        <v>58954.5</v>
      </c>
      <c r="G55">
        <f t="shared" si="7"/>
        <v>-0.17870124999171821</v>
      </c>
      <c r="K55">
        <f t="shared" si="11"/>
        <v>-0.17870124999171821</v>
      </c>
      <c r="O55">
        <f t="shared" ca="1" si="12"/>
        <v>-0.1803269888795096</v>
      </c>
      <c r="P55">
        <f t="shared" si="14"/>
        <v>-0.1799489061833206</v>
      </c>
      <c r="Q55" s="2">
        <f t="shared" si="15"/>
        <v>40681.962270000004</v>
      </c>
      <c r="R55">
        <f t="shared" si="8"/>
        <v>1.5566459724437709E-6</v>
      </c>
      <c r="S55">
        <v>1</v>
      </c>
      <c r="T55">
        <f t="shared" si="16"/>
        <v>1.5566459724437709E-6</v>
      </c>
    </row>
    <row r="56" spans="1:20" x14ac:dyDescent="0.2">
      <c r="A56" s="79" t="s">
        <v>149</v>
      </c>
      <c r="B56" s="80" t="s">
        <v>32</v>
      </c>
      <c r="C56" s="81">
        <v>55700.463770000002</v>
      </c>
      <c r="D56" s="81">
        <v>5.0000000000000001E-4</v>
      </c>
      <c r="E56">
        <f t="shared" si="13"/>
        <v>58954.004099823011</v>
      </c>
      <c r="F56" s="105">
        <f t="shared" si="9"/>
        <v>58954.5</v>
      </c>
      <c r="G56">
        <f t="shared" si="7"/>
        <v>-0.17720124999323161</v>
      </c>
      <c r="K56">
        <f t="shared" si="11"/>
        <v>-0.17720124999323161</v>
      </c>
      <c r="O56">
        <f t="shared" ca="1" si="12"/>
        <v>-0.1803269888795096</v>
      </c>
      <c r="P56">
        <f t="shared" si="14"/>
        <v>-0.1799489061833206</v>
      </c>
      <c r="Q56" s="2">
        <f t="shared" si="15"/>
        <v>40681.963770000002</v>
      </c>
      <c r="R56">
        <f t="shared" si="8"/>
        <v>7.5496145389343295E-6</v>
      </c>
      <c r="S56">
        <v>1</v>
      </c>
      <c r="T56">
        <f t="shared" si="16"/>
        <v>7.5496145389343295E-6</v>
      </c>
    </row>
    <row r="57" spans="1:20" x14ac:dyDescent="0.2">
      <c r="A57" s="79" t="s">
        <v>149</v>
      </c>
      <c r="B57" s="80" t="s">
        <v>32</v>
      </c>
      <c r="C57" s="81">
        <v>55705.4643</v>
      </c>
      <c r="D57" s="81">
        <v>2.9999999999999997E-4</v>
      </c>
      <c r="E57">
        <f t="shared" si="13"/>
        <v>58967.998152980777</v>
      </c>
      <c r="F57" s="105">
        <f t="shared" si="9"/>
        <v>58968.5</v>
      </c>
      <c r="G57">
        <f t="shared" si="7"/>
        <v>-0.17932624999230029</v>
      </c>
      <c r="K57">
        <f t="shared" si="11"/>
        <v>-0.17932624999230029</v>
      </c>
      <c r="O57">
        <f t="shared" ca="1" si="12"/>
        <v>-0.18044384752924691</v>
      </c>
      <c r="P57">
        <f t="shared" si="14"/>
        <v>-0.18007245357558707</v>
      </c>
      <c r="Q57" s="2">
        <f t="shared" si="15"/>
        <v>40686.9643</v>
      </c>
      <c r="R57">
        <f t="shared" si="8"/>
        <v>5.5681978771003162E-7</v>
      </c>
      <c r="S57">
        <v>1</v>
      </c>
      <c r="T57">
        <f t="shared" si="16"/>
        <v>5.5681978771003162E-7</v>
      </c>
    </row>
    <row r="58" spans="1:20" x14ac:dyDescent="0.2">
      <c r="A58" s="79" t="s">
        <v>149</v>
      </c>
      <c r="B58" s="80" t="s">
        <v>32</v>
      </c>
      <c r="C58" s="81">
        <v>55705.464610000003</v>
      </c>
      <c r="D58" s="81">
        <v>4.0000000000000002E-4</v>
      </c>
      <c r="E58">
        <f t="shared" si="13"/>
        <v>58967.999020520117</v>
      </c>
      <c r="F58" s="105">
        <f t="shared" si="9"/>
        <v>58968.5</v>
      </c>
      <c r="G58">
        <f t="shared" si="7"/>
        <v>-0.17901624998921761</v>
      </c>
      <c r="K58">
        <f t="shared" si="11"/>
        <v>-0.17901624998921761</v>
      </c>
      <c r="O58">
        <f t="shared" ca="1" si="12"/>
        <v>-0.18044384752924691</v>
      </c>
      <c r="P58">
        <f t="shared" si="14"/>
        <v>-0.18007245357558707</v>
      </c>
      <c r="Q58" s="2">
        <f t="shared" si="15"/>
        <v>40686.964610000003</v>
      </c>
      <c r="R58">
        <f t="shared" si="8"/>
        <v>1.1155660158597063E-6</v>
      </c>
      <c r="S58">
        <v>1</v>
      </c>
      <c r="T58">
        <f t="shared" si="16"/>
        <v>1.1155660158597063E-6</v>
      </c>
    </row>
    <row r="59" spans="1:20" x14ac:dyDescent="0.2">
      <c r="A59" s="79" t="s">
        <v>149</v>
      </c>
      <c r="B59" s="80" t="s">
        <v>32</v>
      </c>
      <c r="C59" s="81">
        <v>55705.464699999997</v>
      </c>
      <c r="D59" s="81">
        <v>4.0000000000000002E-4</v>
      </c>
      <c r="E59">
        <f t="shared" si="13"/>
        <v>58967.999272386362</v>
      </c>
      <c r="F59" s="105">
        <f t="shared" si="9"/>
        <v>58968.5</v>
      </c>
      <c r="G59">
        <f t="shared" si="7"/>
        <v>-0.17892624999512918</v>
      </c>
      <c r="K59">
        <f t="shared" si="11"/>
        <v>-0.17892624999512918</v>
      </c>
      <c r="O59">
        <f t="shared" ca="1" si="12"/>
        <v>-0.18044384752924691</v>
      </c>
      <c r="P59">
        <f t="shared" si="14"/>
        <v>-0.18007245357558707</v>
      </c>
      <c r="Q59" s="2">
        <f t="shared" si="15"/>
        <v>40686.964699999997</v>
      </c>
      <c r="R59">
        <f t="shared" si="8"/>
        <v>1.3137826478544833E-6</v>
      </c>
      <c r="S59">
        <v>1</v>
      </c>
      <c r="T59">
        <f t="shared" si="16"/>
        <v>1.3137826478544833E-6</v>
      </c>
    </row>
    <row r="60" spans="1:20" x14ac:dyDescent="0.2">
      <c r="A60" s="87" t="s">
        <v>148</v>
      </c>
      <c r="B60" s="88" t="s">
        <v>32</v>
      </c>
      <c r="C60" s="87">
        <v>55776.391199999998</v>
      </c>
      <c r="D60" s="87">
        <v>1.6000000000000001E-3</v>
      </c>
      <c r="E60">
        <f t="shared" si="13"/>
        <v>59166.488074832268</v>
      </c>
      <c r="F60" s="105">
        <f t="shared" si="9"/>
        <v>59167</v>
      </c>
      <c r="G60">
        <f t="shared" si="7"/>
        <v>-0.18292749999818625</v>
      </c>
      <c r="K60">
        <f t="shared" si="11"/>
        <v>-0.18292749999818625</v>
      </c>
      <c r="O60">
        <f t="shared" ca="1" si="12"/>
        <v>-0.18210073624159351</v>
      </c>
      <c r="P60">
        <f t="shared" si="14"/>
        <v>-0.181828308631066</v>
      </c>
      <c r="Q60" s="2">
        <f t="shared" si="15"/>
        <v>40757.891199999998</v>
      </c>
      <c r="R60">
        <f t="shared" si="8"/>
        <v>1.2082216615516847E-6</v>
      </c>
      <c r="S60">
        <v>0.7</v>
      </c>
      <c r="T60">
        <f t="shared" si="16"/>
        <v>8.4575516308617925E-7</v>
      </c>
    </row>
    <row r="61" spans="1:20" x14ac:dyDescent="0.2">
      <c r="A61" s="87" t="s">
        <v>148</v>
      </c>
      <c r="B61" s="88" t="s">
        <v>36</v>
      </c>
      <c r="C61" s="87">
        <v>55776.572200000002</v>
      </c>
      <c r="D61" s="87">
        <v>1.1999999999999999E-3</v>
      </c>
      <c r="E61">
        <f t="shared" si="13"/>
        <v>59166.994605864304</v>
      </c>
      <c r="F61" s="105">
        <f t="shared" si="9"/>
        <v>59167.5</v>
      </c>
      <c r="G61">
        <f t="shared" ref="G61:G83" si="17">+C61-(C$7+F61*C$8)</f>
        <v>-0.18059374999575084</v>
      </c>
      <c r="K61">
        <f t="shared" si="11"/>
        <v>-0.18059374999575084</v>
      </c>
      <c r="O61">
        <f t="shared" ca="1" si="12"/>
        <v>-0.18210490976479843</v>
      </c>
      <c r="P61">
        <f t="shared" si="14"/>
        <v>-0.18183274118078466</v>
      </c>
      <c r="Q61" s="2">
        <f t="shared" si="15"/>
        <v>40758.072200000002</v>
      </c>
      <c r="R61">
        <f t="shared" ref="R61:R83" si="18">+(P61-G61)^2</f>
        <v>1.5350991565915007E-6</v>
      </c>
      <c r="S61">
        <v>0.8</v>
      </c>
      <c r="T61">
        <f t="shared" si="16"/>
        <v>1.2280793252732007E-6</v>
      </c>
    </row>
    <row r="62" spans="1:20" x14ac:dyDescent="0.2">
      <c r="A62" s="79" t="s">
        <v>149</v>
      </c>
      <c r="B62" s="80" t="s">
        <v>36</v>
      </c>
      <c r="C62" s="81">
        <v>55792.470439999997</v>
      </c>
      <c r="D62" s="81">
        <v>2.0000000000000001E-4</v>
      </c>
      <c r="E62">
        <f t="shared" si="13"/>
        <v>59211.486052905908</v>
      </c>
      <c r="F62" s="105">
        <f t="shared" si="9"/>
        <v>59212</v>
      </c>
      <c r="G62">
        <f t="shared" si="17"/>
        <v>-0.18364999999903375</v>
      </c>
      <c r="K62">
        <f t="shared" si="11"/>
        <v>-0.18364999999903375</v>
      </c>
      <c r="O62">
        <f t="shared" ca="1" si="12"/>
        <v>-0.18247635333003481</v>
      </c>
      <c r="P62">
        <f t="shared" si="14"/>
        <v>-0.18222743414978779</v>
      </c>
      <c r="Q62" s="2">
        <f t="shared" si="15"/>
        <v>40773.970439999997</v>
      </c>
      <c r="R62">
        <f t="shared" si="18"/>
        <v>2.0236935954408958E-6</v>
      </c>
      <c r="S62">
        <v>1</v>
      </c>
      <c r="T62">
        <f t="shared" si="16"/>
        <v>2.0236935954408958E-6</v>
      </c>
    </row>
    <row r="63" spans="1:20" x14ac:dyDescent="0.2">
      <c r="A63" s="79" t="s">
        <v>149</v>
      </c>
      <c r="B63" s="80" t="s">
        <v>36</v>
      </c>
      <c r="C63" s="81">
        <v>55792.47064</v>
      </c>
      <c r="D63" s="81">
        <v>2.0000000000000001E-4</v>
      </c>
      <c r="E63">
        <f t="shared" si="13"/>
        <v>59211.486612608714</v>
      </c>
      <c r="F63" s="105">
        <f t="shared" si="9"/>
        <v>59212</v>
      </c>
      <c r="G63">
        <f t="shared" si="17"/>
        <v>-0.18344999999681022</v>
      </c>
      <c r="K63">
        <f t="shared" si="11"/>
        <v>-0.18344999999681022</v>
      </c>
      <c r="O63">
        <f t="shared" ca="1" si="12"/>
        <v>-0.18247635333003481</v>
      </c>
      <c r="P63">
        <f t="shared" si="14"/>
        <v>-0.18222743414978779</v>
      </c>
      <c r="Q63" s="2">
        <f t="shared" si="15"/>
        <v>40773.97064</v>
      </c>
      <c r="R63">
        <f t="shared" si="18"/>
        <v>1.4946672503056796E-6</v>
      </c>
      <c r="S63">
        <v>1</v>
      </c>
      <c r="T63">
        <f t="shared" si="16"/>
        <v>1.4946672503056796E-6</v>
      </c>
    </row>
    <row r="64" spans="1:20" x14ac:dyDescent="0.2">
      <c r="A64" s="79" t="s">
        <v>149</v>
      </c>
      <c r="B64" s="80" t="s">
        <v>36</v>
      </c>
      <c r="C64" s="81">
        <v>55792.470789999999</v>
      </c>
      <c r="D64" s="81">
        <v>2.9999999999999997E-4</v>
      </c>
      <c r="E64">
        <f t="shared" si="13"/>
        <v>59211.487032385812</v>
      </c>
      <c r="F64" s="105">
        <f t="shared" si="9"/>
        <v>59212</v>
      </c>
      <c r="G64">
        <f t="shared" si="17"/>
        <v>-0.18329999999696156</v>
      </c>
      <c r="K64">
        <f t="shared" si="11"/>
        <v>-0.18329999999696156</v>
      </c>
      <c r="O64">
        <f t="shared" ca="1" si="12"/>
        <v>-0.18247635333003481</v>
      </c>
      <c r="P64">
        <f t="shared" si="14"/>
        <v>-0.18222743414978779</v>
      </c>
      <c r="Q64" s="2">
        <f t="shared" si="15"/>
        <v>40773.970789999999</v>
      </c>
      <c r="R64">
        <f t="shared" si="18"/>
        <v>1.1503974965235937E-6</v>
      </c>
      <c r="S64">
        <v>1</v>
      </c>
      <c r="T64">
        <f t="shared" si="16"/>
        <v>1.1503974965235937E-6</v>
      </c>
    </row>
    <row r="65" spans="1:20" x14ac:dyDescent="0.2">
      <c r="A65" s="84" t="s">
        <v>149</v>
      </c>
      <c r="B65" s="85" t="s">
        <v>36</v>
      </c>
      <c r="C65" s="86">
        <v>55796.401109999999</v>
      </c>
      <c r="D65" s="86">
        <v>2.0000000000000001E-4</v>
      </c>
      <c r="E65">
        <f t="shared" si="13"/>
        <v>59222.486087887337</v>
      </c>
      <c r="F65" s="105">
        <f t="shared" si="9"/>
        <v>59223</v>
      </c>
      <c r="G65">
        <f t="shared" si="17"/>
        <v>-0.18363749999844003</v>
      </c>
      <c r="K65">
        <f t="shared" si="11"/>
        <v>-0.18363749999844003</v>
      </c>
      <c r="O65">
        <f t="shared" ca="1" si="12"/>
        <v>-0.18256817084054267</v>
      </c>
      <c r="P65">
        <f t="shared" si="14"/>
        <v>-0.18232505847165692</v>
      </c>
      <c r="Q65" s="2">
        <f t="shared" si="15"/>
        <v>40777.901109999999</v>
      </c>
      <c r="R65">
        <f t="shared" si="18"/>
        <v>1.722502761224793E-6</v>
      </c>
      <c r="S65">
        <v>1</v>
      </c>
      <c r="T65">
        <f t="shared" si="16"/>
        <v>1.722502761224793E-6</v>
      </c>
    </row>
    <row r="66" spans="1:20" x14ac:dyDescent="0.2">
      <c r="A66" s="84" t="s">
        <v>149</v>
      </c>
      <c r="B66" s="85" t="s">
        <v>36</v>
      </c>
      <c r="C66" s="86">
        <v>55796.401259999999</v>
      </c>
      <c r="D66" s="86">
        <v>2.0000000000000001E-4</v>
      </c>
      <c r="E66">
        <f t="shared" si="13"/>
        <v>59222.486507664435</v>
      </c>
      <c r="F66" s="105">
        <f t="shared" si="9"/>
        <v>59223</v>
      </c>
      <c r="G66">
        <f t="shared" si="17"/>
        <v>-0.18348749999859137</v>
      </c>
      <c r="K66">
        <f t="shared" si="11"/>
        <v>-0.18348749999859137</v>
      </c>
      <c r="O66">
        <f t="shared" ca="1" si="12"/>
        <v>-0.18256817084054267</v>
      </c>
      <c r="P66">
        <f t="shared" si="14"/>
        <v>-0.18232505847165692</v>
      </c>
      <c r="Q66" s="2">
        <f t="shared" si="15"/>
        <v>40777.901259999999</v>
      </c>
      <c r="R66">
        <f t="shared" si="18"/>
        <v>1.3512703035417062E-6</v>
      </c>
      <c r="S66">
        <v>1</v>
      </c>
      <c r="T66">
        <f t="shared" si="16"/>
        <v>1.3512703035417062E-6</v>
      </c>
    </row>
    <row r="67" spans="1:20" x14ac:dyDescent="0.2">
      <c r="A67" s="84" t="s">
        <v>149</v>
      </c>
      <c r="B67" s="85" t="s">
        <v>36</v>
      </c>
      <c r="C67" s="86">
        <v>55796.401919999997</v>
      </c>
      <c r="D67" s="86">
        <v>6.9999999999999999E-4</v>
      </c>
      <c r="E67">
        <f t="shared" si="13"/>
        <v>59222.488354683665</v>
      </c>
      <c r="F67" s="105">
        <f t="shared" si="9"/>
        <v>59223</v>
      </c>
      <c r="G67">
        <f t="shared" si="17"/>
        <v>-0.18282750000071246</v>
      </c>
      <c r="K67">
        <f t="shared" si="11"/>
        <v>-0.18282750000071246</v>
      </c>
      <c r="O67">
        <f t="shared" ca="1" si="12"/>
        <v>-0.18256817084054267</v>
      </c>
      <c r="P67">
        <f t="shared" si="14"/>
        <v>-0.18232505847165692</v>
      </c>
      <c r="Q67" s="2">
        <f t="shared" si="15"/>
        <v>40777.901919999997</v>
      </c>
      <c r="R67">
        <f t="shared" si="18"/>
        <v>2.5244749011967079E-7</v>
      </c>
      <c r="S67">
        <v>1</v>
      </c>
      <c r="T67">
        <f t="shared" si="16"/>
        <v>2.5244749011967079E-7</v>
      </c>
    </row>
    <row r="68" spans="1:20" x14ac:dyDescent="0.2">
      <c r="A68" s="84" t="s">
        <v>149</v>
      </c>
      <c r="B68" s="85" t="s">
        <v>32</v>
      </c>
      <c r="C68" s="86">
        <v>55796.580800000003</v>
      </c>
      <c r="D68" s="86">
        <v>8.9999999999999998E-4</v>
      </c>
      <c r="E68">
        <f t="shared" si="13"/>
        <v>59222.98895286605</v>
      </c>
      <c r="F68" s="105">
        <f t="shared" ref="F68:F83" si="19">ROUND(2*E68,0)/2+0.5</f>
        <v>59223.5</v>
      </c>
      <c r="G68">
        <f t="shared" si="17"/>
        <v>-0.18261374999565305</v>
      </c>
      <c r="K68">
        <f t="shared" si="11"/>
        <v>-0.18261374999565305</v>
      </c>
      <c r="O68">
        <f t="shared" ca="1" si="12"/>
        <v>-0.18257234436374759</v>
      </c>
      <c r="P68">
        <f t="shared" si="14"/>
        <v>-0.18232949650375577</v>
      </c>
      <c r="Q68" s="2">
        <f t="shared" si="15"/>
        <v>40778.080800000003</v>
      </c>
      <c r="R68">
        <f t="shared" si="18"/>
        <v>8.0800047655799861E-8</v>
      </c>
      <c r="S68">
        <v>1</v>
      </c>
      <c r="T68">
        <f t="shared" si="16"/>
        <v>8.0800047655799861E-8</v>
      </c>
    </row>
    <row r="69" spans="1:20" x14ac:dyDescent="0.2">
      <c r="A69" s="84" t="s">
        <v>149</v>
      </c>
      <c r="B69" s="85" t="s">
        <v>32</v>
      </c>
      <c r="C69" s="86">
        <v>55796.581319999998</v>
      </c>
      <c r="D69" s="86">
        <v>8.0000000000000004E-4</v>
      </c>
      <c r="E69">
        <f t="shared" si="13"/>
        <v>59222.990408093305</v>
      </c>
      <c r="F69" s="105">
        <f t="shared" si="19"/>
        <v>59223.5</v>
      </c>
      <c r="G69">
        <f t="shared" si="17"/>
        <v>-0.1820937500015134</v>
      </c>
      <c r="K69">
        <f t="shared" si="11"/>
        <v>-0.1820937500015134</v>
      </c>
      <c r="O69">
        <f t="shared" ca="1" si="12"/>
        <v>-0.18257234436374759</v>
      </c>
      <c r="P69">
        <f t="shared" si="14"/>
        <v>-0.18232949650375577</v>
      </c>
      <c r="Q69" s="2">
        <f t="shared" si="15"/>
        <v>40778.081319999998</v>
      </c>
      <c r="R69">
        <f t="shared" si="18"/>
        <v>5.5576413319510685E-8</v>
      </c>
      <c r="S69">
        <v>1</v>
      </c>
      <c r="T69">
        <f t="shared" si="16"/>
        <v>5.5576413319510685E-8</v>
      </c>
    </row>
    <row r="70" spans="1:20" x14ac:dyDescent="0.2">
      <c r="A70" s="84" t="s">
        <v>149</v>
      </c>
      <c r="B70" s="85" t="s">
        <v>32</v>
      </c>
      <c r="C70" s="86">
        <v>55796.5821</v>
      </c>
      <c r="D70" s="86">
        <v>6.9999999999999999E-4</v>
      </c>
      <c r="E70">
        <f t="shared" si="13"/>
        <v>59222.99259093422</v>
      </c>
      <c r="F70" s="105">
        <f t="shared" si="19"/>
        <v>59223.5</v>
      </c>
      <c r="G70">
        <f t="shared" si="17"/>
        <v>-0.18131374999938998</v>
      </c>
      <c r="K70">
        <f t="shared" si="11"/>
        <v>-0.18131374999938998</v>
      </c>
      <c r="O70">
        <f t="shared" ca="1" si="12"/>
        <v>-0.18257234436374759</v>
      </c>
      <c r="P70">
        <f t="shared" si="14"/>
        <v>-0.18232949650375577</v>
      </c>
      <c r="Q70" s="2">
        <f t="shared" si="15"/>
        <v>40778.0821</v>
      </c>
      <c r="R70">
        <f t="shared" si="18"/>
        <v>1.0317409611313079E-6</v>
      </c>
      <c r="S70">
        <v>1</v>
      </c>
      <c r="T70">
        <f t="shared" si="16"/>
        <v>1.0317409611313079E-6</v>
      </c>
    </row>
    <row r="71" spans="1:20" x14ac:dyDescent="0.2">
      <c r="A71" s="84" t="s">
        <v>149</v>
      </c>
      <c r="B71" s="85" t="s">
        <v>36</v>
      </c>
      <c r="C71" s="86">
        <v>55797.47322</v>
      </c>
      <c r="D71" s="86">
        <v>2.9999999999999997E-4</v>
      </c>
      <c r="E71">
        <f t="shared" si="13"/>
        <v>59225.486402720162</v>
      </c>
      <c r="F71" s="105">
        <f t="shared" si="19"/>
        <v>59226</v>
      </c>
      <c r="G71">
        <f t="shared" si="17"/>
        <v>-0.18352500000037253</v>
      </c>
      <c r="K71">
        <f t="shared" si="11"/>
        <v>-0.18352500000037253</v>
      </c>
      <c r="O71">
        <f t="shared" ca="1" si="12"/>
        <v>-0.18259321197977207</v>
      </c>
      <c r="P71">
        <f t="shared" si="14"/>
        <v>-0.18235168739849722</v>
      </c>
      <c r="Q71" s="2">
        <f t="shared" si="15"/>
        <v>40778.97322</v>
      </c>
      <c r="R71">
        <f t="shared" si="18"/>
        <v>1.3766624617194079E-6</v>
      </c>
      <c r="S71">
        <v>1</v>
      </c>
      <c r="T71">
        <f t="shared" si="16"/>
        <v>1.3766624617194079E-6</v>
      </c>
    </row>
    <row r="72" spans="1:20" x14ac:dyDescent="0.2">
      <c r="A72" s="84" t="s">
        <v>149</v>
      </c>
      <c r="B72" s="85" t="s">
        <v>36</v>
      </c>
      <c r="C72" s="86">
        <v>55797.473290000002</v>
      </c>
      <c r="D72" s="86">
        <v>2.0000000000000001E-4</v>
      </c>
      <c r="E72">
        <f t="shared" si="13"/>
        <v>59225.486598616146</v>
      </c>
      <c r="F72" s="105">
        <f t="shared" si="19"/>
        <v>59226</v>
      </c>
      <c r="G72">
        <f t="shared" si="17"/>
        <v>-0.1834549999985029</v>
      </c>
      <c r="K72">
        <f t="shared" si="11"/>
        <v>-0.1834549999985029</v>
      </c>
      <c r="O72">
        <f t="shared" ca="1" si="12"/>
        <v>-0.18259321197977207</v>
      </c>
      <c r="P72">
        <f t="shared" si="14"/>
        <v>-0.18235168739849722</v>
      </c>
      <c r="Q72" s="2">
        <f t="shared" si="15"/>
        <v>40778.973290000002</v>
      </c>
      <c r="R72">
        <f t="shared" si="18"/>
        <v>1.2172986933312919E-6</v>
      </c>
      <c r="S72">
        <v>1</v>
      </c>
      <c r="T72">
        <f t="shared" si="16"/>
        <v>1.2172986933312919E-6</v>
      </c>
    </row>
    <row r="73" spans="1:20" x14ac:dyDescent="0.2">
      <c r="A73" s="84" t="s">
        <v>149</v>
      </c>
      <c r="B73" s="85" t="s">
        <v>36</v>
      </c>
      <c r="C73" s="86">
        <v>55797.473850000002</v>
      </c>
      <c r="D73" s="86">
        <v>4.0000000000000002E-4</v>
      </c>
      <c r="E73">
        <f t="shared" si="13"/>
        <v>59225.488165783987</v>
      </c>
      <c r="F73" s="105">
        <f t="shared" si="19"/>
        <v>59226</v>
      </c>
      <c r="G73">
        <f t="shared" si="17"/>
        <v>-0.18289499999809777</v>
      </c>
      <c r="K73">
        <f t="shared" si="11"/>
        <v>-0.18289499999809777</v>
      </c>
      <c r="O73">
        <f t="shared" ca="1" si="12"/>
        <v>-0.18259321197977207</v>
      </c>
      <c r="P73">
        <f t="shared" si="14"/>
        <v>-0.18235168739849722</v>
      </c>
      <c r="Q73" s="2">
        <f t="shared" si="15"/>
        <v>40778.973850000002</v>
      </c>
      <c r="R73">
        <f t="shared" si="18"/>
        <v>2.951885808847118E-7</v>
      </c>
      <c r="S73">
        <v>1</v>
      </c>
      <c r="T73">
        <f t="shared" si="16"/>
        <v>2.951885808847118E-7</v>
      </c>
    </row>
    <row r="74" spans="1:20" x14ac:dyDescent="0.2">
      <c r="A74" s="110" t="s">
        <v>344</v>
      </c>
      <c r="B74" s="85" t="s">
        <v>36</v>
      </c>
      <c r="C74" s="86">
        <v>55801.405100000004</v>
      </c>
      <c r="D74" s="86" t="s">
        <v>154</v>
      </c>
      <c r="E74">
        <f t="shared" si="13"/>
        <v>59236.489823903525</v>
      </c>
      <c r="F74" s="105">
        <f t="shared" si="19"/>
        <v>59237</v>
      </c>
      <c r="G74">
        <f t="shared" si="17"/>
        <v>-0.18230249999032822</v>
      </c>
      <c r="I74">
        <f>+G74</f>
        <v>-0.18230249999032822</v>
      </c>
      <c r="O74">
        <f t="shared" ca="1" si="12"/>
        <v>-0.18268502949027998</v>
      </c>
      <c r="P74">
        <f t="shared" si="14"/>
        <v>-0.18244934187345707</v>
      </c>
      <c r="Q74" s="2">
        <f t="shared" si="15"/>
        <v>40782.905100000004</v>
      </c>
      <c r="R74">
        <f t="shared" si="18"/>
        <v>2.1562538640828746E-8</v>
      </c>
      <c r="S74">
        <v>0.1</v>
      </c>
      <c r="T74">
        <f t="shared" si="16"/>
        <v>2.1562538640828747E-9</v>
      </c>
    </row>
    <row r="75" spans="1:20" x14ac:dyDescent="0.2">
      <c r="A75" s="110" t="s">
        <v>344</v>
      </c>
      <c r="B75" s="85" t="s">
        <v>32</v>
      </c>
      <c r="C75" s="86">
        <v>55801.587</v>
      </c>
      <c r="D75" s="86" t="s">
        <v>154</v>
      </c>
      <c r="E75">
        <f t="shared" si="13"/>
        <v>59236.998873598124</v>
      </c>
      <c r="F75" s="105">
        <f t="shared" si="19"/>
        <v>59237.5</v>
      </c>
      <c r="G75">
        <f t="shared" si="17"/>
        <v>-0.1790687499960768</v>
      </c>
      <c r="I75">
        <f>+G75</f>
        <v>-0.1790687499960768</v>
      </c>
      <c r="O75">
        <f t="shared" ca="1" si="12"/>
        <v>-0.18268920301348485</v>
      </c>
      <c r="P75">
        <f t="shared" si="14"/>
        <v>-0.18245378127615094</v>
      </c>
      <c r="Q75" s="2">
        <f t="shared" si="15"/>
        <v>40783.087</v>
      </c>
      <c r="R75">
        <f t="shared" si="18"/>
        <v>1.1458436767080378E-5</v>
      </c>
      <c r="S75">
        <v>0.1</v>
      </c>
      <c r="T75">
        <f t="shared" si="16"/>
        <v>1.145843676708038E-6</v>
      </c>
    </row>
    <row r="76" spans="1:20" x14ac:dyDescent="0.2">
      <c r="A76" s="84" t="s">
        <v>149</v>
      </c>
      <c r="B76" s="85" t="s">
        <v>36</v>
      </c>
      <c r="C76" s="86">
        <v>55802.4758</v>
      </c>
      <c r="D76" s="86">
        <v>2.9999999999999997E-4</v>
      </c>
      <c r="E76">
        <f t="shared" si="13"/>
        <v>59239.486192831617</v>
      </c>
      <c r="F76" s="105">
        <f t="shared" si="19"/>
        <v>59240</v>
      </c>
      <c r="G76">
        <f t="shared" si="17"/>
        <v>-0.18359999999665888</v>
      </c>
      <c r="K76">
        <f t="shared" ref="K76:K97" si="20">+G76</f>
        <v>-0.18359999999665888</v>
      </c>
      <c r="O76">
        <f t="shared" ref="O76:O109" ca="1" si="21">+C$11+C$12*$F76</f>
        <v>-0.18271007062950939</v>
      </c>
      <c r="P76">
        <f t="shared" si="14"/>
        <v>-0.18247597902386758</v>
      </c>
      <c r="Q76" s="2">
        <f t="shared" si="15"/>
        <v>40783.9758</v>
      </c>
      <c r="R76">
        <f t="shared" si="18"/>
        <v>1.2634231472746899E-6</v>
      </c>
      <c r="S76">
        <v>1</v>
      </c>
      <c r="T76">
        <f t="shared" si="16"/>
        <v>1.2634231472746899E-6</v>
      </c>
    </row>
    <row r="77" spans="1:20" x14ac:dyDescent="0.2">
      <c r="A77" s="84" t="s">
        <v>149</v>
      </c>
      <c r="B77" s="85" t="s">
        <v>36</v>
      </c>
      <c r="C77" s="86">
        <v>55802.475939999997</v>
      </c>
      <c r="D77" s="86">
        <v>2.0000000000000001E-4</v>
      </c>
      <c r="E77">
        <f t="shared" si="13"/>
        <v>59239.486584623563</v>
      </c>
      <c r="F77" s="105">
        <f t="shared" si="19"/>
        <v>59240</v>
      </c>
      <c r="G77">
        <f t="shared" si="17"/>
        <v>-0.18346000000019558</v>
      </c>
      <c r="K77">
        <f t="shared" si="20"/>
        <v>-0.18346000000019558</v>
      </c>
      <c r="O77">
        <f t="shared" ca="1" si="21"/>
        <v>-0.18271007062950939</v>
      </c>
      <c r="P77">
        <f t="shared" si="14"/>
        <v>-0.18247597902386758</v>
      </c>
      <c r="Q77" s="2">
        <f t="shared" si="15"/>
        <v>40783.975939999997</v>
      </c>
      <c r="R77">
        <f t="shared" si="18"/>
        <v>9.6829728185349612E-7</v>
      </c>
      <c r="S77">
        <v>1</v>
      </c>
      <c r="T77">
        <f t="shared" si="16"/>
        <v>9.6829728185349612E-7</v>
      </c>
    </row>
    <row r="78" spans="1:20" x14ac:dyDescent="0.2">
      <c r="A78" s="84" t="s">
        <v>149</v>
      </c>
      <c r="B78" s="85" t="s">
        <v>36</v>
      </c>
      <c r="C78" s="86">
        <v>55802.477039999998</v>
      </c>
      <c r="D78" s="86">
        <v>2.9999999999999997E-4</v>
      </c>
      <c r="E78">
        <f t="shared" si="13"/>
        <v>59239.489662988955</v>
      </c>
      <c r="F78" s="105">
        <f t="shared" si="19"/>
        <v>59240</v>
      </c>
      <c r="G78">
        <f t="shared" si="17"/>
        <v>-0.18235999999888008</v>
      </c>
      <c r="K78">
        <f t="shared" si="20"/>
        <v>-0.18235999999888008</v>
      </c>
      <c r="O78">
        <f t="shared" ca="1" si="21"/>
        <v>-0.18271007062950939</v>
      </c>
      <c r="P78">
        <f t="shared" si="14"/>
        <v>-0.18247597902386758</v>
      </c>
      <c r="Q78" s="2">
        <f t="shared" si="15"/>
        <v>40783.977039999998</v>
      </c>
      <c r="R78">
        <f t="shared" si="18"/>
        <v>1.345113423705123E-8</v>
      </c>
      <c r="S78">
        <v>1</v>
      </c>
      <c r="T78">
        <f t="shared" si="16"/>
        <v>1.345113423705123E-8</v>
      </c>
    </row>
    <row r="79" spans="1:20" x14ac:dyDescent="0.2">
      <c r="A79" s="84" t="s">
        <v>149</v>
      </c>
      <c r="B79" s="85" t="s">
        <v>36</v>
      </c>
      <c r="C79" s="86">
        <v>55815.338680000001</v>
      </c>
      <c r="D79" s="86">
        <v>4.0000000000000002E-4</v>
      </c>
      <c r="E79">
        <f t="shared" si="13"/>
        <v>59275.483142451369</v>
      </c>
      <c r="F79" s="105">
        <f t="shared" si="19"/>
        <v>59276</v>
      </c>
      <c r="G79">
        <f t="shared" si="17"/>
        <v>-0.18468999999458902</v>
      </c>
      <c r="K79">
        <f t="shared" si="20"/>
        <v>-0.18468999999458902</v>
      </c>
      <c r="O79">
        <f t="shared" ca="1" si="21"/>
        <v>-0.18301056430026241</v>
      </c>
      <c r="P79">
        <f t="shared" si="14"/>
        <v>-0.18279576227989591</v>
      </c>
      <c r="Q79" s="2">
        <f t="shared" si="15"/>
        <v>40796.838680000001</v>
      </c>
      <c r="R79">
        <f t="shared" si="18"/>
        <v>3.5881365197657508E-6</v>
      </c>
      <c r="S79">
        <v>1</v>
      </c>
      <c r="T79">
        <f t="shared" si="16"/>
        <v>3.5881365197657508E-6</v>
      </c>
    </row>
    <row r="80" spans="1:20" x14ac:dyDescent="0.2">
      <c r="A80" s="84" t="s">
        <v>149</v>
      </c>
      <c r="B80" s="85" t="s">
        <v>36</v>
      </c>
      <c r="C80" s="86">
        <v>55815.339310000003</v>
      </c>
      <c r="D80" s="86">
        <v>2.9999999999999997E-4</v>
      </c>
      <c r="E80">
        <f t="shared" si="13"/>
        <v>59275.484905515186</v>
      </c>
      <c r="F80" s="105">
        <f t="shared" si="19"/>
        <v>59276</v>
      </c>
      <c r="G80">
        <f t="shared" si="17"/>
        <v>-0.18405999999231426</v>
      </c>
      <c r="K80">
        <f t="shared" si="20"/>
        <v>-0.18405999999231426</v>
      </c>
      <c r="O80">
        <f t="shared" ca="1" si="21"/>
        <v>-0.18301056430026241</v>
      </c>
      <c r="P80">
        <f t="shared" si="14"/>
        <v>-0.18279576227989591</v>
      </c>
      <c r="Q80" s="2">
        <f t="shared" si="15"/>
        <v>40796.839310000003</v>
      </c>
      <c r="R80">
        <f t="shared" si="18"/>
        <v>1.5982969935007773E-6</v>
      </c>
      <c r="S80">
        <v>1</v>
      </c>
      <c r="T80">
        <f t="shared" si="16"/>
        <v>1.5982969935007773E-6</v>
      </c>
    </row>
    <row r="81" spans="1:20" x14ac:dyDescent="0.2">
      <c r="A81" s="84" t="s">
        <v>149</v>
      </c>
      <c r="B81" s="85" t="s">
        <v>36</v>
      </c>
      <c r="C81" s="86">
        <v>55815.339460000003</v>
      </c>
      <c r="D81" s="86">
        <v>2.9999999999999997E-4</v>
      </c>
      <c r="E81">
        <f t="shared" si="13"/>
        <v>59275.485325292284</v>
      </c>
      <c r="F81" s="105">
        <f t="shared" si="19"/>
        <v>59276</v>
      </c>
      <c r="G81">
        <f t="shared" si="17"/>
        <v>-0.1839099999924656</v>
      </c>
      <c r="K81">
        <f t="shared" si="20"/>
        <v>-0.1839099999924656</v>
      </c>
      <c r="O81">
        <f t="shared" ca="1" si="21"/>
        <v>-0.18301056430026241</v>
      </c>
      <c r="P81">
        <f t="shared" si="14"/>
        <v>-0.18279576227989591</v>
      </c>
      <c r="Q81" s="2">
        <f t="shared" si="15"/>
        <v>40796.839460000003</v>
      </c>
      <c r="R81">
        <f t="shared" si="18"/>
        <v>1.2415256801125303E-6</v>
      </c>
      <c r="S81">
        <v>1</v>
      </c>
      <c r="T81">
        <f t="shared" si="16"/>
        <v>1.2415256801125303E-6</v>
      </c>
    </row>
    <row r="82" spans="1:20" x14ac:dyDescent="0.2">
      <c r="A82" s="84" t="s">
        <v>149</v>
      </c>
      <c r="B82" s="85" t="s">
        <v>32</v>
      </c>
      <c r="C82" s="86">
        <v>55817.30586</v>
      </c>
      <c r="D82" s="86">
        <v>8.9999999999999998E-4</v>
      </c>
      <c r="E82">
        <f t="shared" si="13"/>
        <v>59280.988323200392</v>
      </c>
      <c r="F82" s="105">
        <f t="shared" si="19"/>
        <v>59281.5</v>
      </c>
      <c r="G82">
        <f t="shared" si="17"/>
        <v>-0.18283874999178806</v>
      </c>
      <c r="K82">
        <f t="shared" si="20"/>
        <v>-0.18283874999178806</v>
      </c>
      <c r="O82">
        <f t="shared" ca="1" si="21"/>
        <v>-0.18305647305551637</v>
      </c>
      <c r="P82">
        <f t="shared" si="14"/>
        <v>-0.18284464040071652</v>
      </c>
      <c r="Q82" s="2">
        <f t="shared" si="15"/>
        <v>40798.80586</v>
      </c>
      <c r="R82">
        <f t="shared" si="18"/>
        <v>3.4696917344422954E-11</v>
      </c>
      <c r="S82">
        <v>1</v>
      </c>
      <c r="T82">
        <f t="shared" si="16"/>
        <v>3.4696917344422954E-11</v>
      </c>
    </row>
    <row r="83" spans="1:20" x14ac:dyDescent="0.2">
      <c r="A83" s="84" t="s">
        <v>149</v>
      </c>
      <c r="B83" s="85" t="s">
        <v>32</v>
      </c>
      <c r="C83" s="86">
        <v>55817.30618</v>
      </c>
      <c r="D83" s="86">
        <v>2.0000000000000001E-4</v>
      </c>
      <c r="E83">
        <f t="shared" si="13"/>
        <v>59280.989218724862</v>
      </c>
      <c r="F83" s="105">
        <f t="shared" si="19"/>
        <v>59281.5</v>
      </c>
      <c r="G83">
        <f t="shared" si="17"/>
        <v>-0.18251874999259599</v>
      </c>
      <c r="K83">
        <f t="shared" si="20"/>
        <v>-0.18251874999259599</v>
      </c>
      <c r="O83">
        <f t="shared" ca="1" si="21"/>
        <v>-0.18305647305551637</v>
      </c>
      <c r="P83">
        <f t="shared" si="14"/>
        <v>-0.18284464040071652</v>
      </c>
      <c r="Q83" s="2">
        <f t="shared" si="15"/>
        <v>40798.80618</v>
      </c>
      <c r="R83">
        <f t="shared" si="18"/>
        <v>1.0620455810496738E-7</v>
      </c>
      <c r="S83">
        <v>1</v>
      </c>
      <c r="T83">
        <f t="shared" si="16"/>
        <v>1.0620455810496738E-7</v>
      </c>
    </row>
    <row r="84" spans="1:20" x14ac:dyDescent="0.2">
      <c r="A84" s="84" t="s">
        <v>149</v>
      </c>
      <c r="B84" s="85" t="s">
        <v>32</v>
      </c>
      <c r="C84" s="86">
        <v>55817.306830000001</v>
      </c>
      <c r="D84" s="86">
        <v>5.9999999999999995E-4</v>
      </c>
      <c r="E84">
        <f t="shared" ref="E84:E109" si="22">+(C84-C$7)/C$8</f>
        <v>59280.991037758962</v>
      </c>
      <c r="F84" s="105">
        <f t="shared" ref="F84:F109" si="23">ROUND(2*E84,0)/2+0.5</f>
        <v>59281.5</v>
      </c>
      <c r="G84">
        <f t="shared" ref="G84:G109" si="24">+C84-(C$7+F84*C$8)</f>
        <v>-0.18186874999082647</v>
      </c>
      <c r="K84">
        <f t="shared" si="20"/>
        <v>-0.18186874999082647</v>
      </c>
      <c r="O84">
        <f t="shared" ca="1" si="21"/>
        <v>-0.18305647305551637</v>
      </c>
      <c r="P84">
        <f t="shared" ref="P84:P109" si="25">+D$11+D$12*F84+D$13*F84^2</f>
        <v>-0.18284464040071652</v>
      </c>
      <c r="Q84" s="2">
        <f t="shared" ref="Q84:Q109" si="26">+C84-15018.5</f>
        <v>40798.806830000001</v>
      </c>
      <c r="R84">
        <f t="shared" ref="R84:R109" si="27">+(P84-G84)^2</f>
        <v>9.5236209211536123E-7</v>
      </c>
      <c r="S84">
        <v>1</v>
      </c>
      <c r="T84">
        <f t="shared" ref="T84:T109" si="28">+S84*R84</f>
        <v>9.5236209211536123E-7</v>
      </c>
    </row>
    <row r="85" spans="1:20" x14ac:dyDescent="0.2">
      <c r="A85" s="84" t="s">
        <v>149</v>
      </c>
      <c r="B85" s="85" t="s">
        <v>36</v>
      </c>
      <c r="C85" s="86">
        <v>55817.48216</v>
      </c>
      <c r="D85" s="86">
        <v>2.0000000000000001E-4</v>
      </c>
      <c r="E85">
        <f t="shared" si="22"/>
        <v>59281.48170121666</v>
      </c>
      <c r="F85" s="105">
        <f t="shared" si="23"/>
        <v>59282</v>
      </c>
      <c r="G85">
        <f t="shared" si="24"/>
        <v>-0.1852050000015879</v>
      </c>
      <c r="K85">
        <f t="shared" si="20"/>
        <v>-0.1852050000015879</v>
      </c>
      <c r="O85">
        <f t="shared" ca="1" si="21"/>
        <v>-0.18306064657872123</v>
      </c>
      <c r="P85">
        <f t="shared" si="25"/>
        <v>-0.18284908415994458</v>
      </c>
      <c r="Q85" s="2">
        <f t="shared" si="26"/>
        <v>40798.98216</v>
      </c>
      <c r="R85">
        <f t="shared" si="27"/>
        <v>5.5503394529059742E-6</v>
      </c>
      <c r="S85">
        <v>1</v>
      </c>
      <c r="T85">
        <f t="shared" si="28"/>
        <v>5.5503394529059742E-6</v>
      </c>
    </row>
    <row r="86" spans="1:20" x14ac:dyDescent="0.2">
      <c r="A86" s="84" t="s">
        <v>149</v>
      </c>
      <c r="B86" s="85" t="s">
        <v>36</v>
      </c>
      <c r="C86" s="86">
        <v>55817.482689999997</v>
      </c>
      <c r="D86" s="86">
        <v>4.0000000000000002E-4</v>
      </c>
      <c r="E86">
        <f t="shared" si="22"/>
        <v>59281.483184429067</v>
      </c>
      <c r="F86" s="105">
        <f t="shared" si="23"/>
        <v>59282</v>
      </c>
      <c r="G86">
        <f t="shared" si="24"/>
        <v>-0.18467500000406289</v>
      </c>
      <c r="K86">
        <f t="shared" si="20"/>
        <v>-0.18467500000406289</v>
      </c>
      <c r="O86">
        <f t="shared" ca="1" si="21"/>
        <v>-0.18306064657872123</v>
      </c>
      <c r="P86">
        <f t="shared" si="25"/>
        <v>-0.18284908415994458</v>
      </c>
      <c r="Q86" s="2">
        <f t="shared" si="26"/>
        <v>40798.982689999997</v>
      </c>
      <c r="R86">
        <f t="shared" si="27"/>
        <v>3.3339686698022964E-6</v>
      </c>
      <c r="S86">
        <v>1</v>
      </c>
      <c r="T86">
        <f t="shared" si="28"/>
        <v>3.3339686698022964E-6</v>
      </c>
    </row>
    <row r="87" spans="1:20" x14ac:dyDescent="0.2">
      <c r="A87" s="84" t="s">
        <v>149</v>
      </c>
      <c r="B87" s="85" t="s">
        <v>36</v>
      </c>
      <c r="C87" s="86">
        <v>55817.48287</v>
      </c>
      <c r="D87" s="86">
        <v>4.0000000000000002E-4</v>
      </c>
      <c r="E87">
        <f t="shared" si="22"/>
        <v>59281.483688161592</v>
      </c>
      <c r="F87" s="105">
        <f t="shared" si="23"/>
        <v>59282</v>
      </c>
      <c r="G87">
        <f t="shared" si="24"/>
        <v>-0.18449500000133412</v>
      </c>
      <c r="K87">
        <f t="shared" si="20"/>
        <v>-0.18449500000133412</v>
      </c>
      <c r="O87">
        <f t="shared" ca="1" si="21"/>
        <v>-0.18306064657872123</v>
      </c>
      <c r="P87">
        <f t="shared" si="25"/>
        <v>-0.18284908415994458</v>
      </c>
      <c r="Q87" s="2">
        <f t="shared" si="26"/>
        <v>40798.98287</v>
      </c>
      <c r="R87">
        <f t="shared" si="27"/>
        <v>2.7090389569370345E-6</v>
      </c>
      <c r="S87">
        <v>1</v>
      </c>
      <c r="T87">
        <f t="shared" si="28"/>
        <v>2.7090389569370345E-6</v>
      </c>
    </row>
    <row r="88" spans="1:20" x14ac:dyDescent="0.2">
      <c r="A88" s="84" t="s">
        <v>149</v>
      </c>
      <c r="B88" s="85" t="s">
        <v>32</v>
      </c>
      <c r="C88" s="86">
        <v>55819.450629999999</v>
      </c>
      <c r="D88" s="86">
        <v>2.9999999999999997E-4</v>
      </c>
      <c r="E88">
        <f t="shared" si="22"/>
        <v>59286.990492048732</v>
      </c>
      <c r="F88" s="105">
        <f t="shared" si="23"/>
        <v>59287.5</v>
      </c>
      <c r="G88">
        <f t="shared" si="24"/>
        <v>-0.18206374999863328</v>
      </c>
      <c r="K88">
        <f t="shared" si="20"/>
        <v>-0.18206374999863328</v>
      </c>
      <c r="O88">
        <f t="shared" ca="1" si="21"/>
        <v>-0.18310655533397519</v>
      </c>
      <c r="P88">
        <f t="shared" si="25"/>
        <v>-0.18289796874214179</v>
      </c>
      <c r="Q88" s="2">
        <f t="shared" si="26"/>
        <v>40800.950629999999</v>
      </c>
      <c r="R88">
        <f t="shared" si="27"/>
        <v>6.9592091202090459E-7</v>
      </c>
      <c r="S88">
        <v>1</v>
      </c>
      <c r="T88">
        <f t="shared" si="28"/>
        <v>6.9592091202090459E-7</v>
      </c>
    </row>
    <row r="89" spans="1:20" x14ac:dyDescent="0.2">
      <c r="A89" s="84" t="s">
        <v>149</v>
      </c>
      <c r="B89" s="85" t="s">
        <v>32</v>
      </c>
      <c r="C89" s="86">
        <v>55819.450720000001</v>
      </c>
      <c r="D89" s="86">
        <v>4.0000000000000002E-4</v>
      </c>
      <c r="E89">
        <f t="shared" si="22"/>
        <v>59286.99074391499</v>
      </c>
      <c r="F89" s="105">
        <f t="shared" si="23"/>
        <v>59287.5</v>
      </c>
      <c r="G89">
        <f t="shared" si="24"/>
        <v>-0.1819737499972689</v>
      </c>
      <c r="K89">
        <f t="shared" si="20"/>
        <v>-0.1819737499972689</v>
      </c>
      <c r="O89">
        <f t="shared" ca="1" si="21"/>
        <v>-0.18310655533397519</v>
      </c>
      <c r="P89">
        <f t="shared" si="25"/>
        <v>-0.18289796874214179</v>
      </c>
      <c r="Q89" s="2">
        <f t="shared" si="26"/>
        <v>40800.950720000001</v>
      </c>
      <c r="R89">
        <f t="shared" si="27"/>
        <v>8.541802883744202E-7</v>
      </c>
      <c r="S89">
        <v>1</v>
      </c>
      <c r="T89">
        <f t="shared" si="28"/>
        <v>8.541802883744202E-7</v>
      </c>
    </row>
    <row r="90" spans="1:20" x14ac:dyDescent="0.2">
      <c r="A90" s="84" t="s">
        <v>149</v>
      </c>
      <c r="B90" s="85" t="s">
        <v>32</v>
      </c>
      <c r="C90" s="86">
        <v>55819.450920000003</v>
      </c>
      <c r="D90" s="86">
        <v>5.9999999999999995E-4</v>
      </c>
      <c r="E90">
        <f t="shared" si="22"/>
        <v>59286.991303617797</v>
      </c>
      <c r="F90" s="105">
        <f t="shared" si="23"/>
        <v>59287.5</v>
      </c>
      <c r="G90">
        <f t="shared" si="24"/>
        <v>-0.18177374999504536</v>
      </c>
      <c r="K90">
        <f t="shared" si="20"/>
        <v>-0.18177374999504536</v>
      </c>
      <c r="O90">
        <f t="shared" ca="1" si="21"/>
        <v>-0.18310655533397519</v>
      </c>
      <c r="P90">
        <f t="shared" si="25"/>
        <v>-0.18289796874214179</v>
      </c>
      <c r="Q90" s="2">
        <f t="shared" si="26"/>
        <v>40800.950920000003</v>
      </c>
      <c r="R90">
        <f t="shared" si="27"/>
        <v>1.2638677913230504E-6</v>
      </c>
      <c r="S90">
        <v>1</v>
      </c>
      <c r="T90">
        <f t="shared" si="28"/>
        <v>1.2638677913230504E-6</v>
      </c>
    </row>
    <row r="91" spans="1:20" x14ac:dyDescent="0.2">
      <c r="A91" s="84" t="s">
        <v>149</v>
      </c>
      <c r="B91" s="85" t="s">
        <v>32</v>
      </c>
      <c r="C91" s="86">
        <v>55822.309549999998</v>
      </c>
      <c r="D91" s="86">
        <v>2.0000000000000001E-4</v>
      </c>
      <c r="E91">
        <f t="shared" si="22"/>
        <v>59294.991219662363</v>
      </c>
      <c r="F91" s="105">
        <f t="shared" si="23"/>
        <v>59295.5</v>
      </c>
      <c r="G91">
        <f t="shared" si="24"/>
        <v>-0.18180374999792548</v>
      </c>
      <c r="K91">
        <f t="shared" si="20"/>
        <v>-0.18180374999792548</v>
      </c>
      <c r="O91">
        <f t="shared" ca="1" si="21"/>
        <v>-0.18317333170525363</v>
      </c>
      <c r="P91">
        <f t="shared" si="25"/>
        <v>-0.18296908416213578</v>
      </c>
      <c r="Q91" s="2">
        <f t="shared" si="26"/>
        <v>40803.809549999998</v>
      </c>
      <c r="R91">
        <f t="shared" si="27"/>
        <v>1.3580037142757233E-6</v>
      </c>
      <c r="S91">
        <v>1</v>
      </c>
      <c r="T91">
        <f t="shared" si="28"/>
        <v>1.3580037142757233E-6</v>
      </c>
    </row>
    <row r="92" spans="1:20" x14ac:dyDescent="0.2">
      <c r="A92" s="84" t="s">
        <v>149</v>
      </c>
      <c r="B92" s="85" t="s">
        <v>36</v>
      </c>
      <c r="C92" s="86">
        <v>55829.274080000003</v>
      </c>
      <c r="D92" s="86">
        <v>5.9999999999999995E-4</v>
      </c>
      <c r="E92">
        <f t="shared" si="22"/>
        <v>59314.481554294689</v>
      </c>
      <c r="F92" s="105">
        <f t="shared" si="23"/>
        <v>59315</v>
      </c>
      <c r="G92">
        <f t="shared" si="24"/>
        <v>-0.18525749999389518</v>
      </c>
      <c r="K92">
        <f t="shared" si="20"/>
        <v>-0.18525749999389518</v>
      </c>
      <c r="O92">
        <f t="shared" ca="1" si="21"/>
        <v>-0.1833360991102449</v>
      </c>
      <c r="P92">
        <f t="shared" si="25"/>
        <v>-0.18314248049705587</v>
      </c>
      <c r="Q92" s="2">
        <f t="shared" si="26"/>
        <v>40810.774080000003</v>
      </c>
      <c r="R92">
        <f t="shared" si="27"/>
        <v>4.4733074720104312E-6</v>
      </c>
      <c r="S92">
        <v>1</v>
      </c>
      <c r="T92">
        <f t="shared" si="28"/>
        <v>4.4733074720104312E-6</v>
      </c>
    </row>
    <row r="93" spans="1:20" x14ac:dyDescent="0.2">
      <c r="A93" s="84" t="s">
        <v>149</v>
      </c>
      <c r="B93" s="85" t="s">
        <v>36</v>
      </c>
      <c r="C93" s="86">
        <v>55829.274310000001</v>
      </c>
      <c r="D93" s="86">
        <v>5.9999999999999995E-4</v>
      </c>
      <c r="E93">
        <f t="shared" si="22"/>
        <v>59314.482197952901</v>
      </c>
      <c r="F93" s="105">
        <f t="shared" si="23"/>
        <v>59315</v>
      </c>
      <c r="G93">
        <f t="shared" si="24"/>
        <v>-0.18502749999606749</v>
      </c>
      <c r="K93">
        <f t="shared" si="20"/>
        <v>-0.18502749999606749</v>
      </c>
      <c r="O93">
        <f t="shared" ca="1" si="21"/>
        <v>-0.1833360991102449</v>
      </c>
      <c r="P93">
        <f t="shared" si="25"/>
        <v>-0.18314248049705587</v>
      </c>
      <c r="Q93" s="2">
        <f t="shared" si="26"/>
        <v>40810.774310000001</v>
      </c>
      <c r="R93">
        <f t="shared" si="27"/>
        <v>3.5532985116540392E-6</v>
      </c>
      <c r="S93">
        <v>1</v>
      </c>
      <c r="T93">
        <f t="shared" si="28"/>
        <v>3.5532985116540392E-6</v>
      </c>
    </row>
    <row r="94" spans="1:20" x14ac:dyDescent="0.2">
      <c r="A94" s="84" t="s">
        <v>149</v>
      </c>
      <c r="B94" s="85" t="s">
        <v>36</v>
      </c>
      <c r="C94" s="86">
        <v>55829.274380000003</v>
      </c>
      <c r="D94" s="86">
        <v>2.0000000000000001E-4</v>
      </c>
      <c r="E94">
        <f t="shared" si="22"/>
        <v>59314.482393848884</v>
      </c>
      <c r="F94" s="105">
        <f t="shared" si="23"/>
        <v>59315</v>
      </c>
      <c r="G94">
        <f t="shared" si="24"/>
        <v>-0.18495749999419786</v>
      </c>
      <c r="K94">
        <f t="shared" si="20"/>
        <v>-0.18495749999419786</v>
      </c>
      <c r="O94">
        <f t="shared" ca="1" si="21"/>
        <v>-0.1833360991102449</v>
      </c>
      <c r="P94">
        <f t="shared" si="25"/>
        <v>-0.18314248049705587</v>
      </c>
      <c r="Q94" s="2">
        <f t="shared" si="26"/>
        <v>40810.774380000003</v>
      </c>
      <c r="R94">
        <f t="shared" si="27"/>
        <v>3.2942957750055815E-6</v>
      </c>
      <c r="S94">
        <v>1</v>
      </c>
      <c r="T94">
        <f t="shared" si="28"/>
        <v>3.2942957750055815E-6</v>
      </c>
    </row>
    <row r="95" spans="1:20" x14ac:dyDescent="0.2">
      <c r="A95" s="84" t="s">
        <v>149</v>
      </c>
      <c r="B95" s="85" t="s">
        <v>32</v>
      </c>
      <c r="C95" s="86">
        <v>55829.454559999998</v>
      </c>
      <c r="D95" s="86">
        <v>2.9999999999999997E-4</v>
      </c>
      <c r="E95">
        <f t="shared" si="22"/>
        <v>59314.986630099425</v>
      </c>
      <c r="F95" s="105">
        <f t="shared" si="23"/>
        <v>59315.5</v>
      </c>
      <c r="G95">
        <f t="shared" si="24"/>
        <v>-0.18344374999287538</v>
      </c>
      <c r="K95">
        <f t="shared" si="20"/>
        <v>-0.18344374999287538</v>
      </c>
      <c r="O95">
        <f t="shared" ca="1" si="21"/>
        <v>-0.18334027263344976</v>
      </c>
      <c r="P95">
        <f t="shared" si="25"/>
        <v>-0.1831469275359221</v>
      </c>
      <c r="Q95" s="2">
        <f t="shared" si="26"/>
        <v>40810.954559999998</v>
      </c>
      <c r="R95">
        <f t="shared" si="27"/>
        <v>8.8103570951783482E-8</v>
      </c>
      <c r="S95">
        <v>1</v>
      </c>
      <c r="T95">
        <f t="shared" si="28"/>
        <v>8.8103570951783482E-8</v>
      </c>
    </row>
    <row r="96" spans="1:20" x14ac:dyDescent="0.2">
      <c r="A96" s="84" t="s">
        <v>149</v>
      </c>
      <c r="B96" s="85" t="s">
        <v>32</v>
      </c>
      <c r="C96" s="86">
        <v>55829.454859999998</v>
      </c>
      <c r="D96" s="86">
        <v>2.9999999999999997E-4</v>
      </c>
      <c r="E96">
        <f t="shared" si="22"/>
        <v>59314.987469653621</v>
      </c>
      <c r="F96" s="105">
        <f t="shared" si="23"/>
        <v>59315.5</v>
      </c>
      <c r="G96">
        <f t="shared" si="24"/>
        <v>-0.18314374999317806</v>
      </c>
      <c r="K96">
        <f t="shared" si="20"/>
        <v>-0.18314374999317806</v>
      </c>
      <c r="O96">
        <f t="shared" ca="1" si="21"/>
        <v>-0.18334027263344976</v>
      </c>
      <c r="P96">
        <f t="shared" si="25"/>
        <v>-0.1831469275359221</v>
      </c>
      <c r="Q96" s="2">
        <f t="shared" si="26"/>
        <v>40810.954859999998</v>
      </c>
      <c r="R96">
        <f t="shared" si="27"/>
        <v>1.0096777890183801E-11</v>
      </c>
      <c r="S96">
        <v>1</v>
      </c>
      <c r="T96">
        <f t="shared" si="28"/>
        <v>1.0096777890183801E-11</v>
      </c>
    </row>
    <row r="97" spans="1:20" x14ac:dyDescent="0.2">
      <c r="A97" s="84" t="s">
        <v>149</v>
      </c>
      <c r="B97" s="85" t="s">
        <v>32</v>
      </c>
      <c r="C97" s="86">
        <v>55829.455370000003</v>
      </c>
      <c r="D97" s="86">
        <v>2.9999999999999997E-4</v>
      </c>
      <c r="E97">
        <f t="shared" si="22"/>
        <v>59314.988896895768</v>
      </c>
      <c r="F97" s="105">
        <f t="shared" si="23"/>
        <v>59315.5</v>
      </c>
      <c r="G97">
        <f t="shared" si="24"/>
        <v>-0.18263374998787185</v>
      </c>
      <c r="K97">
        <f t="shared" si="20"/>
        <v>-0.18263374998787185</v>
      </c>
      <c r="O97">
        <f t="shared" ca="1" si="21"/>
        <v>-0.18334027263344976</v>
      </c>
      <c r="P97">
        <f t="shared" si="25"/>
        <v>-0.1831469275359221</v>
      </c>
      <c r="Q97" s="2">
        <f t="shared" si="26"/>
        <v>40810.955370000003</v>
      </c>
      <c r="R97">
        <f t="shared" si="27"/>
        <v>2.6335119582286422E-7</v>
      </c>
      <c r="S97">
        <v>1</v>
      </c>
      <c r="T97">
        <f t="shared" si="28"/>
        <v>2.6335119582286422E-7</v>
      </c>
    </row>
    <row r="98" spans="1:20" x14ac:dyDescent="0.2">
      <c r="A98" s="110" t="s">
        <v>344</v>
      </c>
      <c r="B98" s="85" t="s">
        <v>36</v>
      </c>
      <c r="C98" s="86">
        <v>55835.353499999997</v>
      </c>
      <c r="D98" s="86" t="s">
        <v>154</v>
      </c>
      <c r="E98">
        <f t="shared" si="22"/>
        <v>59331.494896210112</v>
      </c>
      <c r="F98" s="105">
        <f t="shared" si="23"/>
        <v>59332</v>
      </c>
      <c r="G98">
        <f t="shared" si="24"/>
        <v>-0.18048999999882653</v>
      </c>
      <c r="I98">
        <f>+G98</f>
        <v>-0.18048999999882653</v>
      </c>
      <c r="O98">
        <f t="shared" ca="1" si="21"/>
        <v>-0.18347799889921157</v>
      </c>
      <c r="P98">
        <f t="shared" si="25"/>
        <v>-0.1832937072793572</v>
      </c>
      <c r="Q98" s="2">
        <f t="shared" si="26"/>
        <v>40816.853499999997</v>
      </c>
      <c r="R98">
        <f t="shared" si="27"/>
        <v>7.8607745149006881E-6</v>
      </c>
      <c r="S98">
        <v>0.1</v>
      </c>
      <c r="T98">
        <f t="shared" si="28"/>
        <v>7.8607745149006883E-7</v>
      </c>
    </row>
    <row r="99" spans="1:20" x14ac:dyDescent="0.2">
      <c r="A99" s="84" t="s">
        <v>149</v>
      </c>
      <c r="B99" s="85" t="s">
        <v>32</v>
      </c>
      <c r="C99" s="86">
        <v>55851.250840000001</v>
      </c>
      <c r="D99" s="86">
        <v>2.9999999999999997E-4</v>
      </c>
      <c r="E99">
        <f t="shared" si="22"/>
        <v>59375.983824589151</v>
      </c>
      <c r="F99" s="105">
        <f t="shared" si="23"/>
        <v>59376.5</v>
      </c>
      <c r="G99">
        <f t="shared" si="24"/>
        <v>-0.18444624999392545</v>
      </c>
      <c r="K99">
        <f t="shared" ref="K99:K109" si="29">+G99</f>
        <v>-0.18444624999392545</v>
      </c>
      <c r="O99">
        <f t="shared" ca="1" si="21"/>
        <v>-0.18384944246444795</v>
      </c>
      <c r="P99">
        <f t="shared" si="25"/>
        <v>-0.18368983354811805</v>
      </c>
      <c r="Q99" s="2">
        <f t="shared" si="26"/>
        <v>40832.750840000001</v>
      </c>
      <c r="R99">
        <f t="shared" si="27"/>
        <v>5.7216583948790047E-7</v>
      </c>
      <c r="S99">
        <v>1</v>
      </c>
      <c r="T99">
        <f t="shared" si="28"/>
        <v>5.7216583948790047E-7</v>
      </c>
    </row>
    <row r="100" spans="1:20" x14ac:dyDescent="0.2">
      <c r="A100" s="84" t="s">
        <v>149</v>
      </c>
      <c r="B100" s="85" t="s">
        <v>32</v>
      </c>
      <c r="C100" s="86">
        <v>55851.251360000002</v>
      </c>
      <c r="D100" s="86">
        <v>2.9999999999999997E-4</v>
      </c>
      <c r="E100">
        <f t="shared" si="22"/>
        <v>59375.985279816436</v>
      </c>
      <c r="F100" s="105">
        <f t="shared" si="23"/>
        <v>59376.5</v>
      </c>
      <c r="G100">
        <f t="shared" si="24"/>
        <v>-0.18392624999250984</v>
      </c>
      <c r="K100">
        <f t="shared" si="29"/>
        <v>-0.18392624999250984</v>
      </c>
      <c r="O100">
        <f t="shared" ca="1" si="21"/>
        <v>-0.18384944246444795</v>
      </c>
      <c r="P100">
        <f t="shared" si="25"/>
        <v>-0.18368983354811805</v>
      </c>
      <c r="Q100" s="2">
        <f t="shared" si="26"/>
        <v>40832.751360000002</v>
      </c>
      <c r="R100">
        <f t="shared" si="27"/>
        <v>5.589273517885654E-8</v>
      </c>
      <c r="S100">
        <v>1</v>
      </c>
      <c r="T100">
        <f t="shared" si="28"/>
        <v>5.589273517885654E-8</v>
      </c>
    </row>
    <row r="101" spans="1:20" x14ac:dyDescent="0.2">
      <c r="A101" s="84" t="s">
        <v>149</v>
      </c>
      <c r="B101" s="85" t="s">
        <v>32</v>
      </c>
      <c r="C101" s="86">
        <v>55851.251880000003</v>
      </c>
      <c r="D101" s="86">
        <v>2.9999999999999997E-4</v>
      </c>
      <c r="E101">
        <f t="shared" si="22"/>
        <v>59375.986735043713</v>
      </c>
      <c r="F101" s="105">
        <f t="shared" si="23"/>
        <v>59376.5</v>
      </c>
      <c r="G101">
        <f t="shared" si="24"/>
        <v>-0.18340624999109423</v>
      </c>
      <c r="K101">
        <f t="shared" si="29"/>
        <v>-0.18340624999109423</v>
      </c>
      <c r="O101">
        <f t="shared" ca="1" si="21"/>
        <v>-0.18384944246444795</v>
      </c>
      <c r="P101">
        <f t="shared" si="25"/>
        <v>-0.18368983354811805</v>
      </c>
      <c r="Q101" s="2">
        <f t="shared" si="26"/>
        <v>40832.751880000003</v>
      </c>
      <c r="R101">
        <f t="shared" si="27"/>
        <v>8.0419633814282094E-8</v>
      </c>
      <c r="S101">
        <v>1</v>
      </c>
      <c r="T101">
        <f t="shared" si="28"/>
        <v>8.0419633814282094E-8</v>
      </c>
    </row>
    <row r="102" spans="1:20" x14ac:dyDescent="0.2">
      <c r="A102" s="84" t="s">
        <v>149</v>
      </c>
      <c r="B102" s="85" t="s">
        <v>36</v>
      </c>
      <c r="C102" s="86">
        <v>55851.428879999999</v>
      </c>
      <c r="D102" s="86">
        <v>5.0000000000000001E-4</v>
      </c>
      <c r="E102">
        <f t="shared" si="22"/>
        <v>59376.482072019768</v>
      </c>
      <c r="F102" s="105">
        <f t="shared" si="23"/>
        <v>59377</v>
      </c>
      <c r="G102">
        <f t="shared" si="24"/>
        <v>-0.18507249999674968</v>
      </c>
      <c r="K102">
        <f t="shared" si="29"/>
        <v>-0.18507249999674968</v>
      </c>
      <c r="O102">
        <f t="shared" ca="1" si="21"/>
        <v>-0.18385361598765287</v>
      </c>
      <c r="P102">
        <f t="shared" si="25"/>
        <v>-0.18369428660781245</v>
      </c>
      <c r="Q102" s="2">
        <f t="shared" si="26"/>
        <v>40832.928879999999</v>
      </c>
      <c r="R102">
        <f t="shared" si="27"/>
        <v>1.8994721454458522E-6</v>
      </c>
      <c r="S102">
        <v>1</v>
      </c>
      <c r="T102">
        <f t="shared" si="28"/>
        <v>1.8994721454458522E-6</v>
      </c>
    </row>
    <row r="103" spans="1:20" x14ac:dyDescent="0.2">
      <c r="A103" s="84" t="s">
        <v>149</v>
      </c>
      <c r="B103" s="85" t="s">
        <v>36</v>
      </c>
      <c r="C103" s="86">
        <v>55851.428959999997</v>
      </c>
      <c r="D103" s="86">
        <v>2.9999999999999997E-4</v>
      </c>
      <c r="E103">
        <f t="shared" si="22"/>
        <v>59376.482295900882</v>
      </c>
      <c r="F103" s="105">
        <f t="shared" si="23"/>
        <v>59377</v>
      </c>
      <c r="G103">
        <f t="shared" si="24"/>
        <v>-0.18499249999877065</v>
      </c>
      <c r="K103">
        <f t="shared" si="29"/>
        <v>-0.18499249999877065</v>
      </c>
      <c r="O103">
        <f t="shared" ca="1" si="21"/>
        <v>-0.18385361598765287</v>
      </c>
      <c r="P103">
        <f t="shared" si="25"/>
        <v>-0.18369428660781245</v>
      </c>
      <c r="Q103" s="2">
        <f t="shared" si="26"/>
        <v>40832.928959999997</v>
      </c>
      <c r="R103">
        <f t="shared" si="27"/>
        <v>1.6853580084631954E-6</v>
      </c>
      <c r="S103">
        <v>1</v>
      </c>
      <c r="T103">
        <f t="shared" si="28"/>
        <v>1.6853580084631954E-6</v>
      </c>
    </row>
    <row r="104" spans="1:20" x14ac:dyDescent="0.2">
      <c r="A104" s="84" t="s">
        <v>149</v>
      </c>
      <c r="B104" s="85" t="s">
        <v>36</v>
      </c>
      <c r="C104" s="86">
        <v>55851.429060000002</v>
      </c>
      <c r="D104" s="86">
        <v>3.0000000000000001E-3</v>
      </c>
      <c r="E104">
        <f t="shared" si="22"/>
        <v>59376.482575752292</v>
      </c>
      <c r="F104" s="105">
        <f t="shared" si="23"/>
        <v>59377</v>
      </c>
      <c r="G104">
        <f t="shared" si="24"/>
        <v>-0.18489249999402091</v>
      </c>
      <c r="K104">
        <f t="shared" si="29"/>
        <v>-0.18489249999402091</v>
      </c>
      <c r="O104">
        <f t="shared" ca="1" si="21"/>
        <v>-0.18385361598765287</v>
      </c>
      <c r="P104">
        <f t="shared" si="25"/>
        <v>-0.18369428660781245</v>
      </c>
      <c r="Q104" s="2">
        <f t="shared" si="26"/>
        <v>40832.929060000002</v>
      </c>
      <c r="R104">
        <f t="shared" si="27"/>
        <v>1.4357153188891385E-6</v>
      </c>
      <c r="S104">
        <v>0.1</v>
      </c>
      <c r="T104">
        <f t="shared" si="28"/>
        <v>1.4357153188891386E-7</v>
      </c>
    </row>
    <row r="105" spans="1:20" x14ac:dyDescent="0.2">
      <c r="A105" s="114" t="s">
        <v>0</v>
      </c>
      <c r="B105" s="115" t="s">
        <v>36</v>
      </c>
      <c r="C105" s="114">
        <v>56162.299200000001</v>
      </c>
      <c r="D105" s="114">
        <v>1E-4</v>
      </c>
      <c r="E105">
        <f t="shared" si="22"/>
        <v>60246.457011327002</v>
      </c>
      <c r="F105" s="105">
        <f t="shared" si="23"/>
        <v>60247</v>
      </c>
      <c r="G105">
        <f t="shared" si="24"/>
        <v>-0.19402749999426305</v>
      </c>
      <c r="K105">
        <f t="shared" si="29"/>
        <v>-0.19402749999426305</v>
      </c>
      <c r="O105">
        <f t="shared" ca="1" si="21"/>
        <v>-0.1911155463641846</v>
      </c>
      <c r="P105">
        <f t="shared" si="25"/>
        <v>-0.19151675330395879</v>
      </c>
      <c r="Q105" s="2">
        <f t="shared" si="26"/>
        <v>41143.799200000001</v>
      </c>
      <c r="R105">
        <f t="shared" si="27"/>
        <v>6.3038489428738275E-6</v>
      </c>
      <c r="S105">
        <v>1</v>
      </c>
      <c r="T105">
        <f t="shared" si="28"/>
        <v>6.3038489428738275E-6</v>
      </c>
    </row>
    <row r="106" spans="1:20" x14ac:dyDescent="0.2">
      <c r="A106" s="114" t="s">
        <v>0</v>
      </c>
      <c r="B106" s="115" t="s">
        <v>32</v>
      </c>
      <c r="C106" s="114">
        <v>56162.476799999997</v>
      </c>
      <c r="D106" s="114">
        <v>2.0000000000000001E-4</v>
      </c>
      <c r="E106">
        <f t="shared" si="22"/>
        <v>60246.954027411448</v>
      </c>
      <c r="F106" s="105">
        <f t="shared" si="23"/>
        <v>60247.5</v>
      </c>
      <c r="G106">
        <f t="shared" si="24"/>
        <v>-0.19509375000052387</v>
      </c>
      <c r="K106">
        <f t="shared" si="29"/>
        <v>-0.19509375000052387</v>
      </c>
      <c r="O106">
        <f t="shared" ca="1" si="21"/>
        <v>-0.19111971988738941</v>
      </c>
      <c r="P106">
        <f t="shared" si="25"/>
        <v>-0.19152129158529449</v>
      </c>
      <c r="Q106" s="2">
        <f t="shared" si="26"/>
        <v>41143.976799999997</v>
      </c>
      <c r="R106">
        <f t="shared" si="27"/>
        <v>1.2762459128543207E-5</v>
      </c>
      <c r="S106">
        <v>1</v>
      </c>
      <c r="T106">
        <f t="shared" si="28"/>
        <v>1.2762459128543207E-5</v>
      </c>
    </row>
    <row r="107" spans="1:20" x14ac:dyDescent="0.2">
      <c r="A107" s="84" t="s">
        <v>149</v>
      </c>
      <c r="B107" s="85" t="s">
        <v>36</v>
      </c>
      <c r="C107" s="86">
        <v>56178.379159999997</v>
      </c>
      <c r="D107" s="86">
        <v>0.01</v>
      </c>
      <c r="E107">
        <f t="shared" si="22"/>
        <v>60291.457004330703</v>
      </c>
      <c r="F107" s="105">
        <f t="shared" si="23"/>
        <v>60292</v>
      </c>
      <c r="G107">
        <f t="shared" si="24"/>
        <v>-0.19402999999874737</v>
      </c>
      <c r="K107">
        <f t="shared" si="29"/>
        <v>-0.19402999999874737</v>
      </c>
      <c r="O107">
        <f t="shared" ca="1" si="21"/>
        <v>-0.19149116345262585</v>
      </c>
      <c r="P107">
        <f t="shared" si="25"/>
        <v>-0.19192539466820838</v>
      </c>
      <c r="Q107" s="2">
        <f t="shared" si="26"/>
        <v>41159.879159999997</v>
      </c>
      <c r="R107">
        <f t="shared" si="27"/>
        <v>4.4293635973331502E-6</v>
      </c>
      <c r="S107">
        <v>0.02</v>
      </c>
      <c r="T107">
        <f t="shared" si="28"/>
        <v>8.8587271946663002E-8</v>
      </c>
    </row>
    <row r="108" spans="1:20" x14ac:dyDescent="0.2">
      <c r="A108" s="109" t="s">
        <v>470</v>
      </c>
      <c r="B108" s="11"/>
      <c r="C108" s="14">
        <v>57516.913800000002</v>
      </c>
      <c r="D108" s="14">
        <v>2.9999999999999997E-4</v>
      </c>
      <c r="E108">
        <f t="shared" si="22"/>
        <v>64037.364919227904</v>
      </c>
      <c r="F108" s="105">
        <f t="shared" si="23"/>
        <v>64038</v>
      </c>
      <c r="G108">
        <f t="shared" si="24"/>
        <v>-0.22693499999149935</v>
      </c>
      <c r="K108">
        <f t="shared" si="29"/>
        <v>-0.22693499999149935</v>
      </c>
      <c r="O108">
        <f t="shared" ca="1" si="21"/>
        <v>-0.22275919930376109</v>
      </c>
      <c r="P108">
        <f t="shared" si="25"/>
        <v>-0.22733279929512507</v>
      </c>
      <c r="Q108" s="2">
        <f t="shared" si="26"/>
        <v>42498.413800000002</v>
      </c>
      <c r="R108">
        <f t="shared" si="27"/>
        <v>1.582442859651015E-7</v>
      </c>
      <c r="S108">
        <v>1</v>
      </c>
      <c r="T108">
        <f t="shared" si="28"/>
        <v>1.582442859651015E-7</v>
      </c>
    </row>
    <row r="109" spans="1:20" x14ac:dyDescent="0.2">
      <c r="A109" s="111" t="s">
        <v>471</v>
      </c>
      <c r="B109" s="112" t="s">
        <v>36</v>
      </c>
      <c r="C109" s="113">
        <v>57657.341780000002</v>
      </c>
      <c r="D109" s="113">
        <v>1E-4</v>
      </c>
      <c r="E109">
        <f t="shared" si="22"/>
        <v>64430.354585715002</v>
      </c>
      <c r="F109" s="105">
        <f t="shared" si="23"/>
        <v>64431</v>
      </c>
      <c r="G109">
        <f t="shared" si="24"/>
        <v>-0.2306274999937159</v>
      </c>
      <c r="K109">
        <f t="shared" si="29"/>
        <v>-0.2306274999937159</v>
      </c>
      <c r="O109">
        <f t="shared" ca="1" si="21"/>
        <v>-0.22603958854281503</v>
      </c>
      <c r="P109">
        <f t="shared" si="25"/>
        <v>-0.23120670380863198</v>
      </c>
      <c r="Q109" s="2">
        <f t="shared" si="26"/>
        <v>42638.841780000002</v>
      </c>
      <c r="R109">
        <f t="shared" si="27"/>
        <v>3.3547705921333997E-7</v>
      </c>
      <c r="S109">
        <v>1</v>
      </c>
      <c r="T109">
        <f t="shared" si="28"/>
        <v>3.3547705921333997E-7</v>
      </c>
    </row>
    <row r="110" spans="1:20" x14ac:dyDescent="0.2">
      <c r="B110" s="11"/>
      <c r="C110" s="14"/>
      <c r="D110" s="14"/>
    </row>
    <row r="111" spans="1:20" x14ac:dyDescent="0.2">
      <c r="B111" s="11"/>
      <c r="C111" s="14"/>
      <c r="D111" s="14"/>
    </row>
    <row r="112" spans="1:20" x14ac:dyDescent="0.2">
      <c r="B112" s="11"/>
      <c r="C112" s="14"/>
      <c r="D112" s="14"/>
    </row>
    <row r="113" spans="2:4" x14ac:dyDescent="0.2">
      <c r="B113" s="11"/>
      <c r="C113" s="14"/>
      <c r="D113" s="14"/>
    </row>
    <row r="114" spans="2:4" x14ac:dyDescent="0.2">
      <c r="C114" s="14"/>
      <c r="D114" s="14"/>
    </row>
    <row r="115" spans="2:4" x14ac:dyDescent="0.2">
      <c r="C115" s="14"/>
      <c r="D115" s="14"/>
    </row>
    <row r="116" spans="2:4" x14ac:dyDescent="0.2">
      <c r="C116" s="14"/>
      <c r="D116" s="14"/>
    </row>
    <row r="117" spans="2:4" x14ac:dyDescent="0.2">
      <c r="C117" s="14"/>
      <c r="D117" s="14"/>
    </row>
    <row r="118" spans="2:4" x14ac:dyDescent="0.2">
      <c r="C118" s="14"/>
      <c r="D118" s="14"/>
    </row>
    <row r="119" spans="2:4" x14ac:dyDescent="0.2">
      <c r="C119" s="14"/>
      <c r="D119" s="14"/>
    </row>
    <row r="120" spans="2:4" x14ac:dyDescent="0.2">
      <c r="C120" s="14"/>
      <c r="D120" s="14"/>
    </row>
    <row r="121" spans="2:4" x14ac:dyDescent="0.2">
      <c r="C121" s="14"/>
      <c r="D121" s="14"/>
    </row>
    <row r="122" spans="2:4" x14ac:dyDescent="0.2">
      <c r="C122" s="14"/>
      <c r="D122" s="14"/>
    </row>
    <row r="123" spans="2:4" x14ac:dyDescent="0.2">
      <c r="C123" s="14"/>
      <c r="D123" s="14"/>
    </row>
    <row r="124" spans="2:4" x14ac:dyDescent="0.2">
      <c r="C124" s="14"/>
      <c r="D124" s="14"/>
    </row>
    <row r="125" spans="2:4" x14ac:dyDescent="0.2">
      <c r="C125" s="14"/>
      <c r="D125" s="14"/>
    </row>
    <row r="126" spans="2:4" x14ac:dyDescent="0.2">
      <c r="C126" s="14"/>
      <c r="D126" s="14"/>
    </row>
    <row r="127" spans="2:4" x14ac:dyDescent="0.2">
      <c r="C127" s="14"/>
      <c r="D127" s="14"/>
    </row>
    <row r="128" spans="2:4" x14ac:dyDescent="0.2">
      <c r="C128" s="14"/>
      <c r="D128" s="14"/>
    </row>
    <row r="129" spans="3:4" x14ac:dyDescent="0.2">
      <c r="C129" s="14"/>
      <c r="D129" s="14"/>
    </row>
    <row r="130" spans="3:4" x14ac:dyDescent="0.2">
      <c r="C130" s="14"/>
      <c r="D130" s="14"/>
    </row>
    <row r="131" spans="3:4" x14ac:dyDescent="0.2">
      <c r="C131" s="14"/>
      <c r="D131" s="14"/>
    </row>
    <row r="132" spans="3:4" x14ac:dyDescent="0.2">
      <c r="C132" s="14"/>
      <c r="D132" s="14"/>
    </row>
    <row r="133" spans="3:4" x14ac:dyDescent="0.2">
      <c r="C133" s="14"/>
      <c r="D133" s="14"/>
    </row>
    <row r="134" spans="3:4" x14ac:dyDescent="0.2">
      <c r="C134" s="14"/>
      <c r="D134" s="14"/>
    </row>
    <row r="135" spans="3:4" x14ac:dyDescent="0.2">
      <c r="C135" s="14"/>
      <c r="D135" s="14"/>
    </row>
    <row r="136" spans="3:4" x14ac:dyDescent="0.2">
      <c r="C136" s="14"/>
      <c r="D136" s="14"/>
    </row>
    <row r="137" spans="3:4" x14ac:dyDescent="0.2">
      <c r="C137" s="14"/>
      <c r="D137" s="14"/>
    </row>
    <row r="138" spans="3:4" x14ac:dyDescent="0.2">
      <c r="C138" s="14"/>
      <c r="D138" s="14"/>
    </row>
    <row r="139" spans="3:4" x14ac:dyDescent="0.2">
      <c r="C139" s="14"/>
      <c r="D139" s="14"/>
    </row>
    <row r="140" spans="3:4" x14ac:dyDescent="0.2">
      <c r="C140" s="14"/>
      <c r="D140" s="14"/>
    </row>
    <row r="141" spans="3:4" x14ac:dyDescent="0.2">
      <c r="C141" s="14"/>
      <c r="D141" s="14"/>
    </row>
    <row r="142" spans="3:4" x14ac:dyDescent="0.2">
      <c r="C142" s="14"/>
      <c r="D142" s="14"/>
    </row>
    <row r="143" spans="3:4" x14ac:dyDescent="0.2">
      <c r="C143" s="14"/>
      <c r="D143" s="14"/>
    </row>
    <row r="144" spans="3:4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4"/>
      <c r="D175" s="14"/>
    </row>
    <row r="176" spans="3:4" x14ac:dyDescent="0.2">
      <c r="C176" s="14"/>
      <c r="D176" s="14"/>
    </row>
    <row r="177" spans="3:4" x14ac:dyDescent="0.2">
      <c r="C177" s="14"/>
      <c r="D177" s="14"/>
    </row>
    <row r="178" spans="3:4" x14ac:dyDescent="0.2">
      <c r="C178" s="14"/>
      <c r="D178" s="14"/>
    </row>
    <row r="179" spans="3:4" x14ac:dyDescent="0.2">
      <c r="C179" s="14"/>
      <c r="D179" s="14"/>
    </row>
    <row r="180" spans="3:4" x14ac:dyDescent="0.2">
      <c r="C180" s="14"/>
      <c r="D180" s="14"/>
    </row>
    <row r="181" spans="3:4" x14ac:dyDescent="0.2">
      <c r="C181" s="14"/>
      <c r="D181" s="14"/>
    </row>
    <row r="182" spans="3:4" x14ac:dyDescent="0.2">
      <c r="C182" s="14"/>
      <c r="D182" s="14"/>
    </row>
    <row r="183" spans="3:4" x14ac:dyDescent="0.2">
      <c r="C183" s="14"/>
      <c r="D183" s="14"/>
    </row>
    <row r="184" spans="3:4" x14ac:dyDescent="0.2">
      <c r="C184" s="14"/>
      <c r="D184" s="14"/>
    </row>
    <row r="185" spans="3:4" x14ac:dyDescent="0.2">
      <c r="C185" s="14"/>
      <c r="D185" s="14"/>
    </row>
    <row r="186" spans="3:4" x14ac:dyDescent="0.2">
      <c r="C186" s="14"/>
      <c r="D186" s="14"/>
    </row>
    <row r="187" spans="3:4" x14ac:dyDescent="0.2">
      <c r="C187" s="14"/>
      <c r="D187" s="14"/>
    </row>
    <row r="188" spans="3:4" x14ac:dyDescent="0.2">
      <c r="C188" s="14"/>
      <c r="D188" s="14"/>
    </row>
    <row r="189" spans="3:4" x14ac:dyDescent="0.2">
      <c r="C189" s="14"/>
      <c r="D189" s="14"/>
    </row>
    <row r="190" spans="3:4" x14ac:dyDescent="0.2">
      <c r="C190" s="14"/>
      <c r="D190" s="14"/>
    </row>
    <row r="191" spans="3:4" x14ac:dyDescent="0.2">
      <c r="C191" s="14"/>
      <c r="D191" s="14"/>
    </row>
    <row r="192" spans="3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  <row r="200" spans="3:4" x14ac:dyDescent="0.2">
      <c r="C200" s="14"/>
      <c r="D200" s="14"/>
    </row>
    <row r="201" spans="3:4" x14ac:dyDescent="0.2">
      <c r="C201" s="14"/>
      <c r="D201" s="14"/>
    </row>
    <row r="202" spans="3:4" x14ac:dyDescent="0.2">
      <c r="C202" s="14"/>
      <c r="D202" s="14"/>
    </row>
    <row r="203" spans="3:4" x14ac:dyDescent="0.2">
      <c r="C203" s="14"/>
      <c r="D203" s="14"/>
    </row>
    <row r="204" spans="3:4" x14ac:dyDescent="0.2">
      <c r="C204" s="14"/>
      <c r="D204" s="14"/>
    </row>
    <row r="205" spans="3:4" x14ac:dyDescent="0.2">
      <c r="C205" s="14"/>
      <c r="D205" s="14"/>
    </row>
    <row r="206" spans="3:4" x14ac:dyDescent="0.2">
      <c r="C206" s="14"/>
      <c r="D206" s="14"/>
    </row>
    <row r="207" spans="3:4" x14ac:dyDescent="0.2">
      <c r="C207" s="14"/>
      <c r="D207" s="14"/>
    </row>
    <row r="208" spans="3:4" x14ac:dyDescent="0.2">
      <c r="C208" s="14"/>
      <c r="D208" s="14"/>
    </row>
    <row r="209" spans="3:4" x14ac:dyDescent="0.2">
      <c r="C209" s="14"/>
      <c r="D209" s="14"/>
    </row>
    <row r="210" spans="3:4" x14ac:dyDescent="0.2">
      <c r="C210" s="14"/>
      <c r="D210" s="14"/>
    </row>
    <row r="211" spans="3:4" x14ac:dyDescent="0.2">
      <c r="C211" s="14"/>
      <c r="D211" s="14"/>
    </row>
    <row r="212" spans="3:4" x14ac:dyDescent="0.2">
      <c r="C212" s="14"/>
      <c r="D212" s="14"/>
    </row>
    <row r="213" spans="3:4" x14ac:dyDescent="0.2">
      <c r="C213" s="14"/>
      <c r="D213" s="14"/>
    </row>
    <row r="214" spans="3:4" x14ac:dyDescent="0.2">
      <c r="C214" s="14"/>
      <c r="D214" s="14"/>
    </row>
    <row r="215" spans="3:4" x14ac:dyDescent="0.2">
      <c r="C215" s="14"/>
      <c r="D215" s="14"/>
    </row>
    <row r="216" spans="3:4" x14ac:dyDescent="0.2">
      <c r="C216" s="14"/>
      <c r="D216" s="14"/>
    </row>
    <row r="217" spans="3:4" x14ac:dyDescent="0.2">
      <c r="C217" s="14"/>
      <c r="D217" s="14"/>
    </row>
    <row r="218" spans="3:4" x14ac:dyDescent="0.2">
      <c r="C218" s="14"/>
      <c r="D218" s="14"/>
    </row>
    <row r="219" spans="3:4" x14ac:dyDescent="0.2">
      <c r="C219" s="14"/>
      <c r="D219" s="14"/>
    </row>
    <row r="220" spans="3:4" x14ac:dyDescent="0.2">
      <c r="C220" s="14"/>
      <c r="D220" s="14"/>
    </row>
    <row r="221" spans="3:4" x14ac:dyDescent="0.2">
      <c r="C221" s="14"/>
      <c r="D221" s="14"/>
    </row>
    <row r="222" spans="3:4" x14ac:dyDescent="0.2">
      <c r="C222" s="14"/>
      <c r="D222" s="14"/>
    </row>
    <row r="223" spans="3:4" x14ac:dyDescent="0.2">
      <c r="C223" s="14"/>
      <c r="D223" s="14"/>
    </row>
    <row r="224" spans="3:4" x14ac:dyDescent="0.2">
      <c r="C224" s="14"/>
      <c r="D224" s="14"/>
    </row>
    <row r="225" spans="3:4" x14ac:dyDescent="0.2">
      <c r="C225" s="14"/>
      <c r="D225" s="14"/>
    </row>
    <row r="226" spans="3:4" x14ac:dyDescent="0.2">
      <c r="C226" s="14"/>
      <c r="D226" s="14"/>
    </row>
    <row r="227" spans="3:4" x14ac:dyDescent="0.2">
      <c r="C227" s="14"/>
      <c r="D227" s="14"/>
    </row>
    <row r="228" spans="3:4" x14ac:dyDescent="0.2">
      <c r="C228" s="14"/>
      <c r="D228" s="14"/>
    </row>
    <row r="229" spans="3:4" x14ac:dyDescent="0.2">
      <c r="C229" s="14"/>
      <c r="D229" s="14"/>
    </row>
    <row r="230" spans="3:4" x14ac:dyDescent="0.2">
      <c r="C230" s="14"/>
      <c r="D230" s="14"/>
    </row>
    <row r="231" spans="3:4" x14ac:dyDescent="0.2">
      <c r="C231" s="14"/>
      <c r="D231" s="14"/>
    </row>
    <row r="232" spans="3:4" x14ac:dyDescent="0.2">
      <c r="C232" s="14"/>
      <c r="D232" s="14"/>
    </row>
    <row r="233" spans="3:4" x14ac:dyDescent="0.2">
      <c r="C233" s="14"/>
      <c r="D233" s="14"/>
    </row>
    <row r="234" spans="3:4" x14ac:dyDescent="0.2">
      <c r="C234" s="14"/>
      <c r="D234" s="14"/>
    </row>
    <row r="235" spans="3:4" x14ac:dyDescent="0.2">
      <c r="C235" s="14"/>
      <c r="D235" s="14"/>
    </row>
    <row r="236" spans="3:4" x14ac:dyDescent="0.2">
      <c r="C236" s="14"/>
      <c r="D236" s="14"/>
    </row>
    <row r="237" spans="3:4" x14ac:dyDescent="0.2">
      <c r="C237" s="14"/>
      <c r="D237" s="14"/>
    </row>
    <row r="238" spans="3:4" x14ac:dyDescent="0.2">
      <c r="C238" s="14"/>
      <c r="D238" s="14"/>
    </row>
    <row r="239" spans="3:4" x14ac:dyDescent="0.2">
      <c r="C239" s="14"/>
      <c r="D239" s="14"/>
    </row>
    <row r="240" spans="3:4" x14ac:dyDescent="0.2">
      <c r="C240" s="14"/>
      <c r="D240" s="14"/>
    </row>
    <row r="241" spans="3:4" x14ac:dyDescent="0.2">
      <c r="C241" s="14"/>
      <c r="D241" s="14"/>
    </row>
    <row r="242" spans="3:4" x14ac:dyDescent="0.2">
      <c r="C242" s="14"/>
      <c r="D242" s="14"/>
    </row>
    <row r="243" spans="3:4" x14ac:dyDescent="0.2">
      <c r="C243" s="14"/>
      <c r="D243" s="14"/>
    </row>
    <row r="244" spans="3:4" x14ac:dyDescent="0.2">
      <c r="C244" s="14"/>
      <c r="D244" s="14"/>
    </row>
    <row r="245" spans="3:4" x14ac:dyDescent="0.2">
      <c r="C245" s="14"/>
      <c r="D245" s="14"/>
    </row>
    <row r="246" spans="3:4" x14ac:dyDescent="0.2">
      <c r="C246" s="14"/>
      <c r="D246" s="14"/>
    </row>
    <row r="247" spans="3:4" x14ac:dyDescent="0.2">
      <c r="C247" s="14"/>
      <c r="D247" s="14"/>
    </row>
    <row r="248" spans="3:4" x14ac:dyDescent="0.2">
      <c r="C248" s="14"/>
      <c r="D248" s="14"/>
    </row>
    <row r="249" spans="3:4" x14ac:dyDescent="0.2">
      <c r="C249" s="14"/>
      <c r="D249" s="14"/>
    </row>
    <row r="250" spans="3:4" x14ac:dyDescent="0.2">
      <c r="C250" s="14"/>
      <c r="D250" s="14"/>
    </row>
    <row r="251" spans="3:4" x14ac:dyDescent="0.2">
      <c r="C251" s="14"/>
      <c r="D251" s="14"/>
    </row>
    <row r="252" spans="3:4" x14ac:dyDescent="0.2">
      <c r="C252" s="14"/>
      <c r="D252" s="14"/>
    </row>
    <row r="253" spans="3:4" x14ac:dyDescent="0.2">
      <c r="C253" s="14"/>
      <c r="D253" s="14"/>
    </row>
    <row r="254" spans="3:4" x14ac:dyDescent="0.2">
      <c r="C254" s="14"/>
      <c r="D254" s="14"/>
    </row>
    <row r="255" spans="3:4" x14ac:dyDescent="0.2">
      <c r="C255" s="14"/>
      <c r="D255" s="14"/>
    </row>
    <row r="256" spans="3:4" x14ac:dyDescent="0.2">
      <c r="C256" s="14"/>
      <c r="D256" s="14"/>
    </row>
    <row r="257" spans="3:4" x14ac:dyDescent="0.2">
      <c r="C257" s="14"/>
      <c r="D257" s="14"/>
    </row>
    <row r="258" spans="3:4" x14ac:dyDescent="0.2">
      <c r="C258" s="14"/>
      <c r="D258" s="14"/>
    </row>
    <row r="259" spans="3:4" x14ac:dyDescent="0.2">
      <c r="C259" s="14"/>
      <c r="D259" s="14"/>
    </row>
    <row r="260" spans="3:4" x14ac:dyDescent="0.2">
      <c r="C260" s="14"/>
      <c r="D260" s="14"/>
    </row>
    <row r="261" spans="3:4" x14ac:dyDescent="0.2">
      <c r="C261" s="14"/>
      <c r="D261" s="14"/>
    </row>
    <row r="262" spans="3:4" x14ac:dyDescent="0.2">
      <c r="C262" s="14"/>
      <c r="D262" s="14"/>
    </row>
    <row r="263" spans="3:4" x14ac:dyDescent="0.2">
      <c r="C263" s="14"/>
      <c r="D263" s="14"/>
    </row>
    <row r="264" spans="3:4" x14ac:dyDescent="0.2">
      <c r="C264" s="14"/>
      <c r="D264" s="14"/>
    </row>
    <row r="265" spans="3:4" x14ac:dyDescent="0.2">
      <c r="C265" s="14"/>
      <c r="D265" s="14"/>
    </row>
    <row r="266" spans="3:4" x14ac:dyDescent="0.2">
      <c r="C266" s="14"/>
      <c r="D266" s="14"/>
    </row>
    <row r="267" spans="3:4" x14ac:dyDescent="0.2">
      <c r="C267" s="14"/>
      <c r="D267" s="14"/>
    </row>
    <row r="268" spans="3:4" x14ac:dyDescent="0.2">
      <c r="C268" s="14"/>
      <c r="D268" s="14"/>
    </row>
    <row r="269" spans="3:4" x14ac:dyDescent="0.2">
      <c r="C269" s="14"/>
      <c r="D269" s="14"/>
    </row>
    <row r="270" spans="3:4" x14ac:dyDescent="0.2">
      <c r="C270" s="14"/>
      <c r="D270" s="14"/>
    </row>
    <row r="271" spans="3:4" x14ac:dyDescent="0.2">
      <c r="C271" s="14"/>
      <c r="D271" s="14"/>
    </row>
    <row r="272" spans="3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  <row r="1373" spans="3:4" x14ac:dyDescent="0.2">
      <c r="C1373" s="14"/>
      <c r="D1373" s="14"/>
    </row>
    <row r="1374" spans="3:4" x14ac:dyDescent="0.2">
      <c r="C1374" s="14"/>
      <c r="D1374" s="14"/>
    </row>
    <row r="1375" spans="3:4" x14ac:dyDescent="0.2">
      <c r="C1375" s="14"/>
      <c r="D1375" s="14"/>
    </row>
    <row r="1376" spans="3:4" x14ac:dyDescent="0.2">
      <c r="C1376" s="14"/>
      <c r="D1376" s="14"/>
    </row>
    <row r="1377" spans="3:4" x14ac:dyDescent="0.2">
      <c r="C1377" s="14"/>
      <c r="D1377" s="14"/>
    </row>
    <row r="1378" spans="3:4" x14ac:dyDescent="0.2">
      <c r="C1378" s="14"/>
      <c r="D1378" s="14"/>
    </row>
    <row r="1379" spans="3:4" x14ac:dyDescent="0.2">
      <c r="C1379" s="14"/>
      <c r="D1379" s="14"/>
    </row>
    <row r="1380" spans="3:4" x14ac:dyDescent="0.2">
      <c r="C1380" s="14"/>
      <c r="D1380" s="14"/>
    </row>
    <row r="1381" spans="3:4" x14ac:dyDescent="0.2">
      <c r="C1381" s="14"/>
      <c r="D1381" s="14"/>
    </row>
    <row r="1382" spans="3:4" x14ac:dyDescent="0.2">
      <c r="C1382" s="14"/>
      <c r="D1382" s="14"/>
    </row>
    <row r="1383" spans="3:4" x14ac:dyDescent="0.2">
      <c r="C1383" s="14"/>
      <c r="D1383" s="14"/>
    </row>
    <row r="1384" spans="3:4" x14ac:dyDescent="0.2">
      <c r="C1384" s="14"/>
      <c r="D1384" s="14"/>
    </row>
    <row r="1385" spans="3:4" x14ac:dyDescent="0.2">
      <c r="C1385" s="14"/>
      <c r="D1385" s="14"/>
    </row>
    <row r="1386" spans="3:4" x14ac:dyDescent="0.2">
      <c r="C1386" s="14"/>
      <c r="D1386" s="14"/>
    </row>
    <row r="1387" spans="3:4" x14ac:dyDescent="0.2">
      <c r="C1387" s="14"/>
      <c r="D1387" s="14"/>
    </row>
    <row r="1388" spans="3:4" x14ac:dyDescent="0.2">
      <c r="C1388" s="14"/>
      <c r="D1388" s="14"/>
    </row>
    <row r="1389" spans="3:4" x14ac:dyDescent="0.2">
      <c r="C1389" s="14"/>
      <c r="D1389" s="14"/>
    </row>
    <row r="1390" spans="3:4" x14ac:dyDescent="0.2">
      <c r="C1390" s="14"/>
      <c r="D1390" s="14"/>
    </row>
    <row r="1391" spans="3:4" x14ac:dyDescent="0.2">
      <c r="C1391" s="14"/>
      <c r="D1391" s="14"/>
    </row>
    <row r="1392" spans="3:4" x14ac:dyDescent="0.2">
      <c r="C1392" s="14"/>
      <c r="D1392" s="14"/>
    </row>
    <row r="1393" spans="3:4" x14ac:dyDescent="0.2">
      <c r="C1393" s="14"/>
      <c r="D1393" s="14"/>
    </row>
    <row r="1394" spans="3:4" x14ac:dyDescent="0.2">
      <c r="C1394" s="14"/>
      <c r="D1394" s="14"/>
    </row>
    <row r="1395" spans="3:4" x14ac:dyDescent="0.2">
      <c r="C1395" s="14"/>
      <c r="D1395" s="14"/>
    </row>
    <row r="1396" spans="3:4" x14ac:dyDescent="0.2">
      <c r="C1396" s="14"/>
      <c r="D1396" s="14"/>
    </row>
    <row r="1397" spans="3:4" x14ac:dyDescent="0.2">
      <c r="C1397" s="14"/>
      <c r="D1397" s="14"/>
    </row>
    <row r="1398" spans="3:4" x14ac:dyDescent="0.2">
      <c r="C1398" s="14"/>
      <c r="D1398" s="14"/>
    </row>
    <row r="1399" spans="3:4" x14ac:dyDescent="0.2">
      <c r="C1399" s="14"/>
      <c r="D1399" s="14"/>
    </row>
    <row r="1400" spans="3:4" x14ac:dyDescent="0.2">
      <c r="C1400" s="14"/>
      <c r="D1400" s="14"/>
    </row>
    <row r="1401" spans="3:4" x14ac:dyDescent="0.2">
      <c r="C1401" s="14"/>
      <c r="D1401" s="14"/>
    </row>
    <row r="1402" spans="3:4" x14ac:dyDescent="0.2">
      <c r="C1402" s="14"/>
      <c r="D1402" s="14"/>
    </row>
    <row r="1403" spans="3:4" x14ac:dyDescent="0.2">
      <c r="C1403" s="14"/>
      <c r="D1403" s="14"/>
    </row>
    <row r="1404" spans="3:4" x14ac:dyDescent="0.2">
      <c r="C1404" s="14"/>
      <c r="D1404" s="14"/>
    </row>
    <row r="1405" spans="3:4" x14ac:dyDescent="0.2">
      <c r="C1405" s="14"/>
      <c r="D1405" s="14"/>
    </row>
    <row r="1406" spans="3:4" x14ac:dyDescent="0.2">
      <c r="C1406" s="14"/>
      <c r="D1406" s="14"/>
    </row>
    <row r="1407" spans="3:4" x14ac:dyDescent="0.2">
      <c r="C1407" s="14"/>
      <c r="D1407" s="14"/>
    </row>
    <row r="1408" spans="3:4" x14ac:dyDescent="0.2">
      <c r="C1408" s="14"/>
      <c r="D1408" s="14"/>
    </row>
    <row r="1409" spans="3:4" x14ac:dyDescent="0.2">
      <c r="C1409" s="14"/>
      <c r="D1409" s="14"/>
    </row>
    <row r="1410" spans="3:4" x14ac:dyDescent="0.2">
      <c r="C1410" s="14"/>
      <c r="D1410" s="14"/>
    </row>
    <row r="1411" spans="3:4" x14ac:dyDescent="0.2">
      <c r="C1411" s="14"/>
      <c r="D1411" s="14"/>
    </row>
    <row r="1412" spans="3:4" x14ac:dyDescent="0.2">
      <c r="C1412" s="14"/>
      <c r="D1412" s="14"/>
    </row>
    <row r="1413" spans="3:4" x14ac:dyDescent="0.2">
      <c r="C1413" s="14"/>
      <c r="D1413" s="14"/>
    </row>
    <row r="1414" spans="3:4" x14ac:dyDescent="0.2">
      <c r="C1414" s="14"/>
      <c r="D1414" s="14"/>
    </row>
    <row r="1415" spans="3:4" x14ac:dyDescent="0.2">
      <c r="C1415" s="14"/>
      <c r="D1415" s="14"/>
    </row>
    <row r="1416" spans="3:4" x14ac:dyDescent="0.2">
      <c r="C1416" s="14"/>
      <c r="D1416" s="14"/>
    </row>
    <row r="1417" spans="3:4" x14ac:dyDescent="0.2">
      <c r="C1417" s="14"/>
      <c r="D1417" s="14"/>
    </row>
    <row r="1418" spans="3:4" x14ac:dyDescent="0.2">
      <c r="C1418" s="14"/>
      <c r="D1418" s="14"/>
    </row>
    <row r="1419" spans="3:4" x14ac:dyDescent="0.2">
      <c r="C1419" s="14"/>
      <c r="D1419" s="14"/>
    </row>
    <row r="1420" spans="3:4" x14ac:dyDescent="0.2">
      <c r="C1420" s="14"/>
      <c r="D1420" s="14"/>
    </row>
    <row r="1421" spans="3:4" x14ac:dyDescent="0.2">
      <c r="C1421" s="14"/>
      <c r="D1421" s="14"/>
    </row>
    <row r="1422" spans="3:4" x14ac:dyDescent="0.2">
      <c r="C1422" s="14"/>
      <c r="D1422" s="14"/>
    </row>
    <row r="1423" spans="3:4" x14ac:dyDescent="0.2">
      <c r="C1423" s="14"/>
      <c r="D1423" s="14"/>
    </row>
    <row r="1424" spans="3:4" x14ac:dyDescent="0.2">
      <c r="C1424" s="14"/>
      <c r="D1424" s="14"/>
    </row>
    <row r="1425" spans="3:4" x14ac:dyDescent="0.2">
      <c r="C1425" s="14"/>
      <c r="D1425" s="14"/>
    </row>
    <row r="1426" spans="3:4" x14ac:dyDescent="0.2">
      <c r="C1426" s="14"/>
      <c r="D1426" s="14"/>
    </row>
    <row r="1427" spans="3:4" x14ac:dyDescent="0.2">
      <c r="C1427" s="14"/>
      <c r="D1427" s="14"/>
    </row>
    <row r="1428" spans="3:4" x14ac:dyDescent="0.2">
      <c r="C1428" s="14"/>
      <c r="D1428" s="14"/>
    </row>
    <row r="1429" spans="3:4" x14ac:dyDescent="0.2">
      <c r="C1429" s="14"/>
      <c r="D1429" s="14"/>
    </row>
    <row r="1430" spans="3:4" x14ac:dyDescent="0.2">
      <c r="C1430" s="14"/>
      <c r="D1430" s="14"/>
    </row>
    <row r="1431" spans="3:4" x14ac:dyDescent="0.2">
      <c r="C1431" s="14"/>
      <c r="D1431" s="14"/>
    </row>
    <row r="1432" spans="3:4" x14ac:dyDescent="0.2">
      <c r="C1432" s="14"/>
      <c r="D1432" s="14"/>
    </row>
    <row r="1433" spans="3:4" x14ac:dyDescent="0.2">
      <c r="C1433" s="14"/>
      <c r="D1433" s="14"/>
    </row>
    <row r="1434" spans="3:4" x14ac:dyDescent="0.2">
      <c r="C1434" s="14"/>
      <c r="D1434" s="14"/>
    </row>
    <row r="1435" spans="3:4" x14ac:dyDescent="0.2">
      <c r="C1435" s="14"/>
      <c r="D1435" s="14"/>
    </row>
    <row r="1436" spans="3:4" x14ac:dyDescent="0.2">
      <c r="C1436" s="14"/>
      <c r="D1436" s="14"/>
    </row>
    <row r="1437" spans="3:4" x14ac:dyDescent="0.2">
      <c r="C1437" s="14"/>
      <c r="D1437" s="14"/>
    </row>
    <row r="1438" spans="3:4" x14ac:dyDescent="0.2">
      <c r="C1438" s="14"/>
      <c r="D1438" s="14"/>
    </row>
    <row r="1439" spans="3:4" x14ac:dyDescent="0.2">
      <c r="C1439" s="14"/>
      <c r="D1439" s="14"/>
    </row>
    <row r="1440" spans="3:4" x14ac:dyDescent="0.2">
      <c r="C1440" s="14"/>
      <c r="D1440" s="14"/>
    </row>
    <row r="1441" spans="3:4" x14ac:dyDescent="0.2">
      <c r="C1441" s="14"/>
      <c r="D1441" s="14"/>
    </row>
    <row r="1442" spans="3:4" x14ac:dyDescent="0.2">
      <c r="C1442" s="14"/>
      <c r="D1442" s="14"/>
    </row>
    <row r="1443" spans="3:4" x14ac:dyDescent="0.2">
      <c r="C1443" s="14"/>
      <c r="D1443" s="14"/>
    </row>
    <row r="1444" spans="3:4" x14ac:dyDescent="0.2">
      <c r="C1444" s="14"/>
      <c r="D1444" s="14"/>
    </row>
    <row r="1445" spans="3:4" x14ac:dyDescent="0.2">
      <c r="C1445" s="14"/>
      <c r="D1445" s="14"/>
    </row>
    <row r="1446" spans="3:4" x14ac:dyDescent="0.2">
      <c r="C1446" s="14"/>
      <c r="D1446" s="14"/>
    </row>
    <row r="1447" spans="3:4" x14ac:dyDescent="0.2">
      <c r="C1447" s="14"/>
      <c r="D1447" s="14"/>
    </row>
    <row r="1448" spans="3:4" x14ac:dyDescent="0.2">
      <c r="C1448" s="14"/>
      <c r="D1448" s="14"/>
    </row>
    <row r="1449" spans="3:4" x14ac:dyDescent="0.2">
      <c r="C1449" s="14"/>
      <c r="D1449" s="14"/>
    </row>
    <row r="1450" spans="3:4" x14ac:dyDescent="0.2">
      <c r="C1450" s="14"/>
      <c r="D1450" s="14"/>
    </row>
    <row r="1451" spans="3:4" x14ac:dyDescent="0.2">
      <c r="C1451" s="14"/>
      <c r="D1451" s="14"/>
    </row>
    <row r="1452" spans="3:4" x14ac:dyDescent="0.2">
      <c r="C1452" s="14"/>
      <c r="D1452" s="14"/>
    </row>
    <row r="1453" spans="3:4" x14ac:dyDescent="0.2">
      <c r="C1453" s="14"/>
      <c r="D1453" s="14"/>
    </row>
    <row r="1454" spans="3:4" x14ac:dyDescent="0.2">
      <c r="C1454" s="14"/>
      <c r="D1454" s="14"/>
    </row>
    <row r="1455" spans="3:4" x14ac:dyDescent="0.2">
      <c r="C1455" s="14"/>
      <c r="D1455" s="14"/>
    </row>
    <row r="1456" spans="3:4" x14ac:dyDescent="0.2">
      <c r="C1456" s="14"/>
      <c r="D1456" s="14"/>
    </row>
    <row r="1457" spans="3:4" x14ac:dyDescent="0.2">
      <c r="C1457" s="14"/>
      <c r="D1457" s="14"/>
    </row>
    <row r="1458" spans="3:4" x14ac:dyDescent="0.2">
      <c r="C1458" s="14"/>
      <c r="D1458" s="14"/>
    </row>
    <row r="1459" spans="3:4" x14ac:dyDescent="0.2">
      <c r="C1459" s="14"/>
      <c r="D1459" s="14"/>
    </row>
    <row r="1460" spans="3:4" x14ac:dyDescent="0.2">
      <c r="C1460" s="14"/>
      <c r="D1460" s="14"/>
    </row>
    <row r="1461" spans="3:4" x14ac:dyDescent="0.2">
      <c r="C1461" s="14"/>
      <c r="D1461" s="14"/>
    </row>
    <row r="1462" spans="3:4" x14ac:dyDescent="0.2">
      <c r="C1462" s="14"/>
      <c r="D1462" s="14"/>
    </row>
    <row r="1463" spans="3:4" x14ac:dyDescent="0.2">
      <c r="C1463" s="14"/>
      <c r="D1463" s="14"/>
    </row>
    <row r="1464" spans="3:4" x14ac:dyDescent="0.2">
      <c r="C1464" s="14"/>
      <c r="D1464" s="14"/>
    </row>
    <row r="1465" spans="3:4" x14ac:dyDescent="0.2">
      <c r="C1465" s="14"/>
      <c r="D1465" s="14"/>
    </row>
    <row r="1466" spans="3:4" x14ac:dyDescent="0.2">
      <c r="C1466" s="14"/>
      <c r="D1466" s="14"/>
    </row>
    <row r="1467" spans="3:4" x14ac:dyDescent="0.2">
      <c r="C1467" s="14"/>
      <c r="D1467" s="14"/>
    </row>
    <row r="1468" spans="3:4" x14ac:dyDescent="0.2">
      <c r="C1468" s="14"/>
      <c r="D1468" s="14"/>
    </row>
    <row r="1469" spans="3:4" x14ac:dyDescent="0.2">
      <c r="C1469" s="14"/>
      <c r="D1469" s="14"/>
    </row>
    <row r="1470" spans="3:4" x14ac:dyDescent="0.2">
      <c r="C1470" s="14"/>
      <c r="D1470" s="14"/>
    </row>
    <row r="1471" spans="3:4" x14ac:dyDescent="0.2">
      <c r="C1471" s="14"/>
      <c r="D1471" s="14"/>
    </row>
    <row r="1472" spans="3:4" x14ac:dyDescent="0.2">
      <c r="C1472" s="14"/>
      <c r="D1472" s="14"/>
    </row>
    <row r="1473" spans="3:4" x14ac:dyDescent="0.2">
      <c r="C1473" s="14"/>
      <c r="D1473" s="14"/>
    </row>
    <row r="1474" spans="3:4" x14ac:dyDescent="0.2">
      <c r="C1474" s="14"/>
      <c r="D1474" s="14"/>
    </row>
    <row r="1475" spans="3:4" x14ac:dyDescent="0.2">
      <c r="C1475" s="14"/>
      <c r="D1475" s="14"/>
    </row>
    <row r="1476" spans="3:4" x14ac:dyDescent="0.2">
      <c r="C1476" s="14"/>
      <c r="D1476" s="14"/>
    </row>
    <row r="1477" spans="3:4" x14ac:dyDescent="0.2">
      <c r="C1477" s="14"/>
      <c r="D1477" s="14"/>
    </row>
    <row r="1478" spans="3:4" x14ac:dyDescent="0.2">
      <c r="C1478" s="14"/>
      <c r="D1478" s="14"/>
    </row>
    <row r="1479" spans="3:4" x14ac:dyDescent="0.2">
      <c r="C1479" s="14"/>
      <c r="D1479" s="14"/>
    </row>
    <row r="1480" spans="3:4" x14ac:dyDescent="0.2">
      <c r="C1480" s="14"/>
      <c r="D1480" s="14"/>
    </row>
    <row r="1481" spans="3:4" x14ac:dyDescent="0.2">
      <c r="C1481" s="14"/>
      <c r="D1481" s="14"/>
    </row>
    <row r="1482" spans="3:4" x14ac:dyDescent="0.2">
      <c r="C1482" s="14"/>
      <c r="D1482" s="14"/>
    </row>
    <row r="1483" spans="3:4" x14ac:dyDescent="0.2">
      <c r="C1483" s="14"/>
      <c r="D1483" s="14"/>
    </row>
    <row r="1484" spans="3:4" x14ac:dyDescent="0.2">
      <c r="C1484" s="14"/>
      <c r="D1484" s="14"/>
    </row>
    <row r="1485" spans="3:4" x14ac:dyDescent="0.2">
      <c r="C1485" s="14"/>
      <c r="D1485" s="14"/>
    </row>
    <row r="1486" spans="3:4" x14ac:dyDescent="0.2">
      <c r="C1486" s="14"/>
      <c r="D1486" s="14"/>
    </row>
    <row r="1487" spans="3:4" x14ac:dyDescent="0.2">
      <c r="C1487" s="14"/>
      <c r="D1487" s="14"/>
    </row>
    <row r="1488" spans="3:4" x14ac:dyDescent="0.2">
      <c r="C1488" s="14"/>
      <c r="D1488" s="14"/>
    </row>
    <row r="1489" spans="3:4" x14ac:dyDescent="0.2">
      <c r="C1489" s="14"/>
      <c r="D1489" s="14"/>
    </row>
    <row r="1490" spans="3:4" x14ac:dyDescent="0.2">
      <c r="C1490" s="14"/>
      <c r="D1490" s="14"/>
    </row>
    <row r="1491" spans="3:4" x14ac:dyDescent="0.2">
      <c r="C1491" s="14"/>
      <c r="D1491" s="14"/>
    </row>
    <row r="1492" spans="3:4" x14ac:dyDescent="0.2">
      <c r="C1492" s="14"/>
      <c r="D1492" s="14"/>
    </row>
    <row r="1493" spans="3:4" x14ac:dyDescent="0.2">
      <c r="C1493" s="14"/>
      <c r="D1493" s="14"/>
    </row>
    <row r="1494" spans="3:4" x14ac:dyDescent="0.2">
      <c r="C1494" s="14"/>
      <c r="D1494" s="14"/>
    </row>
    <row r="1495" spans="3:4" x14ac:dyDescent="0.2">
      <c r="C1495" s="14"/>
      <c r="D1495" s="14"/>
    </row>
    <row r="1496" spans="3:4" x14ac:dyDescent="0.2">
      <c r="C1496" s="14"/>
      <c r="D1496" s="14"/>
    </row>
    <row r="1497" spans="3:4" x14ac:dyDescent="0.2">
      <c r="C1497" s="14"/>
      <c r="D1497" s="14"/>
    </row>
    <row r="1498" spans="3:4" x14ac:dyDescent="0.2">
      <c r="C1498" s="14"/>
      <c r="D1498" s="14"/>
    </row>
    <row r="1499" spans="3:4" x14ac:dyDescent="0.2">
      <c r="C1499" s="14"/>
      <c r="D1499" s="14"/>
    </row>
    <row r="1500" spans="3:4" x14ac:dyDescent="0.2">
      <c r="C1500" s="14"/>
      <c r="D1500" s="14"/>
    </row>
    <row r="1501" spans="3:4" x14ac:dyDescent="0.2">
      <c r="C1501" s="14"/>
      <c r="D1501" s="14"/>
    </row>
    <row r="1502" spans="3:4" x14ac:dyDescent="0.2">
      <c r="C1502" s="14"/>
      <c r="D1502" s="14"/>
    </row>
    <row r="1503" spans="3:4" x14ac:dyDescent="0.2">
      <c r="C1503" s="14"/>
      <c r="D1503" s="14"/>
    </row>
    <row r="1504" spans="3:4" x14ac:dyDescent="0.2">
      <c r="C1504" s="14"/>
      <c r="D1504" s="14"/>
    </row>
    <row r="1505" spans="3:4" x14ac:dyDescent="0.2">
      <c r="C1505" s="14"/>
      <c r="D1505" s="14"/>
    </row>
    <row r="1506" spans="3:4" x14ac:dyDescent="0.2">
      <c r="C1506" s="14"/>
      <c r="D1506" s="14"/>
    </row>
    <row r="1507" spans="3:4" x14ac:dyDescent="0.2">
      <c r="C1507" s="14"/>
      <c r="D1507" s="14"/>
    </row>
    <row r="1508" spans="3:4" x14ac:dyDescent="0.2">
      <c r="C1508" s="14"/>
      <c r="D1508" s="14"/>
    </row>
    <row r="1509" spans="3:4" x14ac:dyDescent="0.2">
      <c r="C1509" s="14"/>
      <c r="D1509" s="14"/>
    </row>
    <row r="1510" spans="3:4" x14ac:dyDescent="0.2">
      <c r="C1510" s="14"/>
      <c r="D1510" s="14"/>
    </row>
    <row r="1511" spans="3:4" x14ac:dyDescent="0.2">
      <c r="C1511" s="14"/>
      <c r="D1511" s="14"/>
    </row>
    <row r="1512" spans="3:4" x14ac:dyDescent="0.2">
      <c r="C1512" s="14"/>
      <c r="D1512" s="14"/>
    </row>
    <row r="1513" spans="3:4" x14ac:dyDescent="0.2">
      <c r="C1513" s="14"/>
      <c r="D1513" s="14"/>
    </row>
    <row r="1514" spans="3:4" x14ac:dyDescent="0.2">
      <c r="C1514" s="14"/>
      <c r="D1514" s="14"/>
    </row>
    <row r="1515" spans="3:4" x14ac:dyDescent="0.2">
      <c r="C1515" s="14"/>
      <c r="D1515" s="14"/>
    </row>
    <row r="1516" spans="3:4" x14ac:dyDescent="0.2">
      <c r="C1516" s="14"/>
      <c r="D1516" s="14"/>
    </row>
    <row r="1517" spans="3:4" x14ac:dyDescent="0.2">
      <c r="C1517" s="14"/>
      <c r="D1517" s="14"/>
    </row>
    <row r="1518" spans="3:4" x14ac:dyDescent="0.2">
      <c r="C1518" s="14"/>
      <c r="D1518" s="14"/>
    </row>
    <row r="1519" spans="3:4" x14ac:dyDescent="0.2">
      <c r="C1519" s="14"/>
      <c r="D1519" s="14"/>
    </row>
    <row r="1520" spans="3:4" x14ac:dyDescent="0.2">
      <c r="C1520" s="14"/>
      <c r="D1520" s="14"/>
    </row>
    <row r="1521" spans="3:4" x14ac:dyDescent="0.2">
      <c r="C1521" s="14"/>
      <c r="D1521" s="14"/>
    </row>
    <row r="1522" spans="3:4" x14ac:dyDescent="0.2">
      <c r="C1522" s="14"/>
      <c r="D1522" s="14"/>
    </row>
    <row r="1523" spans="3:4" x14ac:dyDescent="0.2">
      <c r="C1523" s="14"/>
      <c r="D1523" s="14"/>
    </row>
    <row r="1524" spans="3:4" x14ac:dyDescent="0.2">
      <c r="C1524" s="14"/>
      <c r="D1524" s="14"/>
    </row>
    <row r="1525" spans="3:4" x14ac:dyDescent="0.2">
      <c r="C1525" s="14"/>
      <c r="D1525" s="14"/>
    </row>
    <row r="1526" spans="3:4" x14ac:dyDescent="0.2">
      <c r="C1526" s="14"/>
      <c r="D1526" s="14"/>
    </row>
    <row r="1527" spans="3:4" x14ac:dyDescent="0.2">
      <c r="C1527" s="14"/>
      <c r="D1527" s="14"/>
    </row>
    <row r="1528" spans="3:4" x14ac:dyDescent="0.2">
      <c r="C1528" s="14"/>
      <c r="D1528" s="14"/>
    </row>
    <row r="1529" spans="3:4" x14ac:dyDescent="0.2">
      <c r="C1529" s="14"/>
      <c r="D1529" s="14"/>
    </row>
    <row r="1530" spans="3:4" x14ac:dyDescent="0.2">
      <c r="C1530" s="14"/>
      <c r="D1530" s="14"/>
    </row>
    <row r="1531" spans="3:4" x14ac:dyDescent="0.2">
      <c r="C1531" s="14"/>
      <c r="D1531" s="14"/>
    </row>
    <row r="1532" spans="3:4" x14ac:dyDescent="0.2">
      <c r="C1532" s="14"/>
      <c r="D1532" s="14"/>
    </row>
    <row r="1533" spans="3:4" x14ac:dyDescent="0.2">
      <c r="C1533" s="14"/>
      <c r="D1533" s="14"/>
    </row>
    <row r="1534" spans="3:4" x14ac:dyDescent="0.2">
      <c r="C1534" s="14"/>
      <c r="D1534" s="14"/>
    </row>
    <row r="1535" spans="3:4" x14ac:dyDescent="0.2">
      <c r="C1535" s="14"/>
      <c r="D1535" s="14"/>
    </row>
    <row r="1536" spans="3:4" x14ac:dyDescent="0.2">
      <c r="C1536" s="14"/>
      <c r="D1536" s="14"/>
    </row>
    <row r="1537" spans="3:4" x14ac:dyDescent="0.2">
      <c r="C1537" s="14"/>
      <c r="D1537" s="14"/>
    </row>
    <row r="1538" spans="3:4" x14ac:dyDescent="0.2">
      <c r="C1538" s="14"/>
      <c r="D1538" s="14"/>
    </row>
    <row r="1539" spans="3:4" x14ac:dyDescent="0.2">
      <c r="C1539" s="14"/>
      <c r="D1539" s="14"/>
    </row>
    <row r="1540" spans="3:4" x14ac:dyDescent="0.2">
      <c r="C1540" s="14"/>
      <c r="D1540" s="14"/>
    </row>
    <row r="1541" spans="3:4" x14ac:dyDescent="0.2">
      <c r="C1541" s="14"/>
      <c r="D1541" s="14"/>
    </row>
    <row r="1542" spans="3:4" x14ac:dyDescent="0.2">
      <c r="C1542" s="14"/>
      <c r="D1542" s="14"/>
    </row>
    <row r="1543" spans="3:4" x14ac:dyDescent="0.2">
      <c r="C1543" s="14"/>
      <c r="D1543" s="14"/>
    </row>
    <row r="1544" spans="3:4" x14ac:dyDescent="0.2">
      <c r="C1544" s="14"/>
      <c r="D1544" s="14"/>
    </row>
    <row r="1545" spans="3:4" x14ac:dyDescent="0.2">
      <c r="C1545" s="14"/>
      <c r="D1545" s="14"/>
    </row>
    <row r="1546" spans="3:4" x14ac:dyDescent="0.2">
      <c r="C1546" s="14"/>
      <c r="D1546" s="14"/>
    </row>
    <row r="1547" spans="3:4" x14ac:dyDescent="0.2">
      <c r="C1547" s="14"/>
      <c r="D1547" s="14"/>
    </row>
    <row r="1548" spans="3:4" x14ac:dyDescent="0.2">
      <c r="C1548" s="14"/>
      <c r="D1548" s="14"/>
    </row>
    <row r="1549" spans="3:4" x14ac:dyDescent="0.2">
      <c r="C1549" s="14"/>
      <c r="D1549" s="14"/>
    </row>
    <row r="1550" spans="3:4" x14ac:dyDescent="0.2">
      <c r="C1550" s="14"/>
      <c r="D1550" s="14"/>
    </row>
    <row r="1551" spans="3:4" x14ac:dyDescent="0.2">
      <c r="C1551" s="14"/>
      <c r="D1551" s="14"/>
    </row>
    <row r="1552" spans="3:4" x14ac:dyDescent="0.2">
      <c r="C1552" s="14"/>
      <c r="D1552" s="14"/>
    </row>
    <row r="1553" spans="3:4" x14ac:dyDescent="0.2">
      <c r="C1553" s="14"/>
      <c r="D1553" s="14"/>
    </row>
    <row r="1554" spans="3:4" x14ac:dyDescent="0.2">
      <c r="C1554" s="14"/>
      <c r="D1554" s="14"/>
    </row>
    <row r="1555" spans="3:4" x14ac:dyDescent="0.2">
      <c r="C1555" s="14"/>
      <c r="D1555" s="14"/>
    </row>
    <row r="1556" spans="3:4" x14ac:dyDescent="0.2">
      <c r="C1556" s="14"/>
      <c r="D1556" s="14"/>
    </row>
    <row r="1557" spans="3:4" x14ac:dyDescent="0.2">
      <c r="C1557" s="14"/>
      <c r="D1557" s="14"/>
    </row>
    <row r="1558" spans="3:4" x14ac:dyDescent="0.2">
      <c r="C1558" s="14"/>
      <c r="D1558" s="14"/>
    </row>
    <row r="1559" spans="3:4" x14ac:dyDescent="0.2">
      <c r="C1559" s="14"/>
      <c r="D1559" s="14"/>
    </row>
    <row r="1560" spans="3:4" x14ac:dyDescent="0.2">
      <c r="C1560" s="14"/>
      <c r="D1560" s="14"/>
    </row>
    <row r="1561" spans="3:4" x14ac:dyDescent="0.2">
      <c r="C1561" s="14"/>
      <c r="D1561" s="14"/>
    </row>
    <row r="1562" spans="3:4" x14ac:dyDescent="0.2">
      <c r="C1562" s="14"/>
      <c r="D1562" s="14"/>
    </row>
    <row r="1563" spans="3:4" x14ac:dyDescent="0.2">
      <c r="C1563" s="14"/>
      <c r="D1563" s="14"/>
    </row>
    <row r="1564" spans="3:4" x14ac:dyDescent="0.2">
      <c r="C1564" s="14"/>
      <c r="D1564" s="14"/>
    </row>
    <row r="1565" spans="3:4" x14ac:dyDescent="0.2">
      <c r="C1565" s="14"/>
      <c r="D1565" s="14"/>
    </row>
    <row r="1566" spans="3:4" x14ac:dyDescent="0.2">
      <c r="C1566" s="14"/>
      <c r="D1566" s="14"/>
    </row>
    <row r="1567" spans="3:4" x14ac:dyDescent="0.2">
      <c r="C1567" s="14"/>
      <c r="D1567" s="14"/>
    </row>
    <row r="1568" spans="3:4" x14ac:dyDescent="0.2">
      <c r="C1568" s="14"/>
      <c r="D1568" s="14"/>
    </row>
    <row r="1569" spans="3:4" x14ac:dyDescent="0.2">
      <c r="C1569" s="14"/>
      <c r="D1569" s="14"/>
    </row>
    <row r="1570" spans="3:4" x14ac:dyDescent="0.2">
      <c r="C1570" s="14"/>
      <c r="D1570" s="14"/>
    </row>
    <row r="1571" spans="3:4" x14ac:dyDescent="0.2">
      <c r="C1571" s="14"/>
      <c r="D1571" s="14"/>
    </row>
    <row r="1572" spans="3:4" x14ac:dyDescent="0.2">
      <c r="C1572" s="14"/>
      <c r="D1572" s="14"/>
    </row>
    <row r="1573" spans="3:4" x14ac:dyDescent="0.2">
      <c r="C1573" s="14"/>
      <c r="D1573" s="14"/>
    </row>
    <row r="1574" spans="3:4" x14ac:dyDescent="0.2">
      <c r="C1574" s="14"/>
      <c r="D1574" s="14"/>
    </row>
    <row r="1575" spans="3:4" x14ac:dyDescent="0.2">
      <c r="C1575" s="14"/>
      <c r="D1575" s="14"/>
    </row>
    <row r="1576" spans="3:4" x14ac:dyDescent="0.2">
      <c r="C1576" s="14"/>
      <c r="D1576" s="14"/>
    </row>
    <row r="1577" spans="3:4" x14ac:dyDescent="0.2">
      <c r="C1577" s="14"/>
      <c r="D1577" s="14"/>
    </row>
    <row r="1578" spans="3:4" x14ac:dyDescent="0.2">
      <c r="C1578" s="14"/>
      <c r="D1578" s="14"/>
    </row>
    <row r="1579" spans="3:4" x14ac:dyDescent="0.2">
      <c r="C1579" s="14"/>
      <c r="D1579" s="14"/>
    </row>
    <row r="1580" spans="3:4" x14ac:dyDescent="0.2">
      <c r="C1580" s="14"/>
      <c r="D1580" s="14"/>
    </row>
    <row r="1581" spans="3:4" x14ac:dyDescent="0.2">
      <c r="C1581" s="14"/>
      <c r="D1581" s="14"/>
    </row>
    <row r="1582" spans="3:4" x14ac:dyDescent="0.2">
      <c r="C1582" s="14"/>
      <c r="D1582" s="14"/>
    </row>
    <row r="1583" spans="3:4" x14ac:dyDescent="0.2">
      <c r="C1583" s="14"/>
      <c r="D1583" s="14"/>
    </row>
    <row r="1584" spans="3:4" x14ac:dyDescent="0.2">
      <c r="C1584" s="14"/>
      <c r="D1584" s="14"/>
    </row>
    <row r="1585" spans="3:4" x14ac:dyDescent="0.2">
      <c r="C1585" s="14"/>
      <c r="D1585" s="14"/>
    </row>
    <row r="1586" spans="3:4" x14ac:dyDescent="0.2">
      <c r="C1586" s="14"/>
      <c r="D1586" s="14"/>
    </row>
    <row r="1587" spans="3:4" x14ac:dyDescent="0.2">
      <c r="C1587" s="14"/>
      <c r="D1587" s="14"/>
    </row>
    <row r="1588" spans="3:4" x14ac:dyDescent="0.2">
      <c r="C1588" s="14"/>
      <c r="D1588" s="14"/>
    </row>
    <row r="1589" spans="3:4" x14ac:dyDescent="0.2">
      <c r="C1589" s="14"/>
      <c r="D1589" s="14"/>
    </row>
    <row r="1590" spans="3:4" x14ac:dyDescent="0.2">
      <c r="C1590" s="14"/>
      <c r="D1590" s="14"/>
    </row>
    <row r="1591" spans="3:4" x14ac:dyDescent="0.2">
      <c r="C1591" s="14"/>
      <c r="D1591" s="14"/>
    </row>
    <row r="1592" spans="3:4" x14ac:dyDescent="0.2">
      <c r="C1592" s="14"/>
      <c r="D1592" s="14"/>
    </row>
    <row r="1593" spans="3:4" x14ac:dyDescent="0.2">
      <c r="C1593" s="14"/>
      <c r="D1593" s="14"/>
    </row>
    <row r="1594" spans="3:4" x14ac:dyDescent="0.2">
      <c r="C1594" s="14"/>
      <c r="D1594" s="14"/>
    </row>
    <row r="1595" spans="3:4" x14ac:dyDescent="0.2">
      <c r="C1595" s="14"/>
      <c r="D1595" s="14"/>
    </row>
    <row r="1596" spans="3:4" x14ac:dyDescent="0.2">
      <c r="C1596" s="14"/>
      <c r="D1596" s="14"/>
    </row>
    <row r="1597" spans="3:4" x14ac:dyDescent="0.2">
      <c r="C1597" s="14"/>
      <c r="D1597" s="14"/>
    </row>
    <row r="1598" spans="3:4" x14ac:dyDescent="0.2">
      <c r="C1598" s="14"/>
      <c r="D1598" s="14"/>
    </row>
    <row r="1599" spans="3:4" x14ac:dyDescent="0.2">
      <c r="C1599" s="14"/>
      <c r="D1599" s="14"/>
    </row>
    <row r="1600" spans="3:4" x14ac:dyDescent="0.2">
      <c r="C1600" s="14"/>
      <c r="D1600" s="14"/>
    </row>
    <row r="1601" spans="3:4" x14ac:dyDescent="0.2">
      <c r="C1601" s="14"/>
      <c r="D1601" s="14"/>
    </row>
    <row r="1602" spans="3:4" x14ac:dyDescent="0.2">
      <c r="C1602" s="14"/>
      <c r="D1602" s="14"/>
    </row>
    <row r="1603" spans="3:4" x14ac:dyDescent="0.2">
      <c r="C1603" s="14"/>
      <c r="D1603" s="14"/>
    </row>
    <row r="1604" spans="3:4" x14ac:dyDescent="0.2">
      <c r="C1604" s="14"/>
      <c r="D1604" s="14"/>
    </row>
    <row r="1605" spans="3:4" x14ac:dyDescent="0.2">
      <c r="C1605" s="14"/>
      <c r="D1605" s="14"/>
    </row>
    <row r="1606" spans="3:4" x14ac:dyDescent="0.2">
      <c r="C1606" s="14"/>
      <c r="D1606" s="14"/>
    </row>
    <row r="1607" spans="3:4" x14ac:dyDescent="0.2">
      <c r="C1607" s="14"/>
      <c r="D1607" s="14"/>
    </row>
    <row r="1608" spans="3:4" x14ac:dyDescent="0.2">
      <c r="C1608" s="14"/>
      <c r="D1608" s="14"/>
    </row>
    <row r="1609" spans="3:4" x14ac:dyDescent="0.2">
      <c r="C1609" s="14"/>
      <c r="D1609" s="14"/>
    </row>
    <row r="1610" spans="3:4" x14ac:dyDescent="0.2">
      <c r="C1610" s="14"/>
      <c r="D1610" s="14"/>
    </row>
    <row r="1611" spans="3:4" x14ac:dyDescent="0.2">
      <c r="C1611" s="14"/>
      <c r="D1611" s="14"/>
    </row>
    <row r="1612" spans="3:4" x14ac:dyDescent="0.2">
      <c r="C1612" s="14"/>
      <c r="D1612" s="14"/>
    </row>
    <row r="1613" spans="3:4" x14ac:dyDescent="0.2">
      <c r="C1613" s="14"/>
      <c r="D1613" s="14"/>
    </row>
    <row r="1614" spans="3:4" x14ac:dyDescent="0.2">
      <c r="C1614" s="14"/>
      <c r="D1614" s="14"/>
    </row>
    <row r="1615" spans="3:4" x14ac:dyDescent="0.2">
      <c r="C1615" s="14"/>
      <c r="D1615" s="14"/>
    </row>
    <row r="1616" spans="3:4" x14ac:dyDescent="0.2">
      <c r="C1616" s="14"/>
      <c r="D1616" s="14"/>
    </row>
    <row r="1617" spans="3:4" x14ac:dyDescent="0.2">
      <c r="C1617" s="14"/>
      <c r="D1617" s="14"/>
    </row>
    <row r="1618" spans="3:4" x14ac:dyDescent="0.2">
      <c r="C1618" s="14"/>
      <c r="D1618" s="14"/>
    </row>
    <row r="1619" spans="3:4" x14ac:dyDescent="0.2">
      <c r="C1619" s="14"/>
      <c r="D1619" s="14"/>
    </row>
    <row r="1620" spans="3:4" x14ac:dyDescent="0.2">
      <c r="C1620" s="14"/>
      <c r="D1620" s="14"/>
    </row>
    <row r="1621" spans="3:4" x14ac:dyDescent="0.2">
      <c r="C1621" s="14"/>
      <c r="D1621" s="14"/>
    </row>
    <row r="1622" spans="3:4" x14ac:dyDescent="0.2">
      <c r="C1622" s="14"/>
      <c r="D1622" s="14"/>
    </row>
    <row r="1623" spans="3:4" x14ac:dyDescent="0.2">
      <c r="C1623" s="14"/>
      <c r="D1623" s="14"/>
    </row>
    <row r="1624" spans="3:4" x14ac:dyDescent="0.2">
      <c r="C1624" s="14"/>
      <c r="D1624" s="14"/>
    </row>
    <row r="1625" spans="3:4" x14ac:dyDescent="0.2">
      <c r="C1625" s="14"/>
      <c r="D1625" s="14"/>
    </row>
    <row r="1626" spans="3:4" x14ac:dyDescent="0.2">
      <c r="C1626" s="14"/>
      <c r="D1626" s="14"/>
    </row>
    <row r="1627" spans="3:4" x14ac:dyDescent="0.2">
      <c r="C1627" s="14"/>
      <c r="D1627" s="14"/>
    </row>
    <row r="1628" spans="3:4" x14ac:dyDescent="0.2">
      <c r="C1628" s="14"/>
      <c r="D1628" s="14"/>
    </row>
    <row r="1629" spans="3:4" x14ac:dyDescent="0.2">
      <c r="C1629" s="14"/>
      <c r="D1629" s="14"/>
    </row>
    <row r="1630" spans="3:4" x14ac:dyDescent="0.2">
      <c r="C1630" s="14"/>
      <c r="D1630" s="14"/>
    </row>
    <row r="1631" spans="3:4" x14ac:dyDescent="0.2">
      <c r="C1631" s="14"/>
      <c r="D1631" s="14"/>
    </row>
    <row r="1632" spans="3:4" x14ac:dyDescent="0.2">
      <c r="C1632" s="14"/>
      <c r="D1632" s="14"/>
    </row>
    <row r="1633" spans="3:4" x14ac:dyDescent="0.2">
      <c r="C1633" s="14"/>
      <c r="D1633" s="14"/>
    </row>
    <row r="1634" spans="3:4" x14ac:dyDescent="0.2">
      <c r="C1634" s="14"/>
      <c r="D1634" s="14"/>
    </row>
    <row r="1635" spans="3:4" x14ac:dyDescent="0.2">
      <c r="C1635" s="14"/>
      <c r="D1635" s="14"/>
    </row>
    <row r="1636" spans="3:4" x14ac:dyDescent="0.2">
      <c r="C1636" s="14"/>
      <c r="D1636" s="14"/>
    </row>
    <row r="1637" spans="3:4" x14ac:dyDescent="0.2">
      <c r="C1637" s="14"/>
      <c r="D1637" s="14"/>
    </row>
    <row r="1638" spans="3:4" x14ac:dyDescent="0.2">
      <c r="C1638" s="14"/>
      <c r="D1638" s="14"/>
    </row>
    <row r="1639" spans="3:4" x14ac:dyDescent="0.2">
      <c r="C1639" s="14"/>
      <c r="D1639" s="14"/>
    </row>
    <row r="1640" spans="3:4" x14ac:dyDescent="0.2">
      <c r="C1640" s="14"/>
      <c r="D1640" s="14"/>
    </row>
    <row r="1641" spans="3:4" x14ac:dyDescent="0.2">
      <c r="C1641" s="14"/>
      <c r="D1641" s="14"/>
    </row>
    <row r="1642" spans="3:4" x14ac:dyDescent="0.2">
      <c r="C1642" s="14"/>
      <c r="D1642" s="14"/>
    </row>
    <row r="1643" spans="3:4" x14ac:dyDescent="0.2">
      <c r="C1643" s="14"/>
      <c r="D1643" s="14"/>
    </row>
    <row r="1644" spans="3:4" x14ac:dyDescent="0.2">
      <c r="C1644" s="14"/>
      <c r="D1644" s="14"/>
    </row>
    <row r="1645" spans="3:4" x14ac:dyDescent="0.2">
      <c r="C1645" s="14"/>
      <c r="D1645" s="14"/>
    </row>
    <row r="1646" spans="3:4" x14ac:dyDescent="0.2">
      <c r="C1646" s="14"/>
      <c r="D1646" s="14"/>
    </row>
    <row r="1647" spans="3:4" x14ac:dyDescent="0.2">
      <c r="C1647" s="14"/>
      <c r="D1647" s="14"/>
    </row>
    <row r="1648" spans="3:4" x14ac:dyDescent="0.2">
      <c r="C1648" s="14"/>
      <c r="D1648" s="14"/>
    </row>
    <row r="1649" spans="3:4" x14ac:dyDescent="0.2">
      <c r="C1649" s="14"/>
      <c r="D1649" s="14"/>
    </row>
    <row r="1650" spans="3:4" x14ac:dyDescent="0.2">
      <c r="C1650" s="14"/>
      <c r="D1650" s="14"/>
    </row>
    <row r="1651" spans="3:4" x14ac:dyDescent="0.2">
      <c r="C1651" s="14"/>
      <c r="D1651" s="14"/>
    </row>
    <row r="1652" spans="3:4" x14ac:dyDescent="0.2">
      <c r="C1652" s="14"/>
      <c r="D1652" s="14"/>
    </row>
    <row r="1653" spans="3:4" x14ac:dyDescent="0.2">
      <c r="C1653" s="14"/>
      <c r="D1653" s="14"/>
    </row>
    <row r="1654" spans="3:4" x14ac:dyDescent="0.2">
      <c r="C1654" s="14"/>
      <c r="D1654" s="14"/>
    </row>
    <row r="1655" spans="3:4" x14ac:dyDescent="0.2">
      <c r="C1655" s="14"/>
      <c r="D1655" s="14"/>
    </row>
    <row r="1656" spans="3:4" x14ac:dyDescent="0.2">
      <c r="C1656" s="14"/>
      <c r="D1656" s="14"/>
    </row>
    <row r="1657" spans="3:4" x14ac:dyDescent="0.2">
      <c r="C1657" s="14"/>
      <c r="D1657" s="14"/>
    </row>
    <row r="1658" spans="3:4" x14ac:dyDescent="0.2">
      <c r="C1658" s="14"/>
      <c r="D1658" s="14"/>
    </row>
    <row r="1659" spans="3:4" x14ac:dyDescent="0.2">
      <c r="C1659" s="14"/>
      <c r="D1659" s="14"/>
    </row>
    <row r="1660" spans="3:4" x14ac:dyDescent="0.2">
      <c r="C1660" s="14"/>
      <c r="D1660" s="14"/>
    </row>
    <row r="1661" spans="3:4" x14ac:dyDescent="0.2">
      <c r="C1661" s="14"/>
      <c r="D1661" s="14"/>
    </row>
    <row r="1662" spans="3:4" x14ac:dyDescent="0.2">
      <c r="C1662" s="14"/>
      <c r="D1662" s="14"/>
    </row>
    <row r="1663" spans="3:4" x14ac:dyDescent="0.2">
      <c r="C1663" s="14"/>
      <c r="D1663" s="14"/>
    </row>
    <row r="1664" spans="3:4" x14ac:dyDescent="0.2">
      <c r="C1664" s="14"/>
      <c r="D1664" s="14"/>
    </row>
    <row r="1665" spans="3:4" x14ac:dyDescent="0.2">
      <c r="C1665" s="14"/>
      <c r="D1665" s="14"/>
    </row>
    <row r="1666" spans="3:4" x14ac:dyDescent="0.2">
      <c r="C1666" s="14"/>
      <c r="D1666" s="14"/>
    </row>
    <row r="1667" spans="3:4" x14ac:dyDescent="0.2">
      <c r="C1667" s="14"/>
      <c r="D1667" s="14"/>
    </row>
    <row r="1668" spans="3:4" x14ac:dyDescent="0.2">
      <c r="C1668" s="14"/>
      <c r="D1668" s="14"/>
    </row>
    <row r="1669" spans="3:4" x14ac:dyDescent="0.2">
      <c r="C1669" s="14"/>
      <c r="D1669" s="14"/>
    </row>
    <row r="1670" spans="3:4" x14ac:dyDescent="0.2">
      <c r="C1670" s="14"/>
      <c r="D1670" s="14"/>
    </row>
    <row r="1671" spans="3:4" x14ac:dyDescent="0.2">
      <c r="C1671" s="14"/>
      <c r="D1671" s="14"/>
    </row>
    <row r="1672" spans="3:4" x14ac:dyDescent="0.2">
      <c r="C1672" s="14"/>
      <c r="D1672" s="14"/>
    </row>
    <row r="1673" spans="3:4" x14ac:dyDescent="0.2">
      <c r="C1673" s="14"/>
      <c r="D1673" s="14"/>
    </row>
    <row r="1674" spans="3:4" x14ac:dyDescent="0.2">
      <c r="C1674" s="14"/>
      <c r="D1674" s="14"/>
    </row>
    <row r="1675" spans="3:4" x14ac:dyDescent="0.2">
      <c r="C1675" s="14"/>
      <c r="D1675" s="14"/>
    </row>
    <row r="1676" spans="3:4" x14ac:dyDescent="0.2">
      <c r="C1676" s="14"/>
      <c r="D1676" s="14"/>
    </row>
    <row r="1677" spans="3:4" x14ac:dyDescent="0.2">
      <c r="C1677" s="14"/>
      <c r="D1677" s="14"/>
    </row>
    <row r="1678" spans="3:4" x14ac:dyDescent="0.2">
      <c r="C1678" s="14"/>
      <c r="D1678" s="14"/>
    </row>
    <row r="1679" spans="3:4" x14ac:dyDescent="0.2">
      <c r="C1679" s="14"/>
      <c r="D1679" s="14"/>
    </row>
    <row r="1680" spans="3:4" x14ac:dyDescent="0.2">
      <c r="C1680" s="14"/>
      <c r="D1680" s="14"/>
    </row>
    <row r="1681" spans="3:4" x14ac:dyDescent="0.2">
      <c r="C1681" s="14"/>
      <c r="D1681" s="14"/>
    </row>
    <row r="1682" spans="3:4" x14ac:dyDescent="0.2">
      <c r="C1682" s="14"/>
      <c r="D1682" s="14"/>
    </row>
    <row r="1683" spans="3:4" x14ac:dyDescent="0.2">
      <c r="C1683" s="14"/>
      <c r="D1683" s="14"/>
    </row>
    <row r="1684" spans="3:4" x14ac:dyDescent="0.2">
      <c r="C1684" s="14"/>
      <c r="D1684" s="14"/>
    </row>
    <row r="1685" spans="3:4" x14ac:dyDescent="0.2">
      <c r="C1685" s="14"/>
      <c r="D1685" s="14"/>
    </row>
    <row r="1686" spans="3:4" x14ac:dyDescent="0.2">
      <c r="C1686" s="14"/>
      <c r="D1686" s="14"/>
    </row>
    <row r="1687" spans="3:4" x14ac:dyDescent="0.2">
      <c r="C1687" s="14"/>
      <c r="D1687" s="14"/>
    </row>
    <row r="1688" spans="3:4" x14ac:dyDescent="0.2">
      <c r="C1688" s="14"/>
      <c r="D1688" s="14"/>
    </row>
    <row r="1689" spans="3:4" x14ac:dyDescent="0.2">
      <c r="C1689" s="14"/>
      <c r="D1689" s="14"/>
    </row>
    <row r="1690" spans="3:4" x14ac:dyDescent="0.2">
      <c r="C1690" s="14"/>
      <c r="D1690" s="14"/>
    </row>
    <row r="1691" spans="3:4" x14ac:dyDescent="0.2">
      <c r="C1691" s="14"/>
      <c r="D1691" s="14"/>
    </row>
    <row r="1692" spans="3:4" x14ac:dyDescent="0.2">
      <c r="C1692" s="14"/>
      <c r="D1692" s="14"/>
    </row>
    <row r="1693" spans="3:4" x14ac:dyDescent="0.2">
      <c r="C1693" s="14"/>
      <c r="D1693" s="14"/>
    </row>
    <row r="1694" spans="3:4" x14ac:dyDescent="0.2">
      <c r="C1694" s="14"/>
      <c r="D1694" s="14"/>
    </row>
    <row r="1695" spans="3:4" x14ac:dyDescent="0.2">
      <c r="C1695" s="14"/>
      <c r="D1695" s="14"/>
    </row>
    <row r="1696" spans="3:4" x14ac:dyDescent="0.2">
      <c r="C1696" s="14"/>
      <c r="D1696" s="14"/>
    </row>
    <row r="1697" spans="3:4" x14ac:dyDescent="0.2">
      <c r="C1697" s="14"/>
      <c r="D1697" s="14"/>
    </row>
    <row r="1698" spans="3:4" x14ac:dyDescent="0.2">
      <c r="C1698" s="14"/>
      <c r="D1698" s="14"/>
    </row>
    <row r="1699" spans="3:4" x14ac:dyDescent="0.2">
      <c r="C1699" s="14"/>
      <c r="D1699" s="14"/>
    </row>
    <row r="1700" spans="3:4" x14ac:dyDescent="0.2">
      <c r="C1700" s="14"/>
      <c r="D1700" s="14"/>
    </row>
    <row r="1701" spans="3:4" x14ac:dyDescent="0.2">
      <c r="C1701" s="14"/>
      <c r="D1701" s="14"/>
    </row>
    <row r="1702" spans="3:4" x14ac:dyDescent="0.2">
      <c r="C1702" s="14"/>
      <c r="D1702" s="14"/>
    </row>
    <row r="1703" spans="3:4" x14ac:dyDescent="0.2">
      <c r="C1703" s="14"/>
      <c r="D1703" s="14"/>
    </row>
    <row r="1704" spans="3:4" x14ac:dyDescent="0.2">
      <c r="C1704" s="14"/>
      <c r="D1704" s="14"/>
    </row>
    <row r="1705" spans="3:4" x14ac:dyDescent="0.2">
      <c r="C1705" s="14"/>
      <c r="D1705" s="14"/>
    </row>
    <row r="1706" spans="3:4" x14ac:dyDescent="0.2">
      <c r="C1706" s="14"/>
      <c r="D1706" s="14"/>
    </row>
    <row r="1707" spans="3:4" x14ac:dyDescent="0.2">
      <c r="C1707" s="14"/>
      <c r="D1707" s="14"/>
    </row>
    <row r="1708" spans="3:4" x14ac:dyDescent="0.2">
      <c r="C1708" s="14"/>
      <c r="D1708" s="14"/>
    </row>
    <row r="1709" spans="3:4" x14ac:dyDescent="0.2">
      <c r="C1709" s="14"/>
      <c r="D1709" s="14"/>
    </row>
    <row r="1710" spans="3:4" x14ac:dyDescent="0.2">
      <c r="C1710" s="14"/>
      <c r="D1710" s="14"/>
    </row>
    <row r="1711" spans="3:4" x14ac:dyDescent="0.2">
      <c r="C1711" s="14"/>
      <c r="D1711" s="14"/>
    </row>
    <row r="1712" spans="3:4" x14ac:dyDescent="0.2">
      <c r="C1712" s="14"/>
      <c r="D1712" s="14"/>
    </row>
    <row r="1713" spans="3:4" x14ac:dyDescent="0.2">
      <c r="C1713" s="14"/>
      <c r="D1713" s="14"/>
    </row>
    <row r="1714" spans="3:4" x14ac:dyDescent="0.2">
      <c r="C1714" s="14"/>
      <c r="D1714" s="14"/>
    </row>
    <row r="1715" spans="3:4" x14ac:dyDescent="0.2">
      <c r="C1715" s="14"/>
      <c r="D1715" s="14"/>
    </row>
    <row r="1716" spans="3:4" x14ac:dyDescent="0.2">
      <c r="C1716" s="14"/>
      <c r="D1716" s="14"/>
    </row>
    <row r="1717" spans="3:4" x14ac:dyDescent="0.2">
      <c r="C1717" s="14"/>
      <c r="D1717" s="14"/>
    </row>
    <row r="1718" spans="3:4" x14ac:dyDescent="0.2">
      <c r="C1718" s="14"/>
      <c r="D1718" s="14"/>
    </row>
    <row r="1719" spans="3:4" x14ac:dyDescent="0.2">
      <c r="C1719" s="14"/>
      <c r="D1719" s="14"/>
    </row>
    <row r="1720" spans="3:4" x14ac:dyDescent="0.2">
      <c r="C1720" s="14"/>
      <c r="D1720" s="14"/>
    </row>
    <row r="1721" spans="3:4" x14ac:dyDescent="0.2">
      <c r="C1721" s="14"/>
      <c r="D1721" s="14"/>
    </row>
    <row r="1722" spans="3:4" x14ac:dyDescent="0.2">
      <c r="C1722" s="14"/>
      <c r="D1722" s="14"/>
    </row>
    <row r="1723" spans="3:4" x14ac:dyDescent="0.2">
      <c r="C1723" s="14"/>
      <c r="D1723" s="14"/>
    </row>
    <row r="1724" spans="3:4" x14ac:dyDescent="0.2">
      <c r="C1724" s="14"/>
      <c r="D1724" s="14"/>
    </row>
    <row r="1725" spans="3:4" x14ac:dyDescent="0.2">
      <c r="C1725" s="14"/>
      <c r="D1725" s="14"/>
    </row>
    <row r="1726" spans="3:4" x14ac:dyDescent="0.2">
      <c r="C1726" s="14"/>
      <c r="D1726" s="14"/>
    </row>
    <row r="1727" spans="3:4" x14ac:dyDescent="0.2">
      <c r="C1727" s="14"/>
      <c r="D1727" s="14"/>
    </row>
    <row r="1728" spans="3:4" x14ac:dyDescent="0.2">
      <c r="C1728" s="14"/>
      <c r="D1728" s="14"/>
    </row>
    <row r="1729" spans="3:4" x14ac:dyDescent="0.2">
      <c r="C1729" s="14"/>
      <c r="D1729" s="14"/>
    </row>
    <row r="1730" spans="3:4" x14ac:dyDescent="0.2">
      <c r="C1730" s="14"/>
      <c r="D1730" s="14"/>
    </row>
    <row r="1731" spans="3:4" x14ac:dyDescent="0.2">
      <c r="C1731" s="14"/>
      <c r="D1731" s="14"/>
    </row>
    <row r="1732" spans="3:4" x14ac:dyDescent="0.2">
      <c r="C1732" s="14"/>
      <c r="D1732" s="14"/>
    </row>
    <row r="1733" spans="3:4" x14ac:dyDescent="0.2">
      <c r="C1733" s="14"/>
      <c r="D1733" s="14"/>
    </row>
    <row r="1734" spans="3:4" x14ac:dyDescent="0.2">
      <c r="C1734" s="14"/>
      <c r="D1734" s="14"/>
    </row>
    <row r="1735" spans="3:4" x14ac:dyDescent="0.2">
      <c r="C1735" s="14"/>
      <c r="D1735" s="14"/>
    </row>
    <row r="1736" spans="3:4" x14ac:dyDescent="0.2">
      <c r="C1736" s="14"/>
      <c r="D1736" s="14"/>
    </row>
    <row r="1737" spans="3:4" x14ac:dyDescent="0.2">
      <c r="C1737" s="14"/>
      <c r="D1737" s="14"/>
    </row>
    <row r="1738" spans="3:4" x14ac:dyDescent="0.2">
      <c r="C1738" s="14"/>
      <c r="D1738" s="14"/>
    </row>
    <row r="1739" spans="3:4" x14ac:dyDescent="0.2">
      <c r="C1739" s="14"/>
      <c r="D1739" s="14"/>
    </row>
    <row r="1740" spans="3:4" x14ac:dyDescent="0.2">
      <c r="C1740" s="14"/>
      <c r="D1740" s="14"/>
    </row>
    <row r="1741" spans="3:4" x14ac:dyDescent="0.2">
      <c r="C1741" s="14"/>
      <c r="D1741" s="14"/>
    </row>
    <row r="1742" spans="3:4" x14ac:dyDescent="0.2">
      <c r="C1742" s="14"/>
      <c r="D1742" s="14"/>
    </row>
    <row r="1743" spans="3:4" x14ac:dyDescent="0.2">
      <c r="C1743" s="14"/>
      <c r="D1743" s="14"/>
    </row>
    <row r="1744" spans="3:4" x14ac:dyDescent="0.2">
      <c r="C1744" s="14"/>
      <c r="D1744" s="14"/>
    </row>
    <row r="1745" spans="3:4" x14ac:dyDescent="0.2">
      <c r="C1745" s="14"/>
      <c r="D1745" s="14"/>
    </row>
    <row r="1746" spans="3:4" x14ac:dyDescent="0.2">
      <c r="C1746" s="14"/>
      <c r="D1746" s="14"/>
    </row>
    <row r="1747" spans="3:4" x14ac:dyDescent="0.2">
      <c r="C1747" s="14"/>
      <c r="D1747" s="14"/>
    </row>
    <row r="1748" spans="3:4" x14ac:dyDescent="0.2">
      <c r="C1748" s="14"/>
      <c r="D1748" s="14"/>
    </row>
    <row r="1749" spans="3:4" x14ac:dyDescent="0.2">
      <c r="C1749" s="14"/>
      <c r="D1749" s="14"/>
    </row>
    <row r="1750" spans="3:4" x14ac:dyDescent="0.2">
      <c r="C1750" s="14"/>
      <c r="D1750" s="14"/>
    </row>
    <row r="1751" spans="3:4" x14ac:dyDescent="0.2">
      <c r="C1751" s="14"/>
      <c r="D1751" s="14"/>
    </row>
    <row r="1752" spans="3:4" x14ac:dyDescent="0.2">
      <c r="C1752" s="14"/>
      <c r="D1752" s="14"/>
    </row>
    <row r="1753" spans="3:4" x14ac:dyDescent="0.2">
      <c r="C1753" s="14"/>
      <c r="D1753" s="14"/>
    </row>
    <row r="1754" spans="3:4" x14ac:dyDescent="0.2">
      <c r="C1754" s="14"/>
      <c r="D1754" s="14"/>
    </row>
    <row r="1755" spans="3:4" x14ac:dyDescent="0.2">
      <c r="C1755" s="14"/>
      <c r="D1755" s="14"/>
    </row>
    <row r="1756" spans="3:4" x14ac:dyDescent="0.2">
      <c r="C1756" s="14"/>
      <c r="D1756" s="14"/>
    </row>
    <row r="1757" spans="3:4" x14ac:dyDescent="0.2">
      <c r="C1757" s="14"/>
      <c r="D1757" s="14"/>
    </row>
    <row r="1758" spans="3:4" x14ac:dyDescent="0.2">
      <c r="C1758" s="14"/>
      <c r="D1758" s="14"/>
    </row>
    <row r="1759" spans="3:4" x14ac:dyDescent="0.2">
      <c r="C1759" s="14"/>
      <c r="D1759" s="14"/>
    </row>
    <row r="1760" spans="3:4" x14ac:dyDescent="0.2">
      <c r="C1760" s="14"/>
      <c r="D1760" s="14"/>
    </row>
    <row r="1761" spans="3:4" x14ac:dyDescent="0.2">
      <c r="C1761" s="14"/>
      <c r="D1761" s="14"/>
    </row>
    <row r="1762" spans="3:4" x14ac:dyDescent="0.2">
      <c r="C1762" s="14"/>
      <c r="D1762" s="14"/>
    </row>
    <row r="1763" spans="3:4" x14ac:dyDescent="0.2">
      <c r="C1763" s="14"/>
      <c r="D1763" s="14"/>
    </row>
    <row r="1764" spans="3:4" x14ac:dyDescent="0.2">
      <c r="C1764" s="14"/>
      <c r="D1764" s="14"/>
    </row>
    <row r="1765" spans="3:4" x14ac:dyDescent="0.2">
      <c r="C1765" s="14"/>
      <c r="D1765" s="14"/>
    </row>
    <row r="1766" spans="3:4" x14ac:dyDescent="0.2">
      <c r="C1766" s="14"/>
      <c r="D1766" s="14"/>
    </row>
    <row r="1767" spans="3:4" x14ac:dyDescent="0.2">
      <c r="C1767" s="14"/>
      <c r="D1767" s="14"/>
    </row>
    <row r="1768" spans="3:4" x14ac:dyDescent="0.2">
      <c r="C1768" s="14"/>
      <c r="D1768" s="14"/>
    </row>
    <row r="1769" spans="3:4" x14ac:dyDescent="0.2">
      <c r="C1769" s="14"/>
      <c r="D1769" s="14"/>
    </row>
    <row r="1770" spans="3:4" x14ac:dyDescent="0.2">
      <c r="C1770" s="14"/>
      <c r="D1770" s="14"/>
    </row>
    <row r="1771" spans="3:4" x14ac:dyDescent="0.2">
      <c r="C1771" s="14"/>
      <c r="D1771" s="14"/>
    </row>
    <row r="1772" spans="3:4" x14ac:dyDescent="0.2">
      <c r="C1772" s="14"/>
      <c r="D1772" s="14"/>
    </row>
    <row r="1773" spans="3:4" x14ac:dyDescent="0.2">
      <c r="C1773" s="14"/>
      <c r="D1773" s="14"/>
    </row>
    <row r="1774" spans="3:4" x14ac:dyDescent="0.2">
      <c r="C1774" s="14"/>
      <c r="D1774" s="14"/>
    </row>
    <row r="1775" spans="3:4" x14ac:dyDescent="0.2">
      <c r="C1775" s="14"/>
      <c r="D1775" s="14"/>
    </row>
    <row r="1776" spans="3:4" x14ac:dyDescent="0.2">
      <c r="C1776" s="14"/>
      <c r="D1776" s="14"/>
    </row>
    <row r="1777" spans="3:4" x14ac:dyDescent="0.2">
      <c r="C1777" s="14"/>
      <c r="D1777" s="14"/>
    </row>
    <row r="1778" spans="3:4" x14ac:dyDescent="0.2">
      <c r="C1778" s="14"/>
      <c r="D1778" s="14"/>
    </row>
    <row r="1779" spans="3:4" x14ac:dyDescent="0.2">
      <c r="C1779" s="14"/>
      <c r="D1779" s="14"/>
    </row>
    <row r="1780" spans="3:4" x14ac:dyDescent="0.2">
      <c r="C1780" s="14"/>
      <c r="D1780" s="14"/>
    </row>
    <row r="1781" spans="3:4" x14ac:dyDescent="0.2">
      <c r="C1781" s="14"/>
      <c r="D1781" s="14"/>
    </row>
    <row r="1782" spans="3:4" x14ac:dyDescent="0.2">
      <c r="C1782" s="14"/>
      <c r="D1782" s="14"/>
    </row>
    <row r="1783" spans="3:4" x14ac:dyDescent="0.2">
      <c r="C1783" s="14"/>
      <c r="D1783" s="14"/>
    </row>
    <row r="1784" spans="3:4" x14ac:dyDescent="0.2">
      <c r="C1784" s="14"/>
      <c r="D1784" s="14"/>
    </row>
    <row r="1785" spans="3:4" x14ac:dyDescent="0.2">
      <c r="C1785" s="14"/>
      <c r="D1785" s="14"/>
    </row>
    <row r="1786" spans="3:4" x14ac:dyDescent="0.2">
      <c r="C1786" s="14"/>
      <c r="D1786" s="14"/>
    </row>
    <row r="1787" spans="3:4" x14ac:dyDescent="0.2">
      <c r="C1787" s="14"/>
      <c r="D1787" s="14"/>
    </row>
    <row r="1788" spans="3:4" x14ac:dyDescent="0.2">
      <c r="C1788" s="14"/>
      <c r="D1788" s="14"/>
    </row>
    <row r="1789" spans="3:4" x14ac:dyDescent="0.2">
      <c r="C1789" s="14"/>
      <c r="D1789" s="14"/>
    </row>
    <row r="1790" spans="3:4" x14ac:dyDescent="0.2">
      <c r="C1790" s="14"/>
      <c r="D1790" s="14"/>
    </row>
    <row r="1791" spans="3:4" x14ac:dyDescent="0.2">
      <c r="C1791" s="14"/>
      <c r="D1791" s="14"/>
    </row>
    <row r="1792" spans="3:4" x14ac:dyDescent="0.2">
      <c r="C1792" s="14"/>
      <c r="D1792" s="14"/>
    </row>
    <row r="1793" spans="3:4" x14ac:dyDescent="0.2">
      <c r="C1793" s="14"/>
      <c r="D1793" s="14"/>
    </row>
    <row r="1794" spans="3:4" x14ac:dyDescent="0.2">
      <c r="C1794" s="14"/>
      <c r="D1794" s="14"/>
    </row>
    <row r="1795" spans="3:4" x14ac:dyDescent="0.2">
      <c r="C1795" s="14"/>
      <c r="D1795" s="14"/>
    </row>
    <row r="1796" spans="3:4" x14ac:dyDescent="0.2">
      <c r="C1796" s="14"/>
      <c r="D1796" s="14"/>
    </row>
    <row r="1797" spans="3:4" x14ac:dyDescent="0.2">
      <c r="C1797" s="14"/>
      <c r="D1797" s="14"/>
    </row>
    <row r="1798" spans="3:4" x14ac:dyDescent="0.2">
      <c r="C1798" s="14"/>
      <c r="D1798" s="14"/>
    </row>
    <row r="1799" spans="3:4" x14ac:dyDescent="0.2">
      <c r="C1799" s="14"/>
      <c r="D1799" s="14"/>
    </row>
    <row r="1800" spans="3:4" x14ac:dyDescent="0.2">
      <c r="C1800" s="14"/>
      <c r="D1800" s="14"/>
    </row>
    <row r="1801" spans="3:4" x14ac:dyDescent="0.2">
      <c r="C1801" s="14"/>
      <c r="D1801" s="14"/>
    </row>
    <row r="1802" spans="3:4" x14ac:dyDescent="0.2">
      <c r="C1802" s="14"/>
      <c r="D1802" s="14"/>
    </row>
    <row r="1803" spans="3:4" x14ac:dyDescent="0.2">
      <c r="C1803" s="14"/>
      <c r="D1803" s="14"/>
    </row>
    <row r="1804" spans="3:4" x14ac:dyDescent="0.2">
      <c r="C1804" s="14"/>
      <c r="D1804" s="14"/>
    </row>
    <row r="1805" spans="3:4" x14ac:dyDescent="0.2">
      <c r="C1805" s="14"/>
      <c r="D1805" s="14"/>
    </row>
    <row r="1806" spans="3:4" x14ac:dyDescent="0.2">
      <c r="C1806" s="14"/>
      <c r="D1806" s="14"/>
    </row>
    <row r="1807" spans="3:4" x14ac:dyDescent="0.2">
      <c r="C1807" s="14"/>
      <c r="D1807" s="14"/>
    </row>
    <row r="1808" spans="3:4" x14ac:dyDescent="0.2">
      <c r="C1808" s="14"/>
      <c r="D1808" s="14"/>
    </row>
    <row r="1809" spans="3:4" x14ac:dyDescent="0.2">
      <c r="C1809" s="14"/>
      <c r="D1809" s="14"/>
    </row>
    <row r="1810" spans="3:4" x14ac:dyDescent="0.2">
      <c r="C1810" s="14"/>
      <c r="D1810" s="14"/>
    </row>
    <row r="1811" spans="3:4" x14ac:dyDescent="0.2">
      <c r="C1811" s="14"/>
      <c r="D1811" s="14"/>
    </row>
    <row r="1812" spans="3:4" x14ac:dyDescent="0.2">
      <c r="C1812" s="14"/>
      <c r="D1812" s="14"/>
    </row>
    <row r="1813" spans="3:4" x14ac:dyDescent="0.2">
      <c r="C1813" s="14"/>
      <c r="D1813" s="14"/>
    </row>
    <row r="1814" spans="3:4" x14ac:dyDescent="0.2">
      <c r="C1814" s="14"/>
      <c r="D1814" s="14"/>
    </row>
    <row r="1815" spans="3:4" x14ac:dyDescent="0.2">
      <c r="C1815" s="14"/>
      <c r="D1815" s="14"/>
    </row>
    <row r="1816" spans="3:4" x14ac:dyDescent="0.2">
      <c r="C1816" s="14"/>
      <c r="D1816" s="14"/>
    </row>
    <row r="1817" spans="3:4" x14ac:dyDescent="0.2">
      <c r="C1817" s="14"/>
      <c r="D1817" s="14"/>
    </row>
    <row r="1818" spans="3:4" x14ac:dyDescent="0.2">
      <c r="C1818" s="14"/>
      <c r="D1818" s="14"/>
    </row>
    <row r="1819" spans="3:4" x14ac:dyDescent="0.2">
      <c r="C1819" s="14"/>
      <c r="D1819" s="14"/>
    </row>
    <row r="1820" spans="3:4" x14ac:dyDescent="0.2">
      <c r="C1820" s="14"/>
      <c r="D1820" s="14"/>
    </row>
    <row r="1821" spans="3:4" x14ac:dyDescent="0.2">
      <c r="C1821" s="14"/>
      <c r="D1821" s="14"/>
    </row>
    <row r="1822" spans="3:4" x14ac:dyDescent="0.2">
      <c r="C1822" s="14"/>
      <c r="D1822" s="14"/>
    </row>
    <row r="1823" spans="3:4" x14ac:dyDescent="0.2">
      <c r="C1823" s="14"/>
      <c r="D1823" s="14"/>
    </row>
    <row r="1824" spans="3:4" x14ac:dyDescent="0.2">
      <c r="C1824" s="14"/>
      <c r="D1824" s="14"/>
    </row>
    <row r="1825" spans="3:4" x14ac:dyDescent="0.2">
      <c r="C1825" s="14"/>
      <c r="D1825" s="14"/>
    </row>
    <row r="1826" spans="3:4" x14ac:dyDescent="0.2">
      <c r="C1826" s="14"/>
      <c r="D1826" s="14"/>
    </row>
    <row r="1827" spans="3:4" x14ac:dyDescent="0.2">
      <c r="C1827" s="14"/>
      <c r="D1827" s="14"/>
    </row>
    <row r="1828" spans="3:4" x14ac:dyDescent="0.2">
      <c r="C1828" s="14"/>
      <c r="D1828" s="14"/>
    </row>
    <row r="1829" spans="3:4" x14ac:dyDescent="0.2">
      <c r="C1829" s="14"/>
      <c r="D1829" s="14"/>
    </row>
    <row r="1830" spans="3:4" x14ac:dyDescent="0.2">
      <c r="C1830" s="14"/>
      <c r="D1830" s="14"/>
    </row>
    <row r="1831" spans="3:4" x14ac:dyDescent="0.2">
      <c r="C1831" s="14"/>
      <c r="D1831" s="14"/>
    </row>
    <row r="1832" spans="3:4" x14ac:dyDescent="0.2">
      <c r="C1832" s="14"/>
      <c r="D1832" s="14"/>
    </row>
    <row r="1833" spans="3:4" x14ac:dyDescent="0.2">
      <c r="C1833" s="14"/>
      <c r="D1833" s="14"/>
    </row>
    <row r="1834" spans="3:4" x14ac:dyDescent="0.2">
      <c r="C1834" s="14"/>
      <c r="D1834" s="14"/>
    </row>
    <row r="1835" spans="3:4" x14ac:dyDescent="0.2">
      <c r="C1835" s="14"/>
      <c r="D1835" s="14"/>
    </row>
    <row r="1836" spans="3:4" x14ac:dyDescent="0.2">
      <c r="C1836" s="14"/>
      <c r="D1836" s="14"/>
    </row>
    <row r="1837" spans="3:4" x14ac:dyDescent="0.2">
      <c r="C1837" s="14"/>
      <c r="D1837" s="14"/>
    </row>
    <row r="1838" spans="3:4" x14ac:dyDescent="0.2">
      <c r="C1838" s="14"/>
      <c r="D1838" s="14"/>
    </row>
    <row r="1839" spans="3:4" x14ac:dyDescent="0.2">
      <c r="C1839" s="14"/>
      <c r="D1839" s="14"/>
    </row>
    <row r="1840" spans="3:4" x14ac:dyDescent="0.2">
      <c r="C1840" s="14"/>
      <c r="D1840" s="14"/>
    </row>
    <row r="1841" spans="3:4" x14ac:dyDescent="0.2">
      <c r="C1841" s="14"/>
      <c r="D1841" s="14"/>
    </row>
    <row r="1842" spans="3:4" x14ac:dyDescent="0.2">
      <c r="C1842" s="14"/>
      <c r="D1842" s="14"/>
    </row>
    <row r="1843" spans="3:4" x14ac:dyDescent="0.2">
      <c r="C1843" s="14"/>
      <c r="D1843" s="14"/>
    </row>
    <row r="1844" spans="3:4" x14ac:dyDescent="0.2">
      <c r="C1844" s="14"/>
      <c r="D1844" s="14"/>
    </row>
    <row r="1845" spans="3:4" x14ac:dyDescent="0.2">
      <c r="C1845" s="14"/>
      <c r="D1845" s="14"/>
    </row>
    <row r="1846" spans="3:4" x14ac:dyDescent="0.2">
      <c r="C1846" s="14"/>
      <c r="D1846" s="14"/>
    </row>
    <row r="1847" spans="3:4" x14ac:dyDescent="0.2">
      <c r="C1847" s="14"/>
      <c r="D1847" s="14"/>
    </row>
    <row r="1848" spans="3:4" x14ac:dyDescent="0.2">
      <c r="C1848" s="14"/>
      <c r="D1848" s="14"/>
    </row>
    <row r="1849" spans="3:4" x14ac:dyDescent="0.2">
      <c r="C1849" s="14"/>
      <c r="D1849" s="14"/>
    </row>
    <row r="1850" spans="3:4" x14ac:dyDescent="0.2">
      <c r="C1850" s="14"/>
      <c r="D1850" s="14"/>
    </row>
    <row r="1851" spans="3:4" x14ac:dyDescent="0.2">
      <c r="C1851" s="14"/>
      <c r="D1851" s="14"/>
    </row>
    <row r="1852" spans="3:4" x14ac:dyDescent="0.2">
      <c r="C1852" s="14"/>
      <c r="D1852" s="14"/>
    </row>
    <row r="1853" spans="3:4" x14ac:dyDescent="0.2">
      <c r="C1853" s="14"/>
      <c r="D1853" s="14"/>
    </row>
    <row r="1854" spans="3:4" x14ac:dyDescent="0.2">
      <c r="C1854" s="14"/>
      <c r="D1854" s="14"/>
    </row>
    <row r="1855" spans="3:4" x14ac:dyDescent="0.2">
      <c r="C1855" s="14"/>
      <c r="D1855" s="14"/>
    </row>
    <row r="1856" spans="3:4" x14ac:dyDescent="0.2">
      <c r="C1856" s="14"/>
      <c r="D1856" s="14"/>
    </row>
    <row r="1857" spans="3:4" x14ac:dyDescent="0.2">
      <c r="C1857" s="14"/>
      <c r="D1857" s="14"/>
    </row>
    <row r="1858" spans="3:4" x14ac:dyDescent="0.2">
      <c r="C1858" s="14"/>
      <c r="D1858" s="14"/>
    </row>
    <row r="1859" spans="3:4" x14ac:dyDescent="0.2">
      <c r="C1859" s="14"/>
      <c r="D1859" s="14"/>
    </row>
    <row r="1860" spans="3:4" x14ac:dyDescent="0.2">
      <c r="C1860" s="14"/>
      <c r="D1860" s="14"/>
    </row>
    <row r="1861" spans="3:4" x14ac:dyDescent="0.2">
      <c r="C1861" s="14"/>
      <c r="D1861" s="14"/>
    </row>
    <row r="1862" spans="3:4" x14ac:dyDescent="0.2">
      <c r="C1862" s="14"/>
      <c r="D1862" s="14"/>
    </row>
    <row r="1863" spans="3:4" x14ac:dyDescent="0.2">
      <c r="C1863" s="14"/>
      <c r="D1863" s="14"/>
    </row>
    <row r="1864" spans="3:4" x14ac:dyDescent="0.2">
      <c r="C1864" s="14"/>
      <c r="D1864" s="14"/>
    </row>
    <row r="1865" spans="3:4" x14ac:dyDescent="0.2">
      <c r="C1865" s="14"/>
      <c r="D1865" s="14"/>
    </row>
    <row r="1866" spans="3:4" x14ac:dyDescent="0.2">
      <c r="C1866" s="14"/>
      <c r="D1866" s="14"/>
    </row>
    <row r="1867" spans="3:4" x14ac:dyDescent="0.2">
      <c r="C1867" s="14"/>
      <c r="D1867" s="14"/>
    </row>
    <row r="1868" spans="3:4" x14ac:dyDescent="0.2">
      <c r="C1868" s="14"/>
      <c r="D1868" s="14"/>
    </row>
    <row r="1869" spans="3:4" x14ac:dyDescent="0.2">
      <c r="C1869" s="14"/>
      <c r="D1869" s="14"/>
    </row>
    <row r="1870" spans="3:4" x14ac:dyDescent="0.2">
      <c r="C1870" s="14"/>
      <c r="D1870" s="14"/>
    </row>
    <row r="1871" spans="3:4" x14ac:dyDescent="0.2">
      <c r="C1871" s="14"/>
      <c r="D1871" s="14"/>
    </row>
    <row r="1872" spans="3:4" x14ac:dyDescent="0.2">
      <c r="C1872" s="14"/>
      <c r="D1872" s="14"/>
    </row>
    <row r="1873" spans="3:4" x14ac:dyDescent="0.2">
      <c r="C1873" s="14"/>
      <c r="D1873" s="14"/>
    </row>
    <row r="1874" spans="3:4" x14ac:dyDescent="0.2">
      <c r="C1874" s="14"/>
      <c r="D1874" s="14"/>
    </row>
    <row r="1875" spans="3:4" x14ac:dyDescent="0.2">
      <c r="C1875" s="14"/>
      <c r="D1875" s="14"/>
    </row>
    <row r="1876" spans="3:4" x14ac:dyDescent="0.2">
      <c r="C1876" s="14"/>
      <c r="D1876" s="14"/>
    </row>
    <row r="1877" spans="3:4" x14ac:dyDescent="0.2">
      <c r="C1877" s="14"/>
      <c r="D1877" s="14"/>
    </row>
    <row r="1878" spans="3:4" x14ac:dyDescent="0.2">
      <c r="C1878" s="14"/>
      <c r="D1878" s="14"/>
    </row>
    <row r="1879" spans="3:4" x14ac:dyDescent="0.2">
      <c r="C1879" s="14"/>
      <c r="D1879" s="14"/>
    </row>
    <row r="1880" spans="3:4" x14ac:dyDescent="0.2">
      <c r="C1880" s="14"/>
      <c r="D1880" s="14"/>
    </row>
    <row r="1881" spans="3:4" x14ac:dyDescent="0.2">
      <c r="C1881" s="14"/>
      <c r="D1881" s="14"/>
    </row>
    <row r="1882" spans="3:4" x14ac:dyDescent="0.2">
      <c r="C1882" s="14"/>
      <c r="D1882" s="14"/>
    </row>
    <row r="1883" spans="3:4" x14ac:dyDescent="0.2">
      <c r="C1883" s="14"/>
      <c r="D1883" s="14"/>
    </row>
    <row r="1884" spans="3:4" x14ac:dyDescent="0.2">
      <c r="C1884" s="14"/>
      <c r="D1884" s="14"/>
    </row>
    <row r="1885" spans="3:4" x14ac:dyDescent="0.2">
      <c r="C1885" s="14"/>
      <c r="D1885" s="14"/>
    </row>
    <row r="1886" spans="3:4" x14ac:dyDescent="0.2">
      <c r="C1886" s="14"/>
      <c r="D1886" s="14"/>
    </row>
    <row r="1887" spans="3:4" x14ac:dyDescent="0.2">
      <c r="C1887" s="14"/>
      <c r="D1887" s="14"/>
    </row>
    <row r="1888" spans="3:4" x14ac:dyDescent="0.2">
      <c r="C1888" s="14"/>
      <c r="D1888" s="14"/>
    </row>
    <row r="1889" spans="3:4" x14ac:dyDescent="0.2">
      <c r="C1889" s="14"/>
      <c r="D1889" s="14"/>
    </row>
    <row r="1890" spans="3:4" x14ac:dyDescent="0.2">
      <c r="C1890" s="14"/>
      <c r="D1890" s="14"/>
    </row>
    <row r="1891" spans="3:4" x14ac:dyDescent="0.2">
      <c r="C1891" s="14"/>
      <c r="D1891" s="14"/>
    </row>
    <row r="1892" spans="3:4" x14ac:dyDescent="0.2">
      <c r="C1892" s="14"/>
      <c r="D1892" s="14"/>
    </row>
    <row r="1893" spans="3:4" x14ac:dyDescent="0.2">
      <c r="C1893" s="14"/>
      <c r="D1893" s="14"/>
    </row>
    <row r="1894" spans="3:4" x14ac:dyDescent="0.2">
      <c r="C1894" s="14"/>
      <c r="D1894" s="14"/>
    </row>
    <row r="1895" spans="3:4" x14ac:dyDescent="0.2">
      <c r="C1895" s="14"/>
      <c r="D1895" s="14"/>
    </row>
    <row r="1896" spans="3:4" x14ac:dyDescent="0.2">
      <c r="C1896" s="14"/>
      <c r="D1896" s="14"/>
    </row>
    <row r="1897" spans="3:4" x14ac:dyDescent="0.2">
      <c r="C1897" s="14"/>
      <c r="D1897" s="14"/>
    </row>
    <row r="1898" spans="3:4" x14ac:dyDescent="0.2">
      <c r="C1898" s="14"/>
      <c r="D1898" s="14"/>
    </row>
    <row r="1899" spans="3:4" x14ac:dyDescent="0.2">
      <c r="C1899" s="14"/>
      <c r="D1899" s="14"/>
    </row>
    <row r="1900" spans="3:4" x14ac:dyDescent="0.2">
      <c r="C1900" s="14"/>
      <c r="D1900" s="14"/>
    </row>
    <row r="1901" spans="3:4" x14ac:dyDescent="0.2">
      <c r="C1901" s="14"/>
      <c r="D1901" s="14"/>
    </row>
    <row r="1902" spans="3:4" x14ac:dyDescent="0.2">
      <c r="C1902" s="14"/>
      <c r="D1902" s="14"/>
    </row>
    <row r="1903" spans="3:4" x14ac:dyDescent="0.2">
      <c r="C1903" s="14"/>
      <c r="D1903" s="14"/>
    </row>
    <row r="1904" spans="3:4" x14ac:dyDescent="0.2">
      <c r="C1904" s="14"/>
      <c r="D1904" s="14"/>
    </row>
    <row r="1905" spans="3:4" x14ac:dyDescent="0.2">
      <c r="C1905" s="14"/>
      <c r="D1905" s="14"/>
    </row>
    <row r="1906" spans="3:4" x14ac:dyDescent="0.2">
      <c r="C1906" s="14"/>
      <c r="D1906" s="14"/>
    </row>
    <row r="1907" spans="3:4" x14ac:dyDescent="0.2">
      <c r="C1907" s="14"/>
      <c r="D1907" s="14"/>
    </row>
    <row r="1908" spans="3:4" x14ac:dyDescent="0.2">
      <c r="C1908" s="14"/>
      <c r="D1908" s="14"/>
    </row>
    <row r="1909" spans="3:4" x14ac:dyDescent="0.2">
      <c r="C1909" s="14"/>
      <c r="D1909" s="14"/>
    </row>
    <row r="1910" spans="3:4" x14ac:dyDescent="0.2">
      <c r="C1910" s="14"/>
      <c r="D1910" s="14"/>
    </row>
    <row r="1911" spans="3:4" x14ac:dyDescent="0.2">
      <c r="C1911" s="14"/>
      <c r="D1911" s="14"/>
    </row>
    <row r="1912" spans="3:4" x14ac:dyDescent="0.2">
      <c r="C1912" s="14"/>
      <c r="D1912" s="14"/>
    </row>
    <row r="1913" spans="3:4" x14ac:dyDescent="0.2">
      <c r="C1913" s="14"/>
      <c r="D1913" s="14"/>
    </row>
    <row r="1914" spans="3:4" x14ac:dyDescent="0.2">
      <c r="C1914" s="14"/>
      <c r="D1914" s="14"/>
    </row>
    <row r="1915" spans="3:4" x14ac:dyDescent="0.2">
      <c r="C1915" s="14"/>
      <c r="D1915" s="14"/>
    </row>
    <row r="1916" spans="3:4" x14ac:dyDescent="0.2">
      <c r="C1916" s="14"/>
      <c r="D1916" s="14"/>
    </row>
    <row r="1917" spans="3:4" x14ac:dyDescent="0.2">
      <c r="C1917" s="14"/>
      <c r="D1917" s="14"/>
    </row>
    <row r="1918" spans="3:4" x14ac:dyDescent="0.2">
      <c r="C1918" s="14"/>
      <c r="D1918" s="14"/>
    </row>
    <row r="1919" spans="3:4" x14ac:dyDescent="0.2">
      <c r="C1919" s="14"/>
      <c r="D1919" s="14"/>
    </row>
    <row r="1920" spans="3:4" x14ac:dyDescent="0.2">
      <c r="C1920" s="14"/>
      <c r="D1920" s="14"/>
    </row>
    <row r="1921" spans="3:4" x14ac:dyDescent="0.2">
      <c r="C1921" s="14"/>
      <c r="D1921" s="14"/>
    </row>
    <row r="1922" spans="3:4" x14ac:dyDescent="0.2">
      <c r="C1922" s="14"/>
      <c r="D1922" s="14"/>
    </row>
    <row r="1923" spans="3:4" x14ac:dyDescent="0.2">
      <c r="C1923" s="14"/>
      <c r="D1923" s="14"/>
    </row>
    <row r="1924" spans="3:4" x14ac:dyDescent="0.2">
      <c r="C1924" s="14"/>
      <c r="D1924" s="14"/>
    </row>
    <row r="1925" spans="3:4" x14ac:dyDescent="0.2">
      <c r="C1925" s="14"/>
      <c r="D1925" s="14"/>
    </row>
    <row r="1926" spans="3:4" x14ac:dyDescent="0.2">
      <c r="C1926" s="14"/>
      <c r="D1926" s="14"/>
    </row>
    <row r="1927" spans="3:4" x14ac:dyDescent="0.2">
      <c r="C1927" s="14"/>
      <c r="D1927" s="14"/>
    </row>
    <row r="1928" spans="3:4" x14ac:dyDescent="0.2">
      <c r="C1928" s="14"/>
      <c r="D1928" s="14"/>
    </row>
    <row r="1929" spans="3:4" x14ac:dyDescent="0.2">
      <c r="C1929" s="14"/>
      <c r="D1929" s="14"/>
    </row>
    <row r="1930" spans="3:4" x14ac:dyDescent="0.2">
      <c r="C1930" s="14"/>
      <c r="D1930" s="14"/>
    </row>
    <row r="1931" spans="3:4" x14ac:dyDescent="0.2">
      <c r="C1931" s="14"/>
      <c r="D1931" s="14"/>
    </row>
    <row r="1932" spans="3:4" x14ac:dyDescent="0.2">
      <c r="C1932" s="14"/>
      <c r="D1932" s="14"/>
    </row>
    <row r="1933" spans="3:4" x14ac:dyDescent="0.2">
      <c r="C1933" s="14"/>
      <c r="D1933" s="14"/>
    </row>
    <row r="1934" spans="3:4" x14ac:dyDescent="0.2">
      <c r="C1934" s="14"/>
      <c r="D1934" s="14"/>
    </row>
    <row r="1935" spans="3:4" x14ac:dyDescent="0.2">
      <c r="C1935" s="14"/>
      <c r="D1935" s="14"/>
    </row>
    <row r="1936" spans="3:4" x14ac:dyDescent="0.2">
      <c r="C1936" s="14"/>
      <c r="D1936" s="14"/>
    </row>
    <row r="1937" spans="3:4" x14ac:dyDescent="0.2">
      <c r="C1937" s="14"/>
      <c r="D1937" s="14"/>
    </row>
    <row r="1938" spans="3:4" x14ac:dyDescent="0.2">
      <c r="C1938" s="14"/>
      <c r="D1938" s="14"/>
    </row>
    <row r="1939" spans="3:4" x14ac:dyDescent="0.2">
      <c r="C1939" s="14"/>
      <c r="D1939" s="14"/>
    </row>
    <row r="1940" spans="3:4" x14ac:dyDescent="0.2">
      <c r="C1940" s="14"/>
      <c r="D1940" s="14"/>
    </row>
    <row r="1941" spans="3:4" x14ac:dyDescent="0.2">
      <c r="C1941" s="14"/>
      <c r="D1941" s="14"/>
    </row>
    <row r="1942" spans="3:4" x14ac:dyDescent="0.2">
      <c r="C1942" s="14"/>
      <c r="D1942" s="14"/>
    </row>
    <row r="1943" spans="3:4" x14ac:dyDescent="0.2">
      <c r="C1943" s="14"/>
      <c r="D1943" s="14"/>
    </row>
    <row r="1944" spans="3:4" x14ac:dyDescent="0.2">
      <c r="C1944" s="14"/>
      <c r="D1944" s="14"/>
    </row>
    <row r="1945" spans="3:4" x14ac:dyDescent="0.2">
      <c r="C1945" s="14"/>
      <c r="D1945" s="14"/>
    </row>
    <row r="1946" spans="3:4" x14ac:dyDescent="0.2">
      <c r="C1946" s="14"/>
      <c r="D1946" s="14"/>
    </row>
    <row r="1947" spans="3:4" x14ac:dyDescent="0.2">
      <c r="C1947" s="14"/>
      <c r="D1947" s="14"/>
    </row>
    <row r="1948" spans="3:4" x14ac:dyDescent="0.2">
      <c r="C1948" s="14"/>
      <c r="D1948" s="14"/>
    </row>
    <row r="1949" spans="3:4" x14ac:dyDescent="0.2">
      <c r="C1949" s="14"/>
      <c r="D1949" s="14"/>
    </row>
    <row r="1950" spans="3:4" x14ac:dyDescent="0.2">
      <c r="C1950" s="14"/>
      <c r="D1950" s="14"/>
    </row>
    <row r="1951" spans="3:4" x14ac:dyDescent="0.2">
      <c r="C1951" s="14"/>
      <c r="D1951" s="14"/>
    </row>
    <row r="1952" spans="3:4" x14ac:dyDescent="0.2">
      <c r="C1952" s="14"/>
      <c r="D1952" s="14"/>
    </row>
    <row r="1953" spans="3:4" x14ac:dyDescent="0.2">
      <c r="C1953" s="14"/>
      <c r="D1953" s="14"/>
    </row>
    <row r="1954" spans="3:4" x14ac:dyDescent="0.2">
      <c r="C1954" s="14"/>
      <c r="D1954" s="14"/>
    </row>
    <row r="1955" spans="3:4" x14ac:dyDescent="0.2">
      <c r="C1955" s="14"/>
      <c r="D1955" s="14"/>
    </row>
    <row r="1956" spans="3:4" x14ac:dyDescent="0.2">
      <c r="C1956" s="14"/>
      <c r="D1956" s="14"/>
    </row>
    <row r="1957" spans="3:4" x14ac:dyDescent="0.2">
      <c r="C1957" s="14"/>
      <c r="D1957" s="14"/>
    </row>
    <row r="1958" spans="3:4" x14ac:dyDescent="0.2">
      <c r="C1958" s="14"/>
      <c r="D1958" s="14"/>
    </row>
    <row r="1959" spans="3:4" x14ac:dyDescent="0.2">
      <c r="C1959" s="14"/>
      <c r="D1959" s="14"/>
    </row>
    <row r="1960" spans="3:4" x14ac:dyDescent="0.2">
      <c r="C1960" s="14"/>
      <c r="D1960" s="14"/>
    </row>
    <row r="1961" spans="3:4" x14ac:dyDescent="0.2">
      <c r="C1961" s="14"/>
      <c r="D1961" s="14"/>
    </row>
    <row r="1962" spans="3:4" x14ac:dyDescent="0.2">
      <c r="C1962" s="14"/>
      <c r="D1962" s="14"/>
    </row>
    <row r="1963" spans="3:4" x14ac:dyDescent="0.2">
      <c r="C1963" s="14"/>
      <c r="D1963" s="14"/>
    </row>
    <row r="1964" spans="3:4" x14ac:dyDescent="0.2">
      <c r="C1964" s="14"/>
      <c r="D1964" s="14"/>
    </row>
    <row r="1965" spans="3:4" x14ac:dyDescent="0.2">
      <c r="C1965" s="14"/>
      <c r="D1965" s="14"/>
    </row>
    <row r="1966" spans="3:4" x14ac:dyDescent="0.2">
      <c r="C1966" s="14"/>
      <c r="D1966" s="14"/>
    </row>
    <row r="1967" spans="3:4" x14ac:dyDescent="0.2">
      <c r="C1967" s="14"/>
      <c r="D1967" s="14"/>
    </row>
    <row r="1968" spans="3:4" x14ac:dyDescent="0.2">
      <c r="C1968" s="14"/>
      <c r="D1968" s="14"/>
    </row>
    <row r="1969" spans="3:4" x14ac:dyDescent="0.2">
      <c r="C1969" s="14"/>
      <c r="D1969" s="14"/>
    </row>
    <row r="1970" spans="3:4" x14ac:dyDescent="0.2">
      <c r="C1970" s="14"/>
      <c r="D1970" s="14"/>
    </row>
    <row r="1971" spans="3:4" x14ac:dyDescent="0.2">
      <c r="C1971" s="14"/>
      <c r="D1971" s="14"/>
    </row>
    <row r="1972" spans="3:4" x14ac:dyDescent="0.2">
      <c r="C1972" s="14"/>
      <c r="D1972" s="14"/>
    </row>
    <row r="1973" spans="3:4" x14ac:dyDescent="0.2">
      <c r="C1973" s="14"/>
      <c r="D1973" s="14"/>
    </row>
    <row r="1974" spans="3:4" x14ac:dyDescent="0.2">
      <c r="C1974" s="14"/>
      <c r="D1974" s="14"/>
    </row>
    <row r="1975" spans="3:4" x14ac:dyDescent="0.2">
      <c r="C1975" s="14"/>
      <c r="D1975" s="14"/>
    </row>
    <row r="1976" spans="3:4" x14ac:dyDescent="0.2">
      <c r="C1976" s="14"/>
      <c r="D1976" s="14"/>
    </row>
    <row r="1977" spans="3:4" x14ac:dyDescent="0.2">
      <c r="C1977" s="14"/>
      <c r="D1977" s="14"/>
    </row>
    <row r="1978" spans="3:4" x14ac:dyDescent="0.2">
      <c r="C1978" s="14"/>
      <c r="D1978" s="14"/>
    </row>
    <row r="1979" spans="3:4" x14ac:dyDescent="0.2">
      <c r="C1979" s="14"/>
      <c r="D1979" s="14"/>
    </row>
    <row r="1980" spans="3:4" x14ac:dyDescent="0.2">
      <c r="C1980" s="14"/>
      <c r="D1980" s="14"/>
    </row>
    <row r="1981" spans="3:4" x14ac:dyDescent="0.2">
      <c r="C1981" s="14"/>
      <c r="D1981" s="14"/>
    </row>
    <row r="1982" spans="3:4" x14ac:dyDescent="0.2">
      <c r="C1982" s="14"/>
      <c r="D1982" s="14"/>
    </row>
    <row r="1983" spans="3:4" x14ac:dyDescent="0.2">
      <c r="C1983" s="14"/>
      <c r="D1983" s="14"/>
    </row>
    <row r="1984" spans="3:4" x14ac:dyDescent="0.2">
      <c r="C1984" s="14"/>
      <c r="D1984" s="14"/>
    </row>
    <row r="1985" spans="3:4" x14ac:dyDescent="0.2">
      <c r="C1985" s="14"/>
      <c r="D1985" s="14"/>
    </row>
    <row r="1986" spans="3:4" x14ac:dyDescent="0.2">
      <c r="C1986" s="14"/>
      <c r="D1986" s="14"/>
    </row>
    <row r="1987" spans="3:4" x14ac:dyDescent="0.2">
      <c r="C1987" s="14"/>
      <c r="D1987" s="14"/>
    </row>
    <row r="1988" spans="3:4" x14ac:dyDescent="0.2">
      <c r="C1988" s="14"/>
      <c r="D1988" s="14"/>
    </row>
    <row r="1989" spans="3:4" x14ac:dyDescent="0.2">
      <c r="C1989" s="14"/>
      <c r="D1989" s="14"/>
    </row>
    <row r="1990" spans="3:4" x14ac:dyDescent="0.2">
      <c r="C1990" s="14"/>
      <c r="D1990" s="14"/>
    </row>
    <row r="1991" spans="3:4" x14ac:dyDescent="0.2">
      <c r="C1991" s="14"/>
      <c r="D1991" s="14"/>
    </row>
    <row r="1992" spans="3:4" x14ac:dyDescent="0.2">
      <c r="C1992" s="14"/>
      <c r="D1992" s="14"/>
    </row>
    <row r="1993" spans="3:4" x14ac:dyDescent="0.2">
      <c r="C1993" s="14"/>
      <c r="D1993" s="14"/>
    </row>
    <row r="1994" spans="3:4" x14ac:dyDescent="0.2">
      <c r="C1994" s="14"/>
      <c r="D1994" s="14"/>
    </row>
    <row r="1995" spans="3:4" x14ac:dyDescent="0.2">
      <c r="C1995" s="14"/>
      <c r="D1995" s="14"/>
    </row>
    <row r="1996" spans="3:4" x14ac:dyDescent="0.2">
      <c r="C1996" s="14"/>
      <c r="D1996" s="14"/>
    </row>
    <row r="1997" spans="3:4" x14ac:dyDescent="0.2">
      <c r="C1997" s="14"/>
      <c r="D1997" s="14"/>
    </row>
    <row r="1998" spans="3:4" x14ac:dyDescent="0.2">
      <c r="C1998" s="14"/>
      <c r="D1998" s="14"/>
    </row>
    <row r="1999" spans="3:4" x14ac:dyDescent="0.2">
      <c r="C1999" s="14"/>
      <c r="D1999" s="14"/>
    </row>
    <row r="2000" spans="3:4" x14ac:dyDescent="0.2">
      <c r="C2000" s="14"/>
      <c r="D2000" s="14"/>
    </row>
    <row r="2001" spans="3:4" x14ac:dyDescent="0.2">
      <c r="C2001" s="14"/>
      <c r="D2001" s="14"/>
    </row>
    <row r="2002" spans="3:4" x14ac:dyDescent="0.2">
      <c r="C2002" s="14"/>
      <c r="D2002" s="14"/>
    </row>
    <row r="2003" spans="3:4" x14ac:dyDescent="0.2">
      <c r="C2003" s="14"/>
      <c r="D2003" s="14"/>
    </row>
    <row r="2004" spans="3:4" x14ac:dyDescent="0.2">
      <c r="C2004" s="14"/>
      <c r="D2004" s="14"/>
    </row>
    <row r="2005" spans="3:4" x14ac:dyDescent="0.2">
      <c r="C2005" s="14"/>
      <c r="D2005" s="14"/>
    </row>
    <row r="2006" spans="3:4" x14ac:dyDescent="0.2">
      <c r="C2006" s="14"/>
      <c r="D2006" s="14"/>
    </row>
    <row r="2007" spans="3:4" x14ac:dyDescent="0.2">
      <c r="C2007" s="14"/>
      <c r="D2007" s="14"/>
    </row>
    <row r="2008" spans="3:4" x14ac:dyDescent="0.2">
      <c r="C2008" s="14"/>
      <c r="D2008" s="14"/>
    </row>
    <row r="2009" spans="3:4" x14ac:dyDescent="0.2">
      <c r="C2009" s="14"/>
      <c r="D2009" s="14"/>
    </row>
    <row r="2010" spans="3:4" x14ac:dyDescent="0.2">
      <c r="C2010" s="14"/>
      <c r="D2010" s="14"/>
    </row>
    <row r="2011" spans="3:4" x14ac:dyDescent="0.2">
      <c r="C2011" s="14"/>
      <c r="D2011" s="14"/>
    </row>
    <row r="2012" spans="3:4" x14ac:dyDescent="0.2">
      <c r="C2012" s="14"/>
      <c r="D2012" s="14"/>
    </row>
    <row r="2013" spans="3:4" x14ac:dyDescent="0.2">
      <c r="C2013" s="14"/>
      <c r="D2013" s="14"/>
    </row>
    <row r="2014" spans="3:4" x14ac:dyDescent="0.2">
      <c r="C2014" s="14"/>
      <c r="D2014" s="14"/>
    </row>
    <row r="2015" spans="3:4" x14ac:dyDescent="0.2">
      <c r="C2015" s="14"/>
      <c r="D2015" s="14"/>
    </row>
    <row r="2016" spans="3:4" x14ac:dyDescent="0.2">
      <c r="C2016" s="14"/>
      <c r="D2016" s="14"/>
    </row>
    <row r="2017" spans="3:4" x14ac:dyDescent="0.2">
      <c r="C2017" s="14"/>
      <c r="D2017" s="14"/>
    </row>
    <row r="2018" spans="3:4" x14ac:dyDescent="0.2">
      <c r="C2018" s="14"/>
      <c r="D2018" s="14"/>
    </row>
    <row r="2019" spans="3:4" x14ac:dyDescent="0.2">
      <c r="C2019" s="14"/>
      <c r="D2019" s="14"/>
    </row>
    <row r="2020" spans="3:4" x14ac:dyDescent="0.2">
      <c r="C2020" s="14"/>
      <c r="D2020" s="14"/>
    </row>
    <row r="2021" spans="3:4" x14ac:dyDescent="0.2">
      <c r="C2021" s="14"/>
      <c r="D2021" s="14"/>
    </row>
    <row r="2022" spans="3:4" x14ac:dyDescent="0.2">
      <c r="C2022" s="14"/>
      <c r="D2022" s="14"/>
    </row>
    <row r="2023" spans="3:4" x14ac:dyDescent="0.2">
      <c r="C2023" s="14"/>
      <c r="D2023" s="14"/>
    </row>
    <row r="2024" spans="3:4" x14ac:dyDescent="0.2">
      <c r="C2024" s="14"/>
      <c r="D2024" s="14"/>
    </row>
    <row r="2025" spans="3:4" x14ac:dyDescent="0.2">
      <c r="C2025" s="14"/>
      <c r="D2025" s="14"/>
    </row>
    <row r="2026" spans="3:4" x14ac:dyDescent="0.2">
      <c r="C2026" s="14"/>
      <c r="D2026" s="14"/>
    </row>
    <row r="2027" spans="3:4" x14ac:dyDescent="0.2">
      <c r="C2027" s="14"/>
      <c r="D2027" s="14"/>
    </row>
    <row r="2028" spans="3:4" x14ac:dyDescent="0.2">
      <c r="C2028" s="14"/>
      <c r="D2028" s="14"/>
    </row>
    <row r="2029" spans="3:4" x14ac:dyDescent="0.2">
      <c r="C2029" s="14"/>
      <c r="D2029" s="14"/>
    </row>
    <row r="2030" spans="3:4" x14ac:dyDescent="0.2">
      <c r="C2030" s="14"/>
      <c r="D2030" s="14"/>
    </row>
    <row r="2031" spans="3:4" x14ac:dyDescent="0.2">
      <c r="C2031" s="14"/>
      <c r="D2031" s="14"/>
    </row>
    <row r="2032" spans="3:4" x14ac:dyDescent="0.2">
      <c r="C2032" s="14"/>
      <c r="D2032" s="14"/>
    </row>
    <row r="2033" spans="3:4" x14ac:dyDescent="0.2">
      <c r="C2033" s="14"/>
      <c r="D2033" s="14"/>
    </row>
    <row r="2034" spans="3:4" x14ac:dyDescent="0.2">
      <c r="C2034" s="14"/>
      <c r="D2034" s="14"/>
    </row>
    <row r="2035" spans="3:4" x14ac:dyDescent="0.2">
      <c r="C2035" s="14"/>
      <c r="D2035" s="14"/>
    </row>
    <row r="2036" spans="3:4" x14ac:dyDescent="0.2">
      <c r="C2036" s="14"/>
      <c r="D2036" s="14"/>
    </row>
    <row r="2037" spans="3:4" x14ac:dyDescent="0.2">
      <c r="C2037" s="14"/>
      <c r="D2037" s="14"/>
    </row>
    <row r="2038" spans="3:4" x14ac:dyDescent="0.2">
      <c r="C2038" s="14"/>
      <c r="D2038" s="14"/>
    </row>
    <row r="2039" spans="3:4" x14ac:dyDescent="0.2">
      <c r="C2039" s="14"/>
      <c r="D2039" s="14"/>
    </row>
    <row r="2040" spans="3:4" x14ac:dyDescent="0.2">
      <c r="C2040" s="14"/>
      <c r="D2040" s="14"/>
    </row>
    <row r="2041" spans="3:4" x14ac:dyDescent="0.2">
      <c r="C2041" s="14"/>
      <c r="D2041" s="14"/>
    </row>
    <row r="2042" spans="3:4" x14ac:dyDescent="0.2">
      <c r="C2042" s="14"/>
      <c r="D2042" s="14"/>
    </row>
    <row r="2043" spans="3:4" x14ac:dyDescent="0.2">
      <c r="C2043" s="14"/>
      <c r="D2043" s="14"/>
    </row>
    <row r="2044" spans="3:4" x14ac:dyDescent="0.2">
      <c r="C2044" s="14"/>
      <c r="D2044" s="14"/>
    </row>
    <row r="2045" spans="3:4" x14ac:dyDescent="0.2">
      <c r="C2045" s="14"/>
      <c r="D2045" s="14"/>
    </row>
    <row r="2046" spans="3:4" x14ac:dyDescent="0.2">
      <c r="C2046" s="14"/>
      <c r="D2046" s="14"/>
    </row>
    <row r="2047" spans="3:4" x14ac:dyDescent="0.2">
      <c r="C2047" s="14"/>
      <c r="D2047" s="14"/>
    </row>
    <row r="2048" spans="3:4" x14ac:dyDescent="0.2">
      <c r="C2048" s="14"/>
      <c r="D2048" s="14"/>
    </row>
    <row r="2049" spans="3:4" x14ac:dyDescent="0.2">
      <c r="C2049" s="14"/>
      <c r="D2049" s="14"/>
    </row>
    <row r="2050" spans="3:4" x14ac:dyDescent="0.2">
      <c r="C2050" s="14"/>
      <c r="D2050" s="14"/>
    </row>
    <row r="2051" spans="3:4" x14ac:dyDescent="0.2">
      <c r="C2051" s="14"/>
      <c r="D2051" s="14"/>
    </row>
    <row r="2052" spans="3:4" x14ac:dyDescent="0.2">
      <c r="C2052" s="14"/>
      <c r="D2052" s="14"/>
    </row>
    <row r="2053" spans="3:4" x14ac:dyDescent="0.2">
      <c r="C2053" s="14"/>
      <c r="D2053" s="14"/>
    </row>
    <row r="2054" spans="3:4" x14ac:dyDescent="0.2">
      <c r="C2054" s="14"/>
      <c r="D2054" s="14"/>
    </row>
    <row r="2055" spans="3:4" x14ac:dyDescent="0.2">
      <c r="C2055" s="14"/>
      <c r="D2055" s="14"/>
    </row>
    <row r="2056" spans="3:4" x14ac:dyDescent="0.2">
      <c r="C2056" s="14"/>
      <c r="D2056" s="14"/>
    </row>
    <row r="2057" spans="3:4" x14ac:dyDescent="0.2">
      <c r="C2057" s="14"/>
      <c r="D2057" s="14"/>
    </row>
    <row r="2058" spans="3:4" x14ac:dyDescent="0.2">
      <c r="C2058" s="14"/>
      <c r="D2058" s="14"/>
    </row>
    <row r="2059" spans="3:4" x14ac:dyDescent="0.2">
      <c r="C2059" s="14"/>
      <c r="D2059" s="14"/>
    </row>
    <row r="2060" spans="3:4" x14ac:dyDescent="0.2">
      <c r="C2060" s="14"/>
      <c r="D2060" s="14"/>
    </row>
    <row r="2061" spans="3:4" x14ac:dyDescent="0.2">
      <c r="C2061" s="14"/>
      <c r="D2061" s="14"/>
    </row>
    <row r="2062" spans="3:4" x14ac:dyDescent="0.2">
      <c r="C2062" s="14"/>
      <c r="D2062" s="14"/>
    </row>
    <row r="2063" spans="3:4" x14ac:dyDescent="0.2">
      <c r="C2063" s="14"/>
      <c r="D2063" s="14"/>
    </row>
    <row r="2064" spans="3:4" x14ac:dyDescent="0.2">
      <c r="C2064" s="14"/>
      <c r="D2064" s="14"/>
    </row>
    <row r="2065" spans="3:4" x14ac:dyDescent="0.2">
      <c r="C2065" s="14"/>
      <c r="D2065" s="14"/>
    </row>
    <row r="2066" spans="3:4" x14ac:dyDescent="0.2">
      <c r="C2066" s="14"/>
      <c r="D2066" s="14"/>
    </row>
    <row r="2067" spans="3:4" x14ac:dyDescent="0.2">
      <c r="C2067" s="14"/>
      <c r="D2067" s="14"/>
    </row>
    <row r="2068" spans="3:4" x14ac:dyDescent="0.2">
      <c r="C2068" s="14"/>
      <c r="D2068" s="14"/>
    </row>
    <row r="2069" spans="3:4" x14ac:dyDescent="0.2">
      <c r="C2069" s="14"/>
      <c r="D2069" s="14"/>
    </row>
    <row r="2070" spans="3:4" x14ac:dyDescent="0.2">
      <c r="C2070" s="14"/>
      <c r="D2070" s="14"/>
    </row>
    <row r="2071" spans="3:4" x14ac:dyDescent="0.2">
      <c r="C2071" s="14"/>
      <c r="D2071" s="14"/>
    </row>
    <row r="2072" spans="3:4" x14ac:dyDescent="0.2">
      <c r="C2072" s="14"/>
      <c r="D2072" s="14"/>
    </row>
    <row r="2073" spans="3:4" x14ac:dyDescent="0.2">
      <c r="C2073" s="14"/>
      <c r="D2073" s="14"/>
    </row>
    <row r="2074" spans="3:4" x14ac:dyDescent="0.2">
      <c r="C2074" s="14"/>
      <c r="D2074" s="14"/>
    </row>
    <row r="2075" spans="3:4" x14ac:dyDescent="0.2">
      <c r="C2075" s="14"/>
      <c r="D2075" s="14"/>
    </row>
    <row r="2076" spans="3:4" x14ac:dyDescent="0.2">
      <c r="C2076" s="14"/>
      <c r="D2076" s="14"/>
    </row>
    <row r="2077" spans="3:4" x14ac:dyDescent="0.2">
      <c r="C2077" s="14"/>
      <c r="D2077" s="14"/>
    </row>
    <row r="2078" spans="3:4" x14ac:dyDescent="0.2">
      <c r="C2078" s="14"/>
      <c r="D2078" s="14"/>
    </row>
    <row r="2079" spans="3:4" x14ac:dyDescent="0.2">
      <c r="C2079" s="14"/>
      <c r="D2079" s="14"/>
    </row>
    <row r="2080" spans="3:4" x14ac:dyDescent="0.2">
      <c r="C2080" s="14"/>
      <c r="D2080" s="14"/>
    </row>
    <row r="2081" spans="3:4" x14ac:dyDescent="0.2">
      <c r="C2081" s="14"/>
      <c r="D2081" s="14"/>
    </row>
    <row r="2082" spans="3:4" x14ac:dyDescent="0.2">
      <c r="C2082" s="14"/>
      <c r="D2082" s="14"/>
    </row>
    <row r="2083" spans="3:4" x14ac:dyDescent="0.2">
      <c r="C2083" s="14"/>
      <c r="D2083" s="14"/>
    </row>
    <row r="2084" spans="3:4" x14ac:dyDescent="0.2">
      <c r="C2084" s="14"/>
      <c r="D2084" s="14"/>
    </row>
    <row r="2085" spans="3:4" x14ac:dyDescent="0.2">
      <c r="C2085" s="14"/>
      <c r="D2085" s="14"/>
    </row>
    <row r="2086" spans="3:4" x14ac:dyDescent="0.2">
      <c r="C2086" s="14"/>
      <c r="D2086" s="14"/>
    </row>
    <row r="2087" spans="3:4" x14ac:dyDescent="0.2">
      <c r="C2087" s="14"/>
      <c r="D2087" s="14"/>
    </row>
    <row r="2088" spans="3:4" x14ac:dyDescent="0.2">
      <c r="C2088" s="14"/>
      <c r="D2088" s="14"/>
    </row>
    <row r="2089" spans="3:4" x14ac:dyDescent="0.2">
      <c r="C2089" s="14"/>
      <c r="D2089" s="14"/>
    </row>
    <row r="2090" spans="3:4" x14ac:dyDescent="0.2">
      <c r="C2090" s="14"/>
      <c r="D2090" s="14"/>
    </row>
    <row r="2091" spans="3:4" x14ac:dyDescent="0.2">
      <c r="C2091" s="14"/>
      <c r="D2091" s="14"/>
    </row>
    <row r="2092" spans="3:4" x14ac:dyDescent="0.2">
      <c r="C2092" s="14"/>
      <c r="D2092" s="14"/>
    </row>
    <row r="2093" spans="3:4" x14ac:dyDescent="0.2">
      <c r="C2093" s="14"/>
      <c r="D2093" s="14"/>
    </row>
    <row r="2094" spans="3:4" x14ac:dyDescent="0.2">
      <c r="C2094" s="14"/>
      <c r="D2094" s="14"/>
    </row>
    <row r="2095" spans="3:4" x14ac:dyDescent="0.2">
      <c r="C2095" s="14"/>
      <c r="D2095" s="14"/>
    </row>
    <row r="2096" spans="3:4" x14ac:dyDescent="0.2">
      <c r="C2096" s="14"/>
      <c r="D2096" s="14"/>
    </row>
    <row r="2097" spans="3:4" x14ac:dyDescent="0.2">
      <c r="C2097" s="14"/>
      <c r="D2097" s="14"/>
    </row>
    <row r="2098" spans="3:4" x14ac:dyDescent="0.2">
      <c r="C2098" s="14"/>
      <c r="D2098" s="14"/>
    </row>
    <row r="2099" spans="3:4" x14ac:dyDescent="0.2">
      <c r="C2099" s="14"/>
      <c r="D2099" s="14"/>
    </row>
    <row r="2100" spans="3:4" x14ac:dyDescent="0.2">
      <c r="C2100" s="14"/>
      <c r="D2100" s="14"/>
    </row>
    <row r="2101" spans="3:4" x14ac:dyDescent="0.2">
      <c r="C2101" s="14"/>
      <c r="D2101" s="14"/>
    </row>
    <row r="2102" spans="3:4" x14ac:dyDescent="0.2">
      <c r="C2102" s="14"/>
      <c r="D2102" s="14"/>
    </row>
    <row r="2103" spans="3:4" x14ac:dyDescent="0.2">
      <c r="C2103" s="14"/>
      <c r="D2103" s="14"/>
    </row>
    <row r="2104" spans="3:4" x14ac:dyDescent="0.2">
      <c r="C2104" s="14"/>
      <c r="D2104" s="14"/>
    </row>
    <row r="2105" spans="3:4" x14ac:dyDescent="0.2">
      <c r="C2105" s="14"/>
      <c r="D2105" s="14"/>
    </row>
    <row r="2106" spans="3:4" x14ac:dyDescent="0.2">
      <c r="C2106" s="14"/>
      <c r="D2106" s="14"/>
    </row>
    <row r="2107" spans="3:4" x14ac:dyDescent="0.2">
      <c r="C2107" s="14"/>
      <c r="D2107" s="14"/>
    </row>
    <row r="2108" spans="3:4" x14ac:dyDescent="0.2">
      <c r="C2108" s="14"/>
      <c r="D2108" s="14"/>
    </row>
    <row r="2109" spans="3:4" x14ac:dyDescent="0.2">
      <c r="C2109" s="14"/>
      <c r="D2109" s="14"/>
    </row>
    <row r="2110" spans="3:4" x14ac:dyDescent="0.2">
      <c r="C2110" s="14"/>
      <c r="D2110" s="14"/>
    </row>
    <row r="2111" spans="3:4" x14ac:dyDescent="0.2">
      <c r="C2111" s="14"/>
      <c r="D2111" s="14"/>
    </row>
    <row r="2112" spans="3:4" x14ac:dyDescent="0.2">
      <c r="C2112" s="14"/>
      <c r="D2112" s="14"/>
    </row>
    <row r="2113" spans="3:4" x14ac:dyDescent="0.2">
      <c r="C2113" s="14"/>
      <c r="D2113" s="14"/>
    </row>
    <row r="2114" spans="3:4" x14ac:dyDescent="0.2">
      <c r="C2114" s="14"/>
      <c r="D2114" s="14"/>
    </row>
    <row r="2115" spans="3:4" x14ac:dyDescent="0.2">
      <c r="C2115" s="14"/>
      <c r="D2115" s="14"/>
    </row>
    <row r="2116" spans="3:4" x14ac:dyDescent="0.2">
      <c r="C2116" s="14"/>
      <c r="D2116" s="14"/>
    </row>
    <row r="2117" spans="3:4" x14ac:dyDescent="0.2">
      <c r="C2117" s="14"/>
      <c r="D2117" s="14"/>
    </row>
    <row r="2118" spans="3:4" x14ac:dyDescent="0.2">
      <c r="C2118" s="14"/>
      <c r="D2118" s="14"/>
    </row>
    <row r="2119" spans="3:4" x14ac:dyDescent="0.2">
      <c r="C2119" s="14"/>
      <c r="D2119" s="14"/>
    </row>
    <row r="2120" spans="3:4" x14ac:dyDescent="0.2">
      <c r="C2120" s="14"/>
      <c r="D2120" s="14"/>
    </row>
    <row r="2121" spans="3:4" x14ac:dyDescent="0.2">
      <c r="C2121" s="14"/>
      <c r="D2121" s="14"/>
    </row>
    <row r="2122" spans="3:4" x14ac:dyDescent="0.2">
      <c r="C2122" s="14"/>
      <c r="D2122" s="14"/>
    </row>
    <row r="2123" spans="3:4" x14ac:dyDescent="0.2">
      <c r="C2123" s="14"/>
      <c r="D2123" s="14"/>
    </row>
    <row r="2124" spans="3:4" x14ac:dyDescent="0.2">
      <c r="C2124" s="14"/>
      <c r="D2124" s="14"/>
    </row>
    <row r="2125" spans="3:4" x14ac:dyDescent="0.2">
      <c r="C2125" s="14"/>
      <c r="D2125" s="14"/>
    </row>
    <row r="2126" spans="3:4" x14ac:dyDescent="0.2">
      <c r="C2126" s="14"/>
      <c r="D2126" s="14"/>
    </row>
    <row r="2127" spans="3:4" x14ac:dyDescent="0.2">
      <c r="C2127" s="14"/>
      <c r="D2127" s="14"/>
    </row>
    <row r="2128" spans="3:4" x14ac:dyDescent="0.2">
      <c r="C2128" s="14"/>
      <c r="D2128" s="14"/>
    </row>
    <row r="2129" spans="3:4" x14ac:dyDescent="0.2">
      <c r="C2129" s="14"/>
      <c r="D2129" s="14"/>
    </row>
    <row r="2130" spans="3:4" x14ac:dyDescent="0.2">
      <c r="C2130" s="14"/>
      <c r="D2130" s="14"/>
    </row>
    <row r="2131" spans="3:4" x14ac:dyDescent="0.2">
      <c r="C2131" s="14"/>
      <c r="D2131" s="14"/>
    </row>
    <row r="2132" spans="3:4" x14ac:dyDescent="0.2">
      <c r="C2132" s="14"/>
      <c r="D2132" s="14"/>
    </row>
    <row r="2133" spans="3:4" x14ac:dyDescent="0.2">
      <c r="C2133" s="14"/>
      <c r="D2133" s="14"/>
    </row>
    <row r="2134" spans="3:4" x14ac:dyDescent="0.2">
      <c r="C2134" s="14"/>
      <c r="D2134" s="14"/>
    </row>
    <row r="2135" spans="3:4" x14ac:dyDescent="0.2">
      <c r="C2135" s="14"/>
      <c r="D2135" s="14"/>
    </row>
    <row r="2136" spans="3:4" x14ac:dyDescent="0.2">
      <c r="C2136" s="14"/>
      <c r="D2136" s="14"/>
    </row>
    <row r="2137" spans="3:4" x14ac:dyDescent="0.2">
      <c r="C2137" s="14"/>
      <c r="D2137" s="14"/>
    </row>
    <row r="2138" spans="3:4" x14ac:dyDescent="0.2">
      <c r="C2138" s="14"/>
      <c r="D2138" s="14"/>
    </row>
    <row r="2139" spans="3:4" x14ac:dyDescent="0.2">
      <c r="C2139" s="14"/>
      <c r="D2139" s="14"/>
    </row>
    <row r="2140" spans="3:4" x14ac:dyDescent="0.2">
      <c r="C2140" s="14"/>
      <c r="D2140" s="14"/>
    </row>
    <row r="2141" spans="3:4" x14ac:dyDescent="0.2">
      <c r="C2141" s="14"/>
      <c r="D2141" s="14"/>
    </row>
    <row r="2142" spans="3:4" x14ac:dyDescent="0.2">
      <c r="C2142" s="14"/>
      <c r="D2142" s="14"/>
    </row>
    <row r="2143" spans="3:4" x14ac:dyDescent="0.2">
      <c r="C2143" s="14"/>
      <c r="D2143" s="14"/>
    </row>
    <row r="2144" spans="3:4" x14ac:dyDescent="0.2">
      <c r="C2144" s="14"/>
      <c r="D2144" s="14"/>
    </row>
    <row r="2145" spans="3:4" x14ac:dyDescent="0.2">
      <c r="C2145" s="14"/>
      <c r="D2145" s="14"/>
    </row>
    <row r="2146" spans="3:4" x14ac:dyDescent="0.2">
      <c r="C2146" s="14"/>
      <c r="D2146" s="14"/>
    </row>
    <row r="2147" spans="3:4" x14ac:dyDescent="0.2">
      <c r="C2147" s="14"/>
      <c r="D2147" s="14"/>
    </row>
    <row r="2148" spans="3:4" x14ac:dyDescent="0.2">
      <c r="C2148" s="14"/>
      <c r="D2148" s="14"/>
    </row>
    <row r="2149" spans="3:4" x14ac:dyDescent="0.2">
      <c r="C2149" s="14"/>
      <c r="D2149" s="14"/>
    </row>
    <row r="2150" spans="3:4" x14ac:dyDescent="0.2">
      <c r="C2150" s="14"/>
      <c r="D2150" s="14"/>
    </row>
    <row r="2151" spans="3:4" x14ac:dyDescent="0.2">
      <c r="C2151" s="14"/>
      <c r="D2151" s="14"/>
    </row>
    <row r="2152" spans="3:4" x14ac:dyDescent="0.2">
      <c r="C2152" s="14"/>
      <c r="D2152" s="14"/>
    </row>
    <row r="2153" spans="3:4" x14ac:dyDescent="0.2">
      <c r="C2153" s="14"/>
      <c r="D2153" s="14"/>
    </row>
    <row r="2154" spans="3:4" x14ac:dyDescent="0.2">
      <c r="C2154" s="14"/>
      <c r="D2154" s="14"/>
    </row>
    <row r="2155" spans="3:4" x14ac:dyDescent="0.2">
      <c r="C2155" s="14"/>
      <c r="D2155" s="14"/>
    </row>
    <row r="2156" spans="3:4" x14ac:dyDescent="0.2">
      <c r="C2156" s="14"/>
      <c r="D2156" s="14"/>
    </row>
    <row r="2157" spans="3:4" x14ac:dyDescent="0.2">
      <c r="C2157" s="14"/>
      <c r="D2157" s="14"/>
    </row>
    <row r="2158" spans="3:4" x14ac:dyDescent="0.2">
      <c r="C2158" s="14"/>
      <c r="D2158" s="14"/>
    </row>
    <row r="2159" spans="3:4" x14ac:dyDescent="0.2">
      <c r="C2159" s="14"/>
      <c r="D2159" s="14"/>
    </row>
    <row r="2160" spans="3:4" x14ac:dyDescent="0.2">
      <c r="C2160" s="14"/>
      <c r="D2160" s="14"/>
    </row>
    <row r="2161" spans="3:4" x14ac:dyDescent="0.2">
      <c r="C2161" s="14"/>
      <c r="D2161" s="14"/>
    </row>
    <row r="2162" spans="3:4" x14ac:dyDescent="0.2">
      <c r="C2162" s="14"/>
      <c r="D2162" s="14"/>
    </row>
    <row r="2163" spans="3:4" x14ac:dyDescent="0.2">
      <c r="C2163" s="14"/>
      <c r="D2163" s="14"/>
    </row>
    <row r="2164" spans="3:4" x14ac:dyDescent="0.2">
      <c r="C2164" s="14"/>
      <c r="D2164" s="14"/>
    </row>
    <row r="2165" spans="3:4" x14ac:dyDescent="0.2">
      <c r="C2165" s="14"/>
      <c r="D2165" s="14"/>
    </row>
    <row r="2166" spans="3:4" x14ac:dyDescent="0.2">
      <c r="C2166" s="14"/>
      <c r="D2166" s="14"/>
    </row>
    <row r="2167" spans="3:4" x14ac:dyDescent="0.2">
      <c r="C2167" s="14"/>
      <c r="D2167" s="14"/>
    </row>
    <row r="2168" spans="3:4" x14ac:dyDescent="0.2">
      <c r="C2168" s="14"/>
      <c r="D2168" s="14"/>
    </row>
    <row r="2169" spans="3:4" x14ac:dyDescent="0.2">
      <c r="C2169" s="14"/>
      <c r="D2169" s="14"/>
    </row>
    <row r="2170" spans="3:4" x14ac:dyDescent="0.2">
      <c r="C2170" s="14"/>
      <c r="D2170" s="14"/>
    </row>
    <row r="2171" spans="3:4" x14ac:dyDescent="0.2">
      <c r="C2171" s="14"/>
      <c r="D2171" s="14"/>
    </row>
    <row r="2172" spans="3:4" x14ac:dyDescent="0.2">
      <c r="C2172" s="14"/>
      <c r="D2172" s="14"/>
    </row>
    <row r="2173" spans="3:4" x14ac:dyDescent="0.2">
      <c r="C2173" s="14"/>
      <c r="D2173" s="14"/>
    </row>
    <row r="2174" spans="3:4" x14ac:dyDescent="0.2">
      <c r="C2174" s="14"/>
      <c r="D2174" s="14"/>
    </row>
    <row r="2175" spans="3:4" x14ac:dyDescent="0.2">
      <c r="C2175" s="14"/>
      <c r="D2175" s="14"/>
    </row>
    <row r="2176" spans="3:4" x14ac:dyDescent="0.2">
      <c r="C2176" s="14"/>
      <c r="D2176" s="14"/>
    </row>
    <row r="2177" spans="3:4" x14ac:dyDescent="0.2">
      <c r="C2177" s="14"/>
      <c r="D2177" s="14"/>
    </row>
    <row r="2178" spans="3:4" x14ac:dyDescent="0.2">
      <c r="C2178" s="14"/>
      <c r="D2178" s="14"/>
    </row>
    <row r="2179" spans="3:4" x14ac:dyDescent="0.2">
      <c r="C2179" s="14"/>
      <c r="D2179" s="14"/>
    </row>
    <row r="2180" spans="3:4" x14ac:dyDescent="0.2">
      <c r="C2180" s="14"/>
      <c r="D2180" s="14"/>
    </row>
    <row r="2181" spans="3:4" x14ac:dyDescent="0.2">
      <c r="C2181" s="14"/>
      <c r="D2181" s="14"/>
    </row>
    <row r="2182" spans="3:4" x14ac:dyDescent="0.2">
      <c r="C2182" s="14"/>
      <c r="D2182" s="14"/>
    </row>
    <row r="2183" spans="3:4" x14ac:dyDescent="0.2">
      <c r="C2183" s="14"/>
      <c r="D2183" s="14"/>
    </row>
    <row r="2184" spans="3:4" x14ac:dyDescent="0.2">
      <c r="C2184" s="14"/>
      <c r="D2184" s="14"/>
    </row>
    <row r="2185" spans="3:4" x14ac:dyDescent="0.2">
      <c r="C2185" s="14"/>
      <c r="D2185" s="14"/>
    </row>
    <row r="2186" spans="3:4" x14ac:dyDescent="0.2">
      <c r="C2186" s="14"/>
      <c r="D2186" s="14"/>
    </row>
    <row r="2187" spans="3:4" x14ac:dyDescent="0.2">
      <c r="C2187" s="14"/>
      <c r="D2187" s="14"/>
    </row>
    <row r="2188" spans="3:4" x14ac:dyDescent="0.2">
      <c r="C2188" s="14"/>
      <c r="D2188" s="14"/>
    </row>
    <row r="2189" spans="3:4" x14ac:dyDescent="0.2">
      <c r="C2189" s="14"/>
      <c r="D2189" s="14"/>
    </row>
    <row r="2190" spans="3:4" x14ac:dyDescent="0.2">
      <c r="C2190" s="14"/>
      <c r="D2190" s="14"/>
    </row>
    <row r="2191" spans="3:4" x14ac:dyDescent="0.2">
      <c r="C2191" s="14"/>
      <c r="D2191" s="14"/>
    </row>
    <row r="2192" spans="3:4" x14ac:dyDescent="0.2">
      <c r="C2192" s="14"/>
      <c r="D2192" s="14"/>
    </row>
    <row r="2193" spans="3:4" x14ac:dyDescent="0.2">
      <c r="C2193" s="14"/>
      <c r="D2193" s="14"/>
    </row>
    <row r="2194" spans="3:4" x14ac:dyDescent="0.2">
      <c r="C2194" s="14"/>
      <c r="D2194" s="14"/>
    </row>
    <row r="2195" spans="3:4" x14ac:dyDescent="0.2">
      <c r="C2195" s="14"/>
      <c r="D2195" s="14"/>
    </row>
    <row r="2196" spans="3:4" x14ac:dyDescent="0.2">
      <c r="C2196" s="14"/>
      <c r="D2196" s="14"/>
    </row>
    <row r="2197" spans="3:4" x14ac:dyDescent="0.2">
      <c r="C2197" s="14"/>
      <c r="D2197" s="14"/>
    </row>
    <row r="2198" spans="3:4" x14ac:dyDescent="0.2">
      <c r="C2198" s="14"/>
      <c r="D2198" s="14"/>
    </row>
    <row r="2199" spans="3:4" x14ac:dyDescent="0.2">
      <c r="C2199" s="14"/>
      <c r="D2199" s="14"/>
    </row>
    <row r="2200" spans="3:4" x14ac:dyDescent="0.2">
      <c r="C2200" s="14"/>
      <c r="D2200" s="14"/>
    </row>
    <row r="2201" spans="3:4" x14ac:dyDescent="0.2">
      <c r="C2201" s="14"/>
      <c r="D2201" s="14"/>
    </row>
    <row r="2202" spans="3:4" x14ac:dyDescent="0.2">
      <c r="C2202" s="14"/>
      <c r="D2202" s="14"/>
    </row>
    <row r="2203" spans="3:4" x14ac:dyDescent="0.2">
      <c r="C2203" s="14"/>
      <c r="D2203" s="14"/>
    </row>
    <row r="2204" spans="3:4" x14ac:dyDescent="0.2">
      <c r="C2204" s="14"/>
      <c r="D2204" s="14"/>
    </row>
    <row r="2205" spans="3:4" x14ac:dyDescent="0.2">
      <c r="C2205" s="14"/>
      <c r="D2205" s="14"/>
    </row>
    <row r="2206" spans="3:4" x14ac:dyDescent="0.2">
      <c r="C2206" s="14"/>
      <c r="D2206" s="14"/>
    </row>
    <row r="2207" spans="3:4" x14ac:dyDescent="0.2">
      <c r="C2207" s="14"/>
      <c r="D2207" s="14"/>
    </row>
    <row r="2208" spans="3:4" x14ac:dyDescent="0.2">
      <c r="C2208" s="14"/>
      <c r="D2208" s="14"/>
    </row>
    <row r="2209" spans="3:4" x14ac:dyDescent="0.2">
      <c r="C2209" s="14"/>
      <c r="D2209" s="14"/>
    </row>
    <row r="2210" spans="3:4" x14ac:dyDescent="0.2">
      <c r="C2210" s="14"/>
      <c r="D2210" s="14"/>
    </row>
    <row r="2211" spans="3:4" x14ac:dyDescent="0.2">
      <c r="C2211" s="14"/>
      <c r="D2211" s="14"/>
    </row>
    <row r="2212" spans="3:4" x14ac:dyDescent="0.2">
      <c r="C2212" s="14"/>
      <c r="D2212" s="14"/>
    </row>
    <row r="2213" spans="3:4" x14ac:dyDescent="0.2">
      <c r="C2213" s="14"/>
      <c r="D2213" s="14"/>
    </row>
    <row r="2214" spans="3:4" x14ac:dyDescent="0.2">
      <c r="C2214" s="14"/>
      <c r="D2214" s="14"/>
    </row>
    <row r="2215" spans="3:4" x14ac:dyDescent="0.2">
      <c r="C2215" s="14"/>
      <c r="D2215" s="14"/>
    </row>
    <row r="2216" spans="3:4" x14ac:dyDescent="0.2">
      <c r="C2216" s="14"/>
      <c r="D2216" s="14"/>
    </row>
    <row r="2217" spans="3:4" x14ac:dyDescent="0.2">
      <c r="C2217" s="14"/>
      <c r="D2217" s="14"/>
    </row>
    <row r="2218" spans="3:4" x14ac:dyDescent="0.2">
      <c r="C2218" s="14"/>
      <c r="D2218" s="14"/>
    </row>
    <row r="2219" spans="3:4" x14ac:dyDescent="0.2">
      <c r="C2219" s="14"/>
      <c r="D2219" s="14"/>
    </row>
    <row r="2220" spans="3:4" x14ac:dyDescent="0.2">
      <c r="C2220" s="14"/>
      <c r="D2220" s="14"/>
    </row>
    <row r="2221" spans="3:4" x14ac:dyDescent="0.2">
      <c r="C2221" s="14"/>
      <c r="D2221" s="14"/>
    </row>
    <row r="2222" spans="3:4" x14ac:dyDescent="0.2">
      <c r="C2222" s="14"/>
      <c r="D2222" s="14"/>
    </row>
    <row r="2223" spans="3:4" x14ac:dyDescent="0.2">
      <c r="C2223" s="14"/>
      <c r="D2223" s="14"/>
    </row>
    <row r="2224" spans="3:4" x14ac:dyDescent="0.2">
      <c r="C2224" s="14"/>
      <c r="D2224" s="14"/>
    </row>
    <row r="2225" spans="3:4" x14ac:dyDescent="0.2">
      <c r="C2225" s="14"/>
      <c r="D2225" s="14"/>
    </row>
    <row r="2226" spans="3:4" x14ac:dyDescent="0.2">
      <c r="C2226" s="14"/>
      <c r="D2226" s="14"/>
    </row>
    <row r="2227" spans="3:4" x14ac:dyDescent="0.2">
      <c r="C2227" s="14"/>
      <c r="D2227" s="14"/>
    </row>
    <row r="2228" spans="3:4" x14ac:dyDescent="0.2">
      <c r="C2228" s="14"/>
      <c r="D2228" s="14"/>
    </row>
    <row r="2229" spans="3:4" x14ac:dyDescent="0.2">
      <c r="C2229" s="14"/>
      <c r="D2229" s="14"/>
    </row>
    <row r="2230" spans="3:4" x14ac:dyDescent="0.2">
      <c r="C2230" s="14"/>
      <c r="D2230" s="14"/>
    </row>
    <row r="2231" spans="3:4" x14ac:dyDescent="0.2">
      <c r="C2231" s="14"/>
      <c r="D2231" s="14"/>
    </row>
    <row r="2232" spans="3:4" x14ac:dyDescent="0.2">
      <c r="C2232" s="14"/>
      <c r="D2232" s="14"/>
    </row>
    <row r="2233" spans="3:4" x14ac:dyDescent="0.2">
      <c r="C2233" s="14"/>
      <c r="D2233" s="14"/>
    </row>
    <row r="2234" spans="3:4" x14ac:dyDescent="0.2">
      <c r="C2234" s="14"/>
      <c r="D2234" s="14"/>
    </row>
    <row r="2235" spans="3:4" x14ac:dyDescent="0.2">
      <c r="C2235" s="14"/>
      <c r="D2235" s="14"/>
    </row>
    <row r="2236" spans="3:4" x14ac:dyDescent="0.2">
      <c r="C2236" s="14"/>
      <c r="D2236" s="14"/>
    </row>
    <row r="2237" spans="3:4" x14ac:dyDescent="0.2">
      <c r="C2237" s="14"/>
      <c r="D2237" s="14"/>
    </row>
    <row r="2238" spans="3:4" x14ac:dyDescent="0.2">
      <c r="C2238" s="14"/>
      <c r="D2238" s="14"/>
    </row>
    <row r="2239" spans="3:4" x14ac:dyDescent="0.2">
      <c r="C2239" s="14"/>
      <c r="D2239" s="14"/>
    </row>
    <row r="2240" spans="3:4" x14ac:dyDescent="0.2">
      <c r="C2240" s="14"/>
      <c r="D2240" s="14"/>
    </row>
    <row r="2241" spans="3:4" x14ac:dyDescent="0.2">
      <c r="C2241" s="14"/>
      <c r="D2241" s="14"/>
    </row>
    <row r="2242" spans="3:4" x14ac:dyDescent="0.2">
      <c r="C2242" s="14"/>
      <c r="D2242" s="14"/>
    </row>
    <row r="2243" spans="3:4" x14ac:dyDescent="0.2">
      <c r="C2243" s="14"/>
      <c r="D2243" s="14"/>
    </row>
    <row r="2244" spans="3:4" x14ac:dyDescent="0.2">
      <c r="C2244" s="14"/>
      <c r="D2244" s="14"/>
    </row>
    <row r="2245" spans="3:4" x14ac:dyDescent="0.2">
      <c r="C2245" s="14"/>
      <c r="D2245" s="14"/>
    </row>
    <row r="2246" spans="3:4" x14ac:dyDescent="0.2">
      <c r="C2246" s="14"/>
      <c r="D2246" s="14"/>
    </row>
    <row r="2247" spans="3:4" x14ac:dyDescent="0.2">
      <c r="C2247" s="14"/>
      <c r="D2247" s="14"/>
    </row>
    <row r="2248" spans="3:4" x14ac:dyDescent="0.2">
      <c r="C2248" s="14"/>
      <c r="D2248" s="14"/>
    </row>
    <row r="2249" spans="3:4" x14ac:dyDescent="0.2">
      <c r="C2249" s="14"/>
      <c r="D2249" s="14"/>
    </row>
    <row r="2250" spans="3:4" x14ac:dyDescent="0.2">
      <c r="C2250" s="14"/>
      <c r="D2250" s="14"/>
    </row>
    <row r="2251" spans="3:4" x14ac:dyDescent="0.2">
      <c r="C2251" s="14"/>
      <c r="D2251" s="14"/>
    </row>
    <row r="2252" spans="3:4" x14ac:dyDescent="0.2">
      <c r="C2252" s="14"/>
      <c r="D2252" s="14"/>
    </row>
    <row r="2253" spans="3:4" x14ac:dyDescent="0.2">
      <c r="C2253" s="14"/>
      <c r="D2253" s="14"/>
    </row>
    <row r="2254" spans="3:4" x14ac:dyDescent="0.2">
      <c r="C2254" s="14"/>
      <c r="D2254" s="14"/>
    </row>
    <row r="2255" spans="3:4" x14ac:dyDescent="0.2">
      <c r="C2255" s="14"/>
      <c r="D2255" s="14"/>
    </row>
    <row r="2256" spans="3:4" x14ac:dyDescent="0.2">
      <c r="C2256" s="14"/>
      <c r="D2256" s="14"/>
    </row>
    <row r="2257" spans="3:4" x14ac:dyDescent="0.2">
      <c r="C2257" s="14"/>
      <c r="D2257" s="14"/>
    </row>
    <row r="2258" spans="3:4" x14ac:dyDescent="0.2">
      <c r="C2258" s="14"/>
      <c r="D2258" s="14"/>
    </row>
    <row r="2259" spans="3:4" x14ac:dyDescent="0.2">
      <c r="C2259" s="14"/>
      <c r="D2259" s="14"/>
    </row>
    <row r="2260" spans="3:4" x14ac:dyDescent="0.2">
      <c r="C2260" s="14"/>
      <c r="D2260" s="14"/>
    </row>
    <row r="2261" spans="3:4" x14ac:dyDescent="0.2">
      <c r="C2261" s="14"/>
      <c r="D2261" s="14"/>
    </row>
    <row r="2262" spans="3:4" x14ac:dyDescent="0.2">
      <c r="C2262" s="14"/>
      <c r="D2262" s="14"/>
    </row>
    <row r="2263" spans="3:4" x14ac:dyDescent="0.2">
      <c r="C2263" s="14"/>
      <c r="D2263" s="14"/>
    </row>
    <row r="2264" spans="3:4" x14ac:dyDescent="0.2">
      <c r="C2264" s="14"/>
      <c r="D2264" s="14"/>
    </row>
    <row r="2265" spans="3:4" x14ac:dyDescent="0.2">
      <c r="C2265" s="14"/>
      <c r="D2265" s="14"/>
    </row>
    <row r="2266" spans="3:4" x14ac:dyDescent="0.2">
      <c r="C2266" s="14"/>
      <c r="D2266" s="14"/>
    </row>
    <row r="2267" spans="3:4" x14ac:dyDescent="0.2">
      <c r="C2267" s="14"/>
      <c r="D2267" s="14"/>
    </row>
    <row r="2268" spans="3:4" x14ac:dyDescent="0.2">
      <c r="C2268" s="14"/>
      <c r="D2268" s="14"/>
    </row>
    <row r="2269" spans="3:4" x14ac:dyDescent="0.2">
      <c r="C2269" s="14"/>
      <c r="D2269" s="14"/>
    </row>
    <row r="2270" spans="3:4" x14ac:dyDescent="0.2">
      <c r="C2270" s="14"/>
      <c r="D2270" s="14"/>
    </row>
    <row r="2271" spans="3:4" x14ac:dyDescent="0.2">
      <c r="C2271" s="14"/>
      <c r="D2271" s="14"/>
    </row>
    <row r="2272" spans="3:4" x14ac:dyDescent="0.2">
      <c r="C2272" s="14"/>
      <c r="D2272" s="14"/>
    </row>
    <row r="2273" spans="3:4" x14ac:dyDescent="0.2">
      <c r="C2273" s="14"/>
      <c r="D2273" s="14"/>
    </row>
    <row r="2274" spans="3:4" x14ac:dyDescent="0.2">
      <c r="C2274" s="14"/>
      <c r="D2274" s="14"/>
    </row>
    <row r="2275" spans="3:4" x14ac:dyDescent="0.2">
      <c r="C2275" s="14"/>
      <c r="D2275" s="14"/>
    </row>
    <row r="2276" spans="3:4" x14ac:dyDescent="0.2">
      <c r="C2276" s="14"/>
      <c r="D2276" s="14"/>
    </row>
    <row r="2277" spans="3:4" x14ac:dyDescent="0.2">
      <c r="C2277" s="14"/>
      <c r="D2277" s="14"/>
    </row>
    <row r="2278" spans="3:4" x14ac:dyDescent="0.2">
      <c r="C2278" s="14"/>
      <c r="D2278" s="14"/>
    </row>
    <row r="2279" spans="3:4" x14ac:dyDescent="0.2">
      <c r="C2279" s="14"/>
      <c r="D2279" s="14"/>
    </row>
    <row r="2280" spans="3:4" x14ac:dyDescent="0.2">
      <c r="C2280" s="14"/>
      <c r="D2280" s="14"/>
    </row>
    <row r="2281" spans="3:4" x14ac:dyDescent="0.2">
      <c r="C2281" s="14"/>
      <c r="D2281" s="14"/>
    </row>
    <row r="2282" spans="3:4" x14ac:dyDescent="0.2">
      <c r="C2282" s="14"/>
      <c r="D2282" s="14"/>
    </row>
    <row r="2283" spans="3:4" x14ac:dyDescent="0.2">
      <c r="C2283" s="14"/>
      <c r="D2283" s="14"/>
    </row>
    <row r="2284" spans="3:4" x14ac:dyDescent="0.2">
      <c r="C2284" s="14"/>
      <c r="D2284" s="14"/>
    </row>
    <row r="2285" spans="3:4" x14ac:dyDescent="0.2">
      <c r="C2285" s="14"/>
      <c r="D2285" s="14"/>
    </row>
    <row r="2286" spans="3:4" x14ac:dyDescent="0.2">
      <c r="C2286" s="14"/>
      <c r="D2286" s="14"/>
    </row>
    <row r="2287" spans="3:4" x14ac:dyDescent="0.2">
      <c r="C2287" s="14"/>
      <c r="D2287" s="14"/>
    </row>
    <row r="2288" spans="3:4" x14ac:dyDescent="0.2">
      <c r="C2288" s="14"/>
      <c r="D2288" s="14"/>
    </row>
    <row r="2289" spans="3:4" x14ac:dyDescent="0.2">
      <c r="C2289" s="14"/>
      <c r="D2289" s="14"/>
    </row>
    <row r="2290" spans="3:4" x14ac:dyDescent="0.2">
      <c r="C2290" s="14"/>
      <c r="D2290" s="14"/>
    </row>
    <row r="2291" spans="3:4" x14ac:dyDescent="0.2">
      <c r="C2291" s="14"/>
      <c r="D2291" s="14"/>
    </row>
    <row r="2292" spans="3:4" x14ac:dyDescent="0.2">
      <c r="C2292" s="14"/>
      <c r="D2292" s="14"/>
    </row>
    <row r="2293" spans="3:4" x14ac:dyDescent="0.2">
      <c r="C2293" s="14"/>
      <c r="D2293" s="14"/>
    </row>
    <row r="2294" spans="3:4" x14ac:dyDescent="0.2">
      <c r="C2294" s="14"/>
      <c r="D2294" s="14"/>
    </row>
    <row r="2295" spans="3:4" x14ac:dyDescent="0.2">
      <c r="C2295" s="14"/>
      <c r="D2295" s="14"/>
    </row>
    <row r="2296" spans="3:4" x14ac:dyDescent="0.2">
      <c r="C2296" s="14"/>
      <c r="D2296" s="14"/>
    </row>
    <row r="2297" spans="3:4" x14ac:dyDescent="0.2">
      <c r="C2297" s="14"/>
      <c r="D2297" s="14"/>
    </row>
    <row r="2298" spans="3:4" x14ac:dyDescent="0.2">
      <c r="C2298" s="14"/>
      <c r="D2298" s="14"/>
    </row>
    <row r="2299" spans="3:4" x14ac:dyDescent="0.2">
      <c r="C2299" s="14"/>
      <c r="D2299" s="14"/>
    </row>
    <row r="2300" spans="3:4" x14ac:dyDescent="0.2">
      <c r="C2300" s="14"/>
      <c r="D2300" s="14"/>
    </row>
    <row r="2301" spans="3:4" x14ac:dyDescent="0.2">
      <c r="C2301" s="14"/>
      <c r="D2301" s="14"/>
    </row>
    <row r="2302" spans="3:4" x14ac:dyDescent="0.2">
      <c r="C2302" s="14"/>
      <c r="D2302" s="14"/>
    </row>
    <row r="2303" spans="3:4" x14ac:dyDescent="0.2">
      <c r="C2303" s="14"/>
      <c r="D2303" s="14"/>
    </row>
    <row r="2304" spans="3:4" x14ac:dyDescent="0.2">
      <c r="C2304" s="14"/>
      <c r="D2304" s="14"/>
    </row>
    <row r="2305" spans="3:4" x14ac:dyDescent="0.2">
      <c r="C2305" s="14"/>
      <c r="D2305" s="14"/>
    </row>
    <row r="2306" spans="3:4" x14ac:dyDescent="0.2">
      <c r="C2306" s="14"/>
      <c r="D2306" s="14"/>
    </row>
    <row r="2307" spans="3:4" x14ac:dyDescent="0.2">
      <c r="C2307" s="14"/>
      <c r="D2307" s="14"/>
    </row>
    <row r="2308" spans="3:4" x14ac:dyDescent="0.2">
      <c r="C2308" s="14"/>
      <c r="D2308" s="14"/>
    </row>
    <row r="2309" spans="3:4" x14ac:dyDescent="0.2">
      <c r="C2309" s="14"/>
      <c r="D2309" s="14"/>
    </row>
    <row r="2310" spans="3:4" x14ac:dyDescent="0.2">
      <c r="C2310" s="14"/>
      <c r="D2310" s="14"/>
    </row>
    <row r="2311" spans="3:4" x14ac:dyDescent="0.2">
      <c r="C2311" s="14"/>
      <c r="D2311" s="14"/>
    </row>
    <row r="2312" spans="3:4" x14ac:dyDescent="0.2">
      <c r="C2312" s="14"/>
      <c r="D2312" s="14"/>
    </row>
    <row r="2313" spans="3:4" x14ac:dyDescent="0.2">
      <c r="C2313" s="14"/>
      <c r="D2313" s="14"/>
    </row>
    <row r="2314" spans="3:4" x14ac:dyDescent="0.2">
      <c r="C2314" s="14"/>
      <c r="D2314" s="14"/>
    </row>
    <row r="2315" spans="3:4" x14ac:dyDescent="0.2">
      <c r="C2315" s="14"/>
      <c r="D2315" s="14"/>
    </row>
    <row r="2316" spans="3:4" x14ac:dyDescent="0.2">
      <c r="C2316" s="14"/>
      <c r="D2316" s="14"/>
    </row>
    <row r="2317" spans="3:4" x14ac:dyDescent="0.2">
      <c r="C2317" s="14"/>
      <c r="D2317" s="14"/>
    </row>
    <row r="2318" spans="3:4" x14ac:dyDescent="0.2">
      <c r="C2318" s="14"/>
      <c r="D2318" s="14"/>
    </row>
    <row r="2319" spans="3:4" x14ac:dyDescent="0.2">
      <c r="C2319" s="14"/>
      <c r="D2319" s="14"/>
    </row>
    <row r="2320" spans="3:4" x14ac:dyDescent="0.2">
      <c r="C2320" s="14"/>
      <c r="D2320" s="14"/>
    </row>
    <row r="2321" spans="3:4" x14ac:dyDescent="0.2">
      <c r="C2321" s="14"/>
      <c r="D2321" s="14"/>
    </row>
    <row r="2322" spans="3:4" x14ac:dyDescent="0.2">
      <c r="C2322" s="14"/>
      <c r="D2322" s="14"/>
    </row>
    <row r="2323" spans="3:4" x14ac:dyDescent="0.2">
      <c r="C2323" s="14"/>
      <c r="D2323" s="14"/>
    </row>
    <row r="2324" spans="3:4" x14ac:dyDescent="0.2">
      <c r="C2324" s="14"/>
      <c r="D2324" s="14"/>
    </row>
    <row r="2325" spans="3:4" x14ac:dyDescent="0.2">
      <c r="C2325" s="14"/>
      <c r="D2325" s="14"/>
    </row>
    <row r="2326" spans="3:4" x14ac:dyDescent="0.2">
      <c r="C2326" s="14"/>
      <c r="D2326" s="14"/>
    </row>
    <row r="2327" spans="3:4" x14ac:dyDescent="0.2">
      <c r="C2327" s="14"/>
      <c r="D2327" s="14"/>
    </row>
    <row r="2328" spans="3:4" x14ac:dyDescent="0.2">
      <c r="C2328" s="14"/>
      <c r="D2328" s="14"/>
    </row>
    <row r="2329" spans="3:4" x14ac:dyDescent="0.2">
      <c r="C2329" s="14"/>
      <c r="D2329" s="14"/>
    </row>
    <row r="2330" spans="3:4" x14ac:dyDescent="0.2">
      <c r="C2330" s="14"/>
      <c r="D2330" s="14"/>
    </row>
    <row r="2331" spans="3:4" x14ac:dyDescent="0.2">
      <c r="C2331" s="14"/>
      <c r="D2331" s="14"/>
    </row>
    <row r="2332" spans="3:4" x14ac:dyDescent="0.2">
      <c r="C2332" s="14"/>
      <c r="D2332" s="14"/>
    </row>
    <row r="2333" spans="3:4" x14ac:dyDescent="0.2">
      <c r="C2333" s="14"/>
      <c r="D2333" s="14"/>
    </row>
    <row r="2334" spans="3:4" x14ac:dyDescent="0.2">
      <c r="C2334" s="14"/>
      <c r="D2334" s="14"/>
    </row>
    <row r="2335" spans="3:4" x14ac:dyDescent="0.2">
      <c r="C2335" s="14"/>
      <c r="D2335" s="14"/>
    </row>
    <row r="2336" spans="3:4" x14ac:dyDescent="0.2">
      <c r="C2336" s="14"/>
      <c r="D2336" s="14"/>
    </row>
    <row r="2337" spans="3:4" x14ac:dyDescent="0.2">
      <c r="C2337" s="14"/>
      <c r="D2337" s="14"/>
    </row>
    <row r="2338" spans="3:4" x14ac:dyDescent="0.2">
      <c r="C2338" s="14"/>
      <c r="D2338" s="14"/>
    </row>
    <row r="2339" spans="3:4" x14ac:dyDescent="0.2">
      <c r="C2339" s="14"/>
      <c r="D2339" s="14"/>
    </row>
    <row r="2340" spans="3:4" x14ac:dyDescent="0.2">
      <c r="C2340" s="14"/>
      <c r="D2340" s="14"/>
    </row>
    <row r="2341" spans="3:4" x14ac:dyDescent="0.2">
      <c r="C2341" s="14"/>
      <c r="D2341" s="14"/>
    </row>
    <row r="2342" spans="3:4" x14ac:dyDescent="0.2">
      <c r="C2342" s="14"/>
      <c r="D2342" s="14"/>
    </row>
    <row r="2343" spans="3:4" x14ac:dyDescent="0.2">
      <c r="C2343" s="14"/>
      <c r="D2343" s="14"/>
    </row>
    <row r="2344" spans="3:4" x14ac:dyDescent="0.2">
      <c r="C2344" s="14"/>
      <c r="D2344" s="14"/>
    </row>
    <row r="2345" spans="3:4" x14ac:dyDescent="0.2">
      <c r="C2345" s="14"/>
      <c r="D2345" s="14"/>
    </row>
    <row r="2346" spans="3:4" x14ac:dyDescent="0.2">
      <c r="C2346" s="14"/>
      <c r="D2346" s="14"/>
    </row>
    <row r="2347" spans="3:4" x14ac:dyDescent="0.2">
      <c r="C2347" s="14"/>
      <c r="D2347" s="14"/>
    </row>
    <row r="2348" spans="3:4" x14ac:dyDescent="0.2">
      <c r="C2348" s="14"/>
      <c r="D2348" s="14"/>
    </row>
    <row r="2349" spans="3:4" x14ac:dyDescent="0.2">
      <c r="C2349" s="14"/>
      <c r="D2349" s="14"/>
    </row>
    <row r="2350" spans="3:4" x14ac:dyDescent="0.2">
      <c r="C2350" s="14"/>
      <c r="D2350" s="14"/>
    </row>
    <row r="2351" spans="3:4" x14ac:dyDescent="0.2">
      <c r="C2351" s="14"/>
      <c r="D2351" s="14"/>
    </row>
    <row r="2352" spans="3:4" x14ac:dyDescent="0.2">
      <c r="C2352" s="14"/>
      <c r="D2352" s="14"/>
    </row>
    <row r="2353" spans="3:4" x14ac:dyDescent="0.2">
      <c r="C2353" s="14"/>
      <c r="D2353" s="14"/>
    </row>
    <row r="2354" spans="3:4" x14ac:dyDescent="0.2">
      <c r="C2354" s="14"/>
      <c r="D2354" s="14"/>
    </row>
    <row r="2355" spans="3:4" x14ac:dyDescent="0.2">
      <c r="C2355" s="14"/>
      <c r="D2355" s="14"/>
    </row>
    <row r="2356" spans="3:4" x14ac:dyDescent="0.2">
      <c r="C2356" s="14"/>
      <c r="D2356" s="14"/>
    </row>
    <row r="2357" spans="3:4" x14ac:dyDescent="0.2">
      <c r="C2357" s="14"/>
      <c r="D2357" s="14"/>
    </row>
    <row r="2358" spans="3:4" x14ac:dyDescent="0.2">
      <c r="C2358" s="14"/>
      <c r="D2358" s="14"/>
    </row>
    <row r="2359" spans="3:4" x14ac:dyDescent="0.2">
      <c r="C2359" s="14"/>
      <c r="D2359" s="14"/>
    </row>
    <row r="2360" spans="3:4" x14ac:dyDescent="0.2">
      <c r="C2360" s="14"/>
      <c r="D2360" s="14"/>
    </row>
    <row r="2361" spans="3:4" x14ac:dyDescent="0.2">
      <c r="C2361" s="14"/>
      <c r="D2361" s="14"/>
    </row>
    <row r="2362" spans="3:4" x14ac:dyDescent="0.2">
      <c r="C2362" s="14"/>
      <c r="D2362" s="14"/>
    </row>
    <row r="2363" spans="3:4" x14ac:dyDescent="0.2">
      <c r="C2363" s="14"/>
      <c r="D2363" s="14"/>
    </row>
    <row r="2364" spans="3:4" x14ac:dyDescent="0.2">
      <c r="C2364" s="14"/>
      <c r="D2364" s="14"/>
    </row>
    <row r="2365" spans="3:4" x14ac:dyDescent="0.2">
      <c r="C2365" s="14"/>
      <c r="D2365" s="14"/>
    </row>
    <row r="2366" spans="3:4" x14ac:dyDescent="0.2">
      <c r="C2366" s="14"/>
      <c r="D2366" s="14"/>
    </row>
    <row r="2367" spans="3:4" x14ac:dyDescent="0.2">
      <c r="C2367" s="14"/>
      <c r="D2367" s="14"/>
    </row>
    <row r="2368" spans="3:4" x14ac:dyDescent="0.2">
      <c r="C2368" s="14"/>
      <c r="D2368" s="14"/>
    </row>
    <row r="2369" spans="3:4" x14ac:dyDescent="0.2">
      <c r="C2369" s="14"/>
      <c r="D2369" s="14"/>
    </row>
    <row r="2370" spans="3:4" x14ac:dyDescent="0.2">
      <c r="C2370" s="14"/>
      <c r="D2370" s="14"/>
    </row>
    <row r="2371" spans="3:4" x14ac:dyDescent="0.2">
      <c r="C2371" s="14"/>
      <c r="D2371" s="14"/>
    </row>
    <row r="2372" spans="3:4" x14ac:dyDescent="0.2">
      <c r="C2372" s="14"/>
      <c r="D2372" s="14"/>
    </row>
    <row r="2373" spans="3:4" x14ac:dyDescent="0.2">
      <c r="C2373" s="14"/>
      <c r="D2373" s="14"/>
    </row>
    <row r="2374" spans="3:4" x14ac:dyDescent="0.2">
      <c r="C2374" s="14"/>
      <c r="D2374" s="14"/>
    </row>
    <row r="2375" spans="3:4" x14ac:dyDescent="0.2">
      <c r="C2375" s="14"/>
      <c r="D2375" s="14"/>
    </row>
    <row r="2376" spans="3:4" x14ac:dyDescent="0.2">
      <c r="C2376" s="14"/>
      <c r="D2376" s="14"/>
    </row>
    <row r="2377" spans="3:4" x14ac:dyDescent="0.2">
      <c r="C2377" s="14"/>
      <c r="D2377" s="14"/>
    </row>
    <row r="2378" spans="3:4" x14ac:dyDescent="0.2">
      <c r="C2378" s="14"/>
      <c r="D2378" s="14"/>
    </row>
    <row r="2379" spans="3:4" x14ac:dyDescent="0.2">
      <c r="C2379" s="14"/>
      <c r="D2379" s="14"/>
    </row>
    <row r="2380" spans="3:4" x14ac:dyDescent="0.2">
      <c r="C2380" s="14"/>
      <c r="D2380" s="14"/>
    </row>
    <row r="2381" spans="3:4" x14ac:dyDescent="0.2">
      <c r="C2381" s="14"/>
      <c r="D2381" s="14"/>
    </row>
    <row r="2382" spans="3:4" x14ac:dyDescent="0.2">
      <c r="C2382" s="14"/>
      <c r="D2382" s="14"/>
    </row>
    <row r="2383" spans="3:4" x14ac:dyDescent="0.2">
      <c r="C2383" s="14"/>
      <c r="D2383" s="14"/>
    </row>
    <row r="2384" spans="3:4" x14ac:dyDescent="0.2">
      <c r="C2384" s="14"/>
      <c r="D2384" s="14"/>
    </row>
    <row r="2385" spans="3:4" x14ac:dyDescent="0.2">
      <c r="C2385" s="14"/>
      <c r="D2385" s="14"/>
    </row>
    <row r="2386" spans="3:4" x14ac:dyDescent="0.2">
      <c r="C2386" s="14"/>
      <c r="D2386" s="14"/>
    </row>
    <row r="2387" spans="3:4" x14ac:dyDescent="0.2">
      <c r="C2387" s="14"/>
      <c r="D2387" s="14"/>
    </row>
    <row r="2388" spans="3:4" x14ac:dyDescent="0.2">
      <c r="C2388" s="14"/>
      <c r="D2388" s="14"/>
    </row>
    <row r="2389" spans="3:4" x14ac:dyDescent="0.2">
      <c r="C2389" s="14"/>
      <c r="D2389" s="14"/>
    </row>
    <row r="2390" spans="3:4" x14ac:dyDescent="0.2">
      <c r="C2390" s="14"/>
      <c r="D2390" s="14"/>
    </row>
    <row r="2391" spans="3:4" x14ac:dyDescent="0.2">
      <c r="C2391" s="14"/>
      <c r="D2391" s="14"/>
    </row>
    <row r="2392" spans="3:4" x14ac:dyDescent="0.2">
      <c r="C2392" s="14"/>
      <c r="D2392" s="14"/>
    </row>
    <row r="2393" spans="3:4" x14ac:dyDescent="0.2">
      <c r="C2393" s="14"/>
      <c r="D2393" s="14"/>
    </row>
    <row r="2394" spans="3:4" x14ac:dyDescent="0.2">
      <c r="C2394" s="14"/>
      <c r="D2394" s="14"/>
    </row>
    <row r="2395" spans="3:4" x14ac:dyDescent="0.2">
      <c r="C2395" s="14"/>
      <c r="D2395" s="14"/>
    </row>
    <row r="2396" spans="3:4" x14ac:dyDescent="0.2">
      <c r="C2396" s="14"/>
      <c r="D2396" s="14"/>
    </row>
    <row r="2397" spans="3:4" x14ac:dyDescent="0.2">
      <c r="C2397" s="14"/>
      <c r="D2397" s="14"/>
    </row>
    <row r="2398" spans="3:4" x14ac:dyDescent="0.2">
      <c r="C2398" s="14"/>
      <c r="D2398" s="14"/>
    </row>
    <row r="2399" spans="3:4" x14ac:dyDescent="0.2">
      <c r="C2399" s="14"/>
      <c r="D2399" s="14"/>
    </row>
    <row r="2400" spans="3:4" x14ac:dyDescent="0.2">
      <c r="C2400" s="14"/>
      <c r="D2400" s="14"/>
    </row>
    <row r="2401" spans="3:4" x14ac:dyDescent="0.2">
      <c r="C2401" s="14"/>
      <c r="D2401" s="14"/>
    </row>
  </sheetData>
  <phoneticPr fontId="7" type="noConversion"/>
  <hyperlinks>
    <hyperlink ref="H62032" r:id="rId1" display="http://vsolj.cetus-net.org/bulletin.html" xr:uid="{00000000-0004-0000-0000-000000000000}"/>
    <hyperlink ref="H62025" r:id="rId2" display="https://www.aavso.org/ejaavso" xr:uid="{00000000-0004-0000-0000-000001000000}"/>
    <hyperlink ref="I62032" r:id="rId3" display="http://vsolj.cetus-net.org/bulletin.html" xr:uid="{00000000-0004-0000-0000-000002000000}"/>
    <hyperlink ref="AQ55675" r:id="rId4" display="http://cdsbib.u-strasbg.fr/cgi-bin/cdsbib?1990RMxAA..21..381G" xr:uid="{00000000-0004-0000-0000-000003000000}"/>
    <hyperlink ref="H62029" r:id="rId5" display="https://www.aavso.org/ejaavso" xr:uid="{00000000-0004-0000-0000-000004000000}"/>
    <hyperlink ref="AP3039" r:id="rId6" display="http://cdsbib.u-strasbg.fr/cgi-bin/cdsbib?1990RMxAA..21..381G" xr:uid="{00000000-0004-0000-0000-000005000000}"/>
    <hyperlink ref="AP3042" r:id="rId7" display="http://cdsbib.u-strasbg.fr/cgi-bin/cdsbib?1990RMxAA..21..381G" xr:uid="{00000000-0004-0000-0000-000006000000}"/>
    <hyperlink ref="AP3040" r:id="rId8" display="http://cdsbib.u-strasbg.fr/cgi-bin/cdsbib?1990RMxAA..21..381G" xr:uid="{00000000-0004-0000-0000-000007000000}"/>
    <hyperlink ref="AP3024" r:id="rId9" display="http://cdsbib.u-strasbg.fr/cgi-bin/cdsbib?1990RMxAA..21..381G" xr:uid="{00000000-0004-0000-0000-000008000000}"/>
    <hyperlink ref="AQ3253" r:id="rId10" display="http://cdsbib.u-strasbg.fr/cgi-bin/cdsbib?1990RMxAA..21..381G" xr:uid="{00000000-0004-0000-0000-000009000000}"/>
    <hyperlink ref="AQ3257" r:id="rId11" display="http://cdsbib.u-strasbg.fr/cgi-bin/cdsbib?1990RMxAA..21..381G" xr:uid="{00000000-0004-0000-0000-00000A000000}"/>
    <hyperlink ref="AQ62945" r:id="rId12" display="http://cdsbib.u-strasbg.fr/cgi-bin/cdsbib?1990RMxAA..21..381G" xr:uid="{00000000-0004-0000-0000-00000B000000}"/>
    <hyperlink ref="I145" r:id="rId13" display="http://vsolj.cetus-net.org/bulletin.html" xr:uid="{00000000-0004-0000-0000-00000C000000}"/>
    <hyperlink ref="H145" r:id="rId14" display="http://vsolj.cetus-net.org/bulletin.html" xr:uid="{00000000-0004-0000-0000-00000D000000}"/>
    <hyperlink ref="AQ63606" r:id="rId15" display="http://cdsbib.u-strasbg.fr/cgi-bin/cdsbib?1990RMxAA..21..381G" xr:uid="{00000000-0004-0000-0000-00000E000000}"/>
    <hyperlink ref="AQ63605" r:id="rId16" display="http://cdsbib.u-strasbg.fr/cgi-bin/cdsbib?1990RMxAA..21..381G" xr:uid="{00000000-0004-0000-0000-00000F000000}"/>
    <hyperlink ref="AP1315" r:id="rId17" display="http://cdsbib.u-strasbg.fr/cgi-bin/cdsbib?1990RMxAA..21..381G" xr:uid="{00000000-0004-0000-0000-000010000000}"/>
    <hyperlink ref="AP1333" r:id="rId18" display="http://cdsbib.u-strasbg.fr/cgi-bin/cdsbib?1990RMxAA..21..381G" xr:uid="{00000000-0004-0000-0000-000011000000}"/>
    <hyperlink ref="AP1334" r:id="rId19" display="http://cdsbib.u-strasbg.fr/cgi-bin/cdsbib?1990RMxAA..21..381G" xr:uid="{00000000-0004-0000-0000-000012000000}"/>
    <hyperlink ref="AP1330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37"/>
  <sheetViews>
    <sheetView workbookViewId="0">
      <selection activeCell="V26" sqref="V26:V28"/>
    </sheetView>
  </sheetViews>
  <sheetFormatPr defaultRowHeight="12.75" x14ac:dyDescent="0.2"/>
  <cols>
    <col min="1" max="1" width="9.140625" style="13"/>
    <col min="2" max="2" width="10.7109375" style="13" customWidth="1"/>
    <col min="3" max="4" width="9.140625" style="13"/>
    <col min="5" max="5" width="12.42578125" style="13" customWidth="1"/>
    <col min="6" max="6" width="13.140625" style="13" bestFit="1" customWidth="1"/>
    <col min="7" max="7" width="10.7109375" style="13" customWidth="1"/>
    <col min="8" max="13" width="9.140625" style="13"/>
    <col min="14" max="14" width="12.140625" style="13" customWidth="1"/>
    <col min="15" max="15" width="11" style="13" customWidth="1"/>
    <col min="16" max="16384" width="9.140625" style="13"/>
  </cols>
  <sheetData>
    <row r="1" spans="1:28" ht="18.75" thickBot="1" x14ac:dyDescent="0.25">
      <c r="A1" s="35" t="s">
        <v>45</v>
      </c>
      <c r="D1" s="22" t="s">
        <v>46</v>
      </c>
      <c r="M1" s="36" t="s">
        <v>47</v>
      </c>
      <c r="N1" s="13" t="s">
        <v>48</v>
      </c>
      <c r="O1" s="13">
        <f ca="1">H18*J18-I18*I18</f>
        <v>641076.4533354044</v>
      </c>
      <c r="P1" s="13" t="s">
        <v>127</v>
      </c>
      <c r="U1" s="7" t="s">
        <v>104</v>
      </c>
      <c r="V1" s="62" t="s">
        <v>106</v>
      </c>
      <c r="AA1" s="13">
        <v>1</v>
      </c>
      <c r="AB1" s="13" t="s">
        <v>49</v>
      </c>
    </row>
    <row r="2" spans="1:28" x14ac:dyDescent="0.2">
      <c r="M2" s="36" t="s">
        <v>50</v>
      </c>
      <c r="N2" s="13" t="s">
        <v>51</v>
      </c>
      <c r="O2" s="13">
        <f ca="1">+F18*J18-H18*I18</f>
        <v>245195.13721681014</v>
      </c>
      <c r="P2" s="13" t="s">
        <v>128</v>
      </c>
      <c r="T2" s="13">
        <f>+A$18*U2</f>
        <v>-5000</v>
      </c>
      <c r="U2" s="13">
        <v>-0.5</v>
      </c>
      <c r="V2" s="13">
        <f t="shared" ref="V2:V25" ca="1" si="0">+E$4+E$5*U2+E$6*U2^2</f>
        <v>-1.6027388970499549E-2</v>
      </c>
      <c r="AA2" s="13">
        <v>2</v>
      </c>
      <c r="AB2" s="13" t="s">
        <v>28</v>
      </c>
    </row>
    <row r="3" spans="1:28" ht="13.5" thickBot="1" x14ac:dyDescent="0.25">
      <c r="A3" s="13" t="s">
        <v>52</v>
      </c>
      <c r="B3" s="13" t="s">
        <v>53</v>
      </c>
      <c r="E3" s="37" t="s">
        <v>54</v>
      </c>
      <c r="F3" s="37" t="s">
        <v>55</v>
      </c>
      <c r="G3" s="37" t="s">
        <v>56</v>
      </c>
      <c r="H3" s="37" t="s">
        <v>57</v>
      </c>
      <c r="M3" s="36" t="s">
        <v>58</v>
      </c>
      <c r="N3" s="13" t="s">
        <v>59</v>
      </c>
      <c r="O3" s="13">
        <f ca="1">+F18*I18-H18*H18</f>
        <v>23127.629542866722</v>
      </c>
      <c r="P3" s="13" t="s">
        <v>129</v>
      </c>
      <c r="T3" s="13">
        <f t="shared" ref="T3:T25" si="1">+A$18*U3</f>
        <v>-2500</v>
      </c>
      <c r="U3" s="13">
        <v>-0.25</v>
      </c>
      <c r="V3" s="13">
        <f t="shared" ca="1" si="0"/>
        <v>-7.4115447267492345E-3</v>
      </c>
      <c r="AA3" s="13">
        <v>3</v>
      </c>
      <c r="AB3" s="13" t="s">
        <v>60</v>
      </c>
    </row>
    <row r="4" spans="1:28" x14ac:dyDescent="0.2">
      <c r="A4" s="13" t="s">
        <v>61</v>
      </c>
      <c r="B4" s="13" t="s">
        <v>62</v>
      </c>
      <c r="D4" s="38" t="s">
        <v>63</v>
      </c>
      <c r="E4" s="39">
        <f ca="1">(G18*O1-K18*O2+L18*O3)/O7</f>
        <v>-1.7994618071449379E-5</v>
      </c>
      <c r="F4" s="40">
        <f ca="1">+E7/O7*O18</f>
        <v>6.4554314816152021E-4</v>
      </c>
      <c r="G4" s="41">
        <f>+B18</f>
        <v>1</v>
      </c>
      <c r="H4" s="42">
        <f ca="1">ABS(F4/E4)</f>
        <v>35.874234484907014</v>
      </c>
      <c r="M4" s="36" t="s">
        <v>64</v>
      </c>
      <c r="N4" s="13" t="s">
        <v>65</v>
      </c>
      <c r="O4" s="13">
        <f ca="1">+C18*J18-H18*H18</f>
        <v>145688.47776718438</v>
      </c>
      <c r="P4" s="13" t="s">
        <v>130</v>
      </c>
      <c r="T4" s="13">
        <f t="shared" si="1"/>
        <v>0</v>
      </c>
      <c r="U4" s="13">
        <v>0</v>
      </c>
      <c r="V4" s="13">
        <f t="shared" ca="1" si="0"/>
        <v>-1.7994618071449379E-5</v>
      </c>
      <c r="AA4" s="13">
        <v>4</v>
      </c>
      <c r="AB4" s="13" t="s">
        <v>66</v>
      </c>
    </row>
    <row r="5" spans="1:28" x14ac:dyDescent="0.2">
      <c r="A5" s="13" t="s">
        <v>67</v>
      </c>
      <c r="B5" s="43">
        <v>40323</v>
      </c>
      <c r="D5" s="44" t="s">
        <v>68</v>
      </c>
      <c r="E5" s="45">
        <f ca="1">+(-G18*O2+K18*O4-L18*O5)/O7</f>
        <v>2.712961216456608E-2</v>
      </c>
      <c r="F5" s="46">
        <f ca="1">P18*E7/O7</f>
        <v>5.8880372457380443E-4</v>
      </c>
      <c r="G5" s="47">
        <f>+B18/A18</f>
        <v>1E-4</v>
      </c>
      <c r="H5" s="42">
        <f ca="1">ABS(F5/E5)</f>
        <v>2.170335945100017E-2</v>
      </c>
      <c r="M5" s="36" t="s">
        <v>69</v>
      </c>
      <c r="N5" s="13" t="s">
        <v>70</v>
      </c>
      <c r="O5" s="13">
        <f ca="1">+C18*I18-F18*H18</f>
        <v>17751.265753038693</v>
      </c>
      <c r="P5" s="13" t="s">
        <v>131</v>
      </c>
      <c r="T5" s="13">
        <f t="shared" si="1"/>
        <v>2500</v>
      </c>
      <c r="U5" s="13">
        <v>0.25</v>
      </c>
      <c r="V5" s="13">
        <f t="shared" ca="1" si="0"/>
        <v>6.1532613555338057E-3</v>
      </c>
      <c r="AA5" s="13">
        <v>5</v>
      </c>
      <c r="AB5" s="13" t="s">
        <v>71</v>
      </c>
    </row>
    <row r="6" spans="1:28" ht="13.5" thickBot="1" x14ac:dyDescent="0.25">
      <c r="D6" s="48" t="s">
        <v>72</v>
      </c>
      <c r="E6" s="49">
        <f ca="1">+(G18*O3-K18*O5+L18*O6)/O7</f>
        <v>-9.7783530805802387E-3</v>
      </c>
      <c r="F6" s="50">
        <f ca="1">Q18*E7/O7</f>
        <v>9.5266226055635899E-5</v>
      </c>
      <c r="G6" s="51">
        <f>+B18/A18^2</f>
        <v>1E-8</v>
      </c>
      <c r="H6" s="42">
        <f ca="1">ABS(F6/E6)</f>
        <v>9.7425635248162765E-3</v>
      </c>
      <c r="M6" s="52" t="s">
        <v>73</v>
      </c>
      <c r="N6" s="53" t="s">
        <v>74</v>
      </c>
      <c r="O6" s="53">
        <f ca="1">+C18*H18-F18*F18</f>
        <v>2367.8644567260344</v>
      </c>
      <c r="P6" s="13" t="s">
        <v>132</v>
      </c>
      <c r="T6" s="13">
        <f t="shared" si="1"/>
        <v>5000</v>
      </c>
      <c r="U6" s="13">
        <v>0.5</v>
      </c>
      <c r="V6" s="13">
        <f t="shared" ca="1" si="0"/>
        <v>1.1102223194066532E-2</v>
      </c>
      <c r="AA6" s="13">
        <v>6</v>
      </c>
      <c r="AB6" s="13" t="s">
        <v>75</v>
      </c>
    </row>
    <row r="7" spans="1:28" x14ac:dyDescent="0.2">
      <c r="D7" s="22" t="s">
        <v>76</v>
      </c>
      <c r="E7" s="54">
        <f ca="1">SQRT(N18/(B15-3))</f>
        <v>1.6408211594654172E-3</v>
      </c>
      <c r="G7" s="55">
        <f>+B23</f>
        <v>-7.6012499994249083E-3</v>
      </c>
      <c r="M7" s="36" t="s">
        <v>77</v>
      </c>
      <c r="N7" s="13" t="s">
        <v>78</v>
      </c>
      <c r="O7" s="13">
        <f ca="1">+C18*O1-F18*O2+H18*O3</f>
        <v>432673.60800543427</v>
      </c>
      <c r="T7" s="13">
        <f t="shared" si="1"/>
        <v>7500</v>
      </c>
      <c r="U7" s="13">
        <v>0.75</v>
      </c>
      <c r="V7" s="13">
        <f t="shared" ca="1" si="0"/>
        <v>1.4828890897526727E-2</v>
      </c>
      <c r="AA7" s="13">
        <v>7</v>
      </c>
      <c r="AB7" s="13" t="s">
        <v>79</v>
      </c>
    </row>
    <row r="8" spans="1:28" x14ac:dyDescent="0.2">
      <c r="A8" s="17">
        <v>21</v>
      </c>
      <c r="B8" s="13" t="s">
        <v>84</v>
      </c>
      <c r="C8" s="67">
        <v>21</v>
      </c>
      <c r="D8" s="22" t="s">
        <v>80</v>
      </c>
      <c r="F8" s="68">
        <f ca="1">CORREL(INDIRECT(E12):INDIRECT(E13),INDIRECT(M12):INDIRECT(M13))</f>
        <v>0.99938544902456028</v>
      </c>
      <c r="G8" s="54"/>
      <c r="K8" s="55"/>
      <c r="T8" s="13">
        <f t="shared" si="1"/>
        <v>10000</v>
      </c>
      <c r="U8" s="13">
        <v>1</v>
      </c>
      <c r="V8" s="13">
        <f t="shared" ca="1" si="0"/>
        <v>1.7333264465914391E-2</v>
      </c>
      <c r="AA8" s="13">
        <v>8</v>
      </c>
      <c r="AB8" s="13" t="s">
        <v>81</v>
      </c>
    </row>
    <row r="9" spans="1:28" x14ac:dyDescent="0.2">
      <c r="A9" s="17">
        <f>20+COUNT(A21:A1444)</f>
        <v>104</v>
      </c>
      <c r="B9" s="13" t="s">
        <v>86</v>
      </c>
      <c r="C9" s="67">
        <f>A9</f>
        <v>104</v>
      </c>
      <c r="E9" s="83">
        <f ca="1">E6*G6</f>
        <v>-9.7783530805802394E-11</v>
      </c>
      <c r="F9" s="56">
        <f ca="1">H6</f>
        <v>9.7425635248162765E-3</v>
      </c>
      <c r="G9" s="57">
        <f ca="1">F8</f>
        <v>0.99938544902456028</v>
      </c>
      <c r="K9" s="55"/>
      <c r="T9" s="13">
        <f t="shared" si="1"/>
        <v>12500</v>
      </c>
      <c r="U9" s="13">
        <v>1.25</v>
      </c>
      <c r="V9" s="13">
        <f t="shared" ca="1" si="0"/>
        <v>1.8615343899229531E-2</v>
      </c>
      <c r="AA9" s="13">
        <v>9</v>
      </c>
      <c r="AB9" s="13" t="s">
        <v>36</v>
      </c>
    </row>
    <row r="10" spans="1:28" x14ac:dyDescent="0.2">
      <c r="A10" s="79" t="s">
        <v>4</v>
      </c>
      <c r="B10" s="81">
        <f>'Active 1'!$C$8</f>
        <v>0.3573325</v>
      </c>
      <c r="D10" s="13" t="s">
        <v>121</v>
      </c>
      <c r="E10" s="13">
        <f ca="1">2*E9*365.2422/B10</f>
        <v>-1.9989601794003649E-7</v>
      </c>
      <c r="F10" s="13">
        <f ca="1">+F9*E10</f>
        <v>-1.9474996531386194E-9</v>
      </c>
      <c r="G10" s="13" t="s">
        <v>122</v>
      </c>
      <c r="T10" s="13">
        <f t="shared" si="1"/>
        <v>15000</v>
      </c>
      <c r="U10" s="13">
        <v>1.5</v>
      </c>
      <c r="V10" s="13">
        <f t="shared" ca="1" si="0"/>
        <v>1.8675129197472135E-2</v>
      </c>
      <c r="AA10" s="13">
        <v>10</v>
      </c>
      <c r="AB10" s="13" t="s">
        <v>82</v>
      </c>
    </row>
    <row r="11" spans="1:28" x14ac:dyDescent="0.2">
      <c r="T11" s="13">
        <f t="shared" si="1"/>
        <v>17500</v>
      </c>
      <c r="U11" s="13">
        <v>1.75</v>
      </c>
      <c r="V11" s="13">
        <f t="shared" ca="1" si="0"/>
        <v>1.751262036064221E-2</v>
      </c>
      <c r="AA11" s="13">
        <v>11</v>
      </c>
      <c r="AB11" s="13" t="s">
        <v>83</v>
      </c>
    </row>
    <row r="12" spans="1:28" x14ac:dyDescent="0.2">
      <c r="C12" s="11" t="str">
        <f t="shared" ref="C12:Q13" si="2">C$15&amp;$C8</f>
        <v>C21</v>
      </c>
      <c r="D12" s="11" t="str">
        <f t="shared" si="2"/>
        <v>D21</v>
      </c>
      <c r="E12" s="11" t="str">
        <f t="shared" si="2"/>
        <v>E21</v>
      </c>
      <c r="F12" s="11" t="str">
        <f t="shared" si="2"/>
        <v>F21</v>
      </c>
      <c r="G12" s="11" t="str">
        <f t="shared" ref="G12:Q12" si="3">G15&amp;$C8</f>
        <v>G21</v>
      </c>
      <c r="H12" s="11" t="str">
        <f t="shared" si="3"/>
        <v>H21</v>
      </c>
      <c r="I12" s="11" t="str">
        <f t="shared" si="3"/>
        <v>I21</v>
      </c>
      <c r="J12" s="11" t="str">
        <f t="shared" si="3"/>
        <v>J21</v>
      </c>
      <c r="K12" s="11" t="str">
        <f t="shared" si="3"/>
        <v>K21</v>
      </c>
      <c r="L12" s="11" t="str">
        <f t="shared" si="3"/>
        <v>L21</v>
      </c>
      <c r="M12" s="11" t="str">
        <f t="shared" si="3"/>
        <v>M21</v>
      </c>
      <c r="N12" s="11" t="str">
        <f t="shared" si="3"/>
        <v>N21</v>
      </c>
      <c r="O12" s="11" t="str">
        <f t="shared" si="3"/>
        <v>O21</v>
      </c>
      <c r="P12" s="11" t="str">
        <f t="shared" si="3"/>
        <v>P21</v>
      </c>
      <c r="Q12" s="11" t="str">
        <f t="shared" si="3"/>
        <v>Q21</v>
      </c>
      <c r="T12" s="13">
        <f t="shared" si="1"/>
        <v>20000</v>
      </c>
      <c r="U12" s="13">
        <v>2</v>
      </c>
      <c r="V12" s="13">
        <f t="shared" ca="1" si="0"/>
        <v>1.5127817388739757E-2</v>
      </c>
      <c r="AA12" s="13">
        <v>12</v>
      </c>
      <c r="AB12" s="13" t="s">
        <v>85</v>
      </c>
    </row>
    <row r="13" spans="1:28" x14ac:dyDescent="0.2">
      <c r="C13" s="11" t="str">
        <f t="shared" si="2"/>
        <v>C104</v>
      </c>
      <c r="D13" s="11" t="str">
        <f t="shared" si="2"/>
        <v>D104</v>
      </c>
      <c r="E13" s="11" t="str">
        <f t="shared" si="2"/>
        <v>E104</v>
      </c>
      <c r="F13" s="11" t="str">
        <f t="shared" si="2"/>
        <v>F104</v>
      </c>
      <c r="G13" s="11" t="str">
        <f t="shared" si="2"/>
        <v>G104</v>
      </c>
      <c r="H13" s="11" t="str">
        <f t="shared" si="2"/>
        <v>H104</v>
      </c>
      <c r="I13" s="11" t="str">
        <f t="shared" si="2"/>
        <v>I104</v>
      </c>
      <c r="J13" s="11" t="str">
        <f t="shared" si="2"/>
        <v>J104</v>
      </c>
      <c r="K13" s="11" t="str">
        <f t="shared" si="2"/>
        <v>K104</v>
      </c>
      <c r="L13" s="11" t="str">
        <f t="shared" si="2"/>
        <v>L104</v>
      </c>
      <c r="M13" s="11" t="str">
        <f t="shared" si="2"/>
        <v>M104</v>
      </c>
      <c r="N13" s="11" t="str">
        <f t="shared" si="2"/>
        <v>N104</v>
      </c>
      <c r="O13" s="11" t="str">
        <f t="shared" si="2"/>
        <v>O104</v>
      </c>
      <c r="P13" s="11" t="str">
        <f t="shared" si="2"/>
        <v>P104</v>
      </c>
      <c r="Q13" s="11" t="str">
        <f t="shared" si="2"/>
        <v>Q104</v>
      </c>
      <c r="T13" s="13">
        <f t="shared" si="1"/>
        <v>22500</v>
      </c>
      <c r="U13" s="13">
        <v>2.25</v>
      </c>
      <c r="V13" s="13">
        <f t="shared" ca="1" si="0"/>
        <v>1.1520720281764776E-2</v>
      </c>
      <c r="AA13" s="13">
        <v>13</v>
      </c>
      <c r="AB13" s="13" t="s">
        <v>87</v>
      </c>
    </row>
    <row r="14" spans="1:28" x14ac:dyDescent="0.2">
      <c r="T14" s="13">
        <f t="shared" si="1"/>
        <v>25000</v>
      </c>
      <c r="U14" s="13">
        <v>2.5</v>
      </c>
      <c r="V14" s="13">
        <f t="shared" ca="1" si="0"/>
        <v>6.6913290397172601E-3</v>
      </c>
      <c r="AA14" s="13">
        <v>14</v>
      </c>
      <c r="AB14" s="13" t="s">
        <v>88</v>
      </c>
    </row>
    <row r="15" spans="1:28" x14ac:dyDescent="0.2">
      <c r="A15" s="22" t="s">
        <v>92</v>
      </c>
      <c r="B15" s="22">
        <f>COUNT(A21:A293)</f>
        <v>84</v>
      </c>
      <c r="C15" s="11" t="str">
        <f t="shared" ref="C15:Q15" si="4">VLOOKUP(C16,$AA1:$AB25,2,FALSE)</f>
        <v>C</v>
      </c>
      <c r="D15" s="11" t="str">
        <f t="shared" si="4"/>
        <v>D</v>
      </c>
      <c r="E15" s="11" t="str">
        <f t="shared" si="4"/>
        <v>E</v>
      </c>
      <c r="F15" s="11" t="str">
        <f t="shared" si="4"/>
        <v>F</v>
      </c>
      <c r="G15" s="11" t="str">
        <f t="shared" si="4"/>
        <v>G</v>
      </c>
      <c r="H15" s="11" t="str">
        <f t="shared" si="4"/>
        <v>H</v>
      </c>
      <c r="I15" s="11" t="str">
        <f t="shared" si="4"/>
        <v>I</v>
      </c>
      <c r="J15" s="11" t="str">
        <f t="shared" si="4"/>
        <v>J</v>
      </c>
      <c r="K15" s="11" t="str">
        <f t="shared" si="4"/>
        <v>K</v>
      </c>
      <c r="L15" s="11" t="str">
        <f t="shared" si="4"/>
        <v>L</v>
      </c>
      <c r="M15" s="11" t="str">
        <f t="shared" si="4"/>
        <v>M</v>
      </c>
      <c r="N15" s="11" t="str">
        <f t="shared" si="4"/>
        <v>N</v>
      </c>
      <c r="O15" s="11" t="str">
        <f t="shared" si="4"/>
        <v>O</v>
      </c>
      <c r="P15" s="11" t="str">
        <f t="shared" si="4"/>
        <v>P</v>
      </c>
      <c r="Q15" s="11" t="str">
        <f t="shared" si="4"/>
        <v>Q</v>
      </c>
      <c r="T15" s="13">
        <f t="shared" si="1"/>
        <v>27500</v>
      </c>
      <c r="U15" s="13">
        <v>2.75</v>
      </c>
      <c r="V15" s="13">
        <f t="shared" ca="1" si="0"/>
        <v>6.3964366259720851E-4</v>
      </c>
      <c r="AA15" s="13">
        <v>15</v>
      </c>
      <c r="AB15" s="13" t="s">
        <v>89</v>
      </c>
    </row>
    <row r="16" spans="1:28" x14ac:dyDescent="0.2">
      <c r="A16" s="11"/>
      <c r="C16" s="11">
        <f>COLUMN()</f>
        <v>3</v>
      </c>
      <c r="D16" s="11">
        <f>COLUMN()</f>
        <v>4</v>
      </c>
      <c r="E16" s="11">
        <f>COLUMN()</f>
        <v>5</v>
      </c>
      <c r="F16" s="11">
        <f>COLUMN()</f>
        <v>6</v>
      </c>
      <c r="G16" s="11">
        <f>COLUMN()</f>
        <v>7</v>
      </c>
      <c r="H16" s="11">
        <f>COLUMN()</f>
        <v>8</v>
      </c>
      <c r="I16" s="11">
        <f>COLUMN()</f>
        <v>9</v>
      </c>
      <c r="J16" s="11">
        <f>COLUMN()</f>
        <v>10</v>
      </c>
      <c r="K16" s="11">
        <f>COLUMN()</f>
        <v>11</v>
      </c>
      <c r="L16" s="11">
        <f>COLUMN()</f>
        <v>12</v>
      </c>
      <c r="M16" s="11">
        <f>COLUMN()</f>
        <v>13</v>
      </c>
      <c r="N16" s="11">
        <f>COLUMN()</f>
        <v>14</v>
      </c>
      <c r="O16" s="11">
        <f>COLUMN()</f>
        <v>15</v>
      </c>
      <c r="P16" s="11">
        <f>COLUMN()</f>
        <v>16</v>
      </c>
      <c r="Q16" s="11">
        <f>COLUMN()</f>
        <v>17</v>
      </c>
      <c r="T16" s="13">
        <f t="shared" si="1"/>
        <v>30000</v>
      </c>
      <c r="U16" s="13">
        <v>3</v>
      </c>
      <c r="V16" s="13">
        <f t="shared" ca="1" si="0"/>
        <v>-6.6343358495953575E-3</v>
      </c>
      <c r="AA16" s="13">
        <v>16</v>
      </c>
      <c r="AB16" s="13" t="s">
        <v>90</v>
      </c>
    </row>
    <row r="17" spans="1:28" x14ac:dyDescent="0.2">
      <c r="A17" s="22" t="s">
        <v>91</v>
      </c>
      <c r="T17" s="13">
        <f t="shared" si="1"/>
        <v>32500</v>
      </c>
      <c r="U17" s="13">
        <v>3.25</v>
      </c>
      <c r="V17" s="13">
        <f t="shared" ca="1" si="0"/>
        <v>-1.5130609496860445E-2</v>
      </c>
      <c r="AA17" s="13">
        <v>17</v>
      </c>
      <c r="AB17" s="13" t="s">
        <v>93</v>
      </c>
    </row>
    <row r="18" spans="1:28" x14ac:dyDescent="0.2">
      <c r="A18" s="58">
        <v>10000</v>
      </c>
      <c r="B18" s="58">
        <v>1</v>
      </c>
      <c r="C18" s="13">
        <f ca="1">SUM(INDIRECT(C12):INDIRECT(C13))</f>
        <v>69.02</v>
      </c>
      <c r="D18" s="69">
        <f ca="1">SUM(INDIRECT(D12):INDIRECT(D13))</f>
        <v>441.21745000000004</v>
      </c>
      <c r="E18" s="69">
        <f ca="1">SUM(INDIRECT(E12):INDIRECT(E13))</f>
        <v>-12.830468739935895</v>
      </c>
      <c r="F18" s="22">
        <f ca="1">SUM(INDIRECT(F12):INDIRECT(F13))</f>
        <v>393.00791400000014</v>
      </c>
      <c r="G18" s="22">
        <f ca="1">SUM(INDIRECT(G12):INDIRECT(G13))</f>
        <v>-11.556874339992937</v>
      </c>
      <c r="H18" s="22">
        <f ca="1">SUM(INDIRECT(H12):INDIRECT(H13))</f>
        <v>2272.1397409932997</v>
      </c>
      <c r="I18" s="22">
        <f ca="1">SUM(INDIRECT(I12):INDIRECT(I13))</f>
        <v>13195.018337834194</v>
      </c>
      <c r="J18" s="22">
        <f ca="1">SUM(INDIRECT(J12):INDIRECT(J13))</f>
        <v>76909.69980249615</v>
      </c>
      <c r="K18" s="22">
        <f ca="1">SUM(INDIRECT(K12):INDIRECT(K13))</f>
        <v>-67.390350282707303</v>
      </c>
      <c r="L18" s="22">
        <f ca="1">SUM(INDIRECT(L12):INDIRECT(L13))</f>
        <v>-394.11535626829351</v>
      </c>
      <c r="N18" s="13">
        <f ca="1">SUM(INDIRECT(N12):INDIRECT(N13))</f>
        <v>2.1807582026530433E-4</v>
      </c>
      <c r="O18" s="13">
        <f ca="1">SQRT(SUM(INDIRECT(O12):INDIRECT(O13)))</f>
        <v>170225.42732763829</v>
      </c>
      <c r="P18" s="13">
        <f ca="1">SQRT(SUM(INDIRECT(P12):INDIRECT(P13)))</f>
        <v>155263.61934617374</v>
      </c>
      <c r="Q18" s="13">
        <f ca="1">SQRT(SUM(INDIRECT(Q12):INDIRECT(Q13)))</f>
        <v>25121.0691127256</v>
      </c>
      <c r="T18" s="13">
        <f t="shared" si="1"/>
        <v>35000</v>
      </c>
      <c r="U18" s="13">
        <v>3.5</v>
      </c>
      <c r="V18" s="13">
        <f t="shared" ca="1" si="0"/>
        <v>-2.4849177279198095E-2</v>
      </c>
      <c r="AA18" s="13">
        <v>18</v>
      </c>
      <c r="AB18" s="13" t="s">
        <v>94</v>
      </c>
    </row>
    <row r="19" spans="1:28" x14ac:dyDescent="0.2">
      <c r="A19" s="59" t="s">
        <v>95</v>
      </c>
      <c r="F19" s="60" t="s">
        <v>96</v>
      </c>
      <c r="G19" s="60" t="s">
        <v>97</v>
      </c>
      <c r="H19" s="60" t="s">
        <v>98</v>
      </c>
      <c r="I19" s="60" t="s">
        <v>99</v>
      </c>
      <c r="J19" s="60" t="s">
        <v>100</v>
      </c>
      <c r="K19" s="60" t="s">
        <v>101</v>
      </c>
      <c r="L19" s="60" t="s">
        <v>102</v>
      </c>
      <c r="M19" s="61"/>
      <c r="N19" s="61"/>
      <c r="O19" s="61"/>
      <c r="P19" s="61"/>
      <c r="Q19" s="61"/>
      <c r="T19" s="13">
        <f t="shared" si="1"/>
        <v>37500</v>
      </c>
      <c r="U19" s="13">
        <v>3.75</v>
      </c>
      <c r="V19" s="13">
        <f t="shared" ca="1" si="0"/>
        <v>-3.5790039196608253E-2</v>
      </c>
      <c r="AA19" s="13">
        <v>19</v>
      </c>
      <c r="AB19" s="13" t="s">
        <v>103</v>
      </c>
    </row>
    <row r="20" spans="1:28" ht="15" thickBot="1" x14ac:dyDescent="0.25">
      <c r="A20" s="7" t="s">
        <v>104</v>
      </c>
      <c r="B20" s="7" t="s">
        <v>105</v>
      </c>
      <c r="C20" s="7" t="s">
        <v>123</v>
      </c>
      <c r="D20" s="7" t="s">
        <v>104</v>
      </c>
      <c r="E20" s="7" t="s">
        <v>105</v>
      </c>
      <c r="F20" s="7" t="s">
        <v>124</v>
      </c>
      <c r="G20" s="7" t="s">
        <v>125</v>
      </c>
      <c r="H20" s="7" t="s">
        <v>133</v>
      </c>
      <c r="I20" s="7" t="s">
        <v>134</v>
      </c>
      <c r="J20" s="7" t="s">
        <v>135</v>
      </c>
      <c r="K20" s="7" t="s">
        <v>126</v>
      </c>
      <c r="L20" s="7" t="s">
        <v>136</v>
      </c>
      <c r="M20" s="62" t="s">
        <v>106</v>
      </c>
      <c r="N20" s="7" t="s">
        <v>107</v>
      </c>
      <c r="O20" s="7" t="s">
        <v>108</v>
      </c>
      <c r="P20" s="7" t="s">
        <v>109</v>
      </c>
      <c r="Q20" s="7" t="s">
        <v>110</v>
      </c>
      <c r="R20" s="37" t="s">
        <v>111</v>
      </c>
      <c r="T20" s="13">
        <f t="shared" si="1"/>
        <v>40000</v>
      </c>
      <c r="U20" s="13">
        <v>4</v>
      </c>
      <c r="V20" s="13">
        <f t="shared" ca="1" si="0"/>
        <v>-4.7953195249090946E-2</v>
      </c>
      <c r="AA20" s="13">
        <v>20</v>
      </c>
      <c r="AB20" s="13" t="s">
        <v>112</v>
      </c>
    </row>
    <row r="21" spans="1:28" x14ac:dyDescent="0.2">
      <c r="A21" s="63">
        <v>-5149</v>
      </c>
      <c r="B21" s="63">
        <v>-1.105749999260297E-2</v>
      </c>
      <c r="C21" s="70">
        <v>0.1</v>
      </c>
      <c r="D21" s="64">
        <f>A21/A$18</f>
        <v>-0.51490000000000002</v>
      </c>
      <c r="E21" s="64">
        <f>B21/B$18</f>
        <v>-1.105749999260297E-2</v>
      </c>
      <c r="F21" s="17">
        <f>$C21*D21</f>
        <v>-5.1490000000000008E-2</v>
      </c>
      <c r="G21" s="17">
        <f>$C21*E21</f>
        <v>-1.1057499992602972E-3</v>
      </c>
      <c r="H21" s="17">
        <f>C21*D21*D21</f>
        <v>2.6512201000000006E-2</v>
      </c>
      <c r="I21" s="17">
        <f>C21*D21*D21*D21</f>
        <v>-1.3651132294900004E-2</v>
      </c>
      <c r="J21" s="17">
        <f>C21*D21*D21*D21*D21</f>
        <v>7.0289680186440126E-3</v>
      </c>
      <c r="K21" s="17">
        <f>C21*E21*D21</f>
        <v>5.6935067461912699E-4</v>
      </c>
      <c r="L21" s="17">
        <f>C21*E21*D21*D21</f>
        <v>-2.9315866236138852E-4</v>
      </c>
      <c r="M21" s="17">
        <f t="shared" ref="M21:M80" ca="1" si="5">+E$4+E$5*D21+E$6*D21^2</f>
        <v>-1.6579488544819651E-2</v>
      </c>
      <c r="N21" s="17">
        <f ca="1">C21*(M21-E21)^2</f>
        <v>3.0492357570812076E-6</v>
      </c>
      <c r="O21" s="65">
        <f ca="1">(C21*O$1-O$2*F21+O$3*H21)^2</f>
        <v>5982389377.9053602</v>
      </c>
      <c r="P21" s="17">
        <f ca="1">(-C21*O$2+O$4*F21-O$5*H21)^2</f>
        <v>1055706576.8051031</v>
      </c>
      <c r="Q21" s="17">
        <f ca="1">+(C21*O$3-F21*O$5+H21*O$6)^2</f>
        <v>10821158.455113836</v>
      </c>
      <c r="R21" s="13">
        <f t="shared" ref="R21:R79" ca="1" si="6">+E21-M21</f>
        <v>5.5219885522166806E-3</v>
      </c>
      <c r="T21" s="13">
        <f t="shared" si="1"/>
        <v>42500</v>
      </c>
      <c r="U21" s="13">
        <v>4.25</v>
      </c>
      <c r="V21" s="13">
        <f t="shared" ca="1" si="0"/>
        <v>-6.1338645436646161E-2</v>
      </c>
      <c r="AA21" s="13">
        <v>21</v>
      </c>
      <c r="AB21" s="13" t="s">
        <v>113</v>
      </c>
    </row>
    <row r="22" spans="1:28" x14ac:dyDescent="0.2">
      <c r="A22" s="63">
        <v>-2073.5</v>
      </c>
      <c r="B22" s="63">
        <v>-3.1612499951734208E-3</v>
      </c>
      <c r="C22" s="70">
        <v>0.1</v>
      </c>
      <c r="D22" s="64">
        <f>A22/A$18</f>
        <v>-0.20735000000000001</v>
      </c>
      <c r="E22" s="64">
        <f>B22/B$18</f>
        <v>-3.1612499951734208E-3</v>
      </c>
      <c r="F22" s="17">
        <f>$C22*D22</f>
        <v>-2.0735000000000003E-2</v>
      </c>
      <c r="G22" s="17">
        <f>$C22*E22</f>
        <v>-3.1612499951734209E-4</v>
      </c>
      <c r="H22" s="17">
        <f>C22*D22*D22</f>
        <v>4.2994022500000006E-3</v>
      </c>
      <c r="I22" s="17">
        <f>C22*D22*D22*D22</f>
        <v>-8.9148105653750012E-4</v>
      </c>
      <c r="J22" s="17">
        <f>C22*D22*D22*D22*D22</f>
        <v>1.8484859707305066E-4</v>
      </c>
      <c r="K22" s="17">
        <f>C22*E22*D22</f>
        <v>6.5548518649920879E-5</v>
      </c>
      <c r="L22" s="17">
        <f>C22*E22*D22*D22</f>
        <v>-1.3591485342061095E-5</v>
      </c>
      <c r="M22" s="17">
        <f ca="1">+E$4+E$5*D22+E$6*D22^2</f>
        <v>-6.0637304327536374E-3</v>
      </c>
      <c r="N22" s="17">
        <f ca="1">C22*(M22-E22)^2</f>
        <v>8.4243926905358469E-7</v>
      </c>
      <c r="O22" s="65">
        <f ca="1">(C22*O$1-O$2*F22+O$3*H22)^2</f>
        <v>4801270603.4045982</v>
      </c>
      <c r="P22" s="17">
        <f ca="1">(-C22*O$2+O$4*F22-O$5*H22)^2</f>
        <v>762681242.89419138</v>
      </c>
      <c r="Q22" s="17">
        <f ca="1">+(C22*O$3-F22*O$5+H22*O$6)^2</f>
        <v>7241566.3127490981</v>
      </c>
      <c r="R22" s="13">
        <f ca="1">+E22-M22</f>
        <v>2.9024804375802167E-3</v>
      </c>
      <c r="T22" s="13">
        <f>+A$18*U22</f>
        <v>45000</v>
      </c>
      <c r="U22" s="13">
        <v>4.5</v>
      </c>
      <c r="V22" s="13">
        <f ca="1">+E$4+E$5*U22+E$6*U22^2</f>
        <v>-7.5946389759273911E-2</v>
      </c>
      <c r="AA22" s="13">
        <v>21</v>
      </c>
      <c r="AB22" s="13" t="s">
        <v>113</v>
      </c>
    </row>
    <row r="23" spans="1:28" x14ac:dyDescent="0.2">
      <c r="A23" s="63">
        <v>-1401.5</v>
      </c>
      <c r="B23" s="63">
        <v>-7.6012499994249083E-3</v>
      </c>
      <c r="C23" s="63">
        <v>0.1</v>
      </c>
      <c r="D23" s="64">
        <f t="shared" ref="D23:E80" si="7">A23/A$18</f>
        <v>-0.14015</v>
      </c>
      <c r="E23" s="64">
        <f t="shared" si="7"/>
        <v>-7.6012499994249083E-3</v>
      </c>
      <c r="F23" s="17">
        <f t="shared" ref="F23:G80" si="8">$C23*D23</f>
        <v>-1.4015E-2</v>
      </c>
      <c r="G23" s="17">
        <f t="shared" si="8"/>
        <v>-7.6012499994249083E-4</v>
      </c>
      <c r="H23" s="17">
        <f t="shared" ref="H23:H80" si="9">C23*D23*D23</f>
        <v>1.9642022499999998E-3</v>
      </c>
      <c r="I23" s="17">
        <f t="shared" ref="I23:I80" si="10">C23*D23*D23*D23</f>
        <v>-2.7528294533749997E-4</v>
      </c>
      <c r="J23" s="17">
        <f t="shared" ref="J23:J80" si="11">C23*D23*D23*D23*D23</f>
        <v>3.8580904789050621E-5</v>
      </c>
      <c r="K23" s="17">
        <f t="shared" ref="K23:K80" si="12">C23*E23*D23</f>
        <v>1.0653151874194008E-4</v>
      </c>
      <c r="L23" s="17">
        <f t="shared" ref="L23:L80" si="13">C23*E23*D23*D23</f>
        <v>-1.4930392351682903E-5</v>
      </c>
      <c r="M23" s="17">
        <f t="shared" ca="1" si="5"/>
        <v>-4.0122763941570867E-3</v>
      </c>
      <c r="N23" s="17">
        <f t="shared" ref="N23:N80" ca="1" si="14">C23*(M23-E23)^2</f>
        <v>1.2880731539309105E-6</v>
      </c>
      <c r="O23" s="65">
        <f t="shared" ref="O23:O80" ca="1" si="15">(C23*O$1-O$2*F23+O$3*H23)^2</f>
        <v>4568338147.8106403</v>
      </c>
      <c r="P23" s="17">
        <f t="shared" ref="P23:P80" ca="1" si="16">(-C23*O$2+O$4*F23-O$5*H23)^2</f>
        <v>707358110.49337327</v>
      </c>
      <c r="Q23" s="17">
        <f t="shared" ref="Q23:Q80" ca="1" si="17">+(C23*O$3-F23*O$5+H23*O$6)^2</f>
        <v>6585371.7056365078</v>
      </c>
      <c r="R23" s="13">
        <f t="shared" ca="1" si="6"/>
        <v>-3.5889736052678216E-3</v>
      </c>
      <c r="T23" s="13">
        <f t="shared" si="1"/>
        <v>47500</v>
      </c>
      <c r="U23" s="13">
        <v>4.75</v>
      </c>
      <c r="V23" s="13">
        <f t="shared" ca="1" si="0"/>
        <v>-9.177642821697421E-2</v>
      </c>
      <c r="AA23" s="13">
        <v>22</v>
      </c>
      <c r="AB23" s="13" t="s">
        <v>114</v>
      </c>
    </row>
    <row r="24" spans="1:28" x14ac:dyDescent="0.2">
      <c r="A24" s="63">
        <v>0</v>
      </c>
      <c r="B24" s="63">
        <v>0</v>
      </c>
      <c r="C24" s="63">
        <v>0.1</v>
      </c>
      <c r="D24" s="64">
        <f t="shared" si="7"/>
        <v>0</v>
      </c>
      <c r="E24" s="64">
        <f t="shared" si="7"/>
        <v>0</v>
      </c>
      <c r="F24" s="17">
        <f t="shared" si="8"/>
        <v>0</v>
      </c>
      <c r="G24" s="17">
        <f t="shared" si="8"/>
        <v>0</v>
      </c>
      <c r="H24" s="17">
        <f t="shared" si="9"/>
        <v>0</v>
      </c>
      <c r="I24" s="17">
        <f t="shared" si="10"/>
        <v>0</v>
      </c>
      <c r="J24" s="17">
        <f t="shared" si="11"/>
        <v>0</v>
      </c>
      <c r="K24" s="17">
        <f t="shared" si="12"/>
        <v>0</v>
      </c>
      <c r="L24" s="17">
        <f t="shared" si="13"/>
        <v>0</v>
      </c>
      <c r="M24" s="17">
        <f t="shared" ca="1" si="5"/>
        <v>-1.7994618071449379E-5</v>
      </c>
      <c r="N24" s="17">
        <f t="shared" ca="1" si="14"/>
        <v>3.2380627953733258E-11</v>
      </c>
      <c r="O24" s="65">
        <f t="shared" ca="1" si="15"/>
        <v>4109790190.21101</v>
      </c>
      <c r="P24" s="17">
        <f t="shared" ca="1" si="16"/>
        <v>601206553.14770353</v>
      </c>
      <c r="Q24" s="17">
        <f t="shared" ca="1" si="17"/>
        <v>5348872.4827208156</v>
      </c>
      <c r="R24" s="13">
        <f t="shared" ca="1" si="6"/>
        <v>1.7994618071449379E-5</v>
      </c>
      <c r="T24" s="13">
        <f t="shared" si="1"/>
        <v>50000</v>
      </c>
      <c r="U24" s="13">
        <v>5</v>
      </c>
      <c r="V24" s="13">
        <f t="shared" ca="1" si="0"/>
        <v>-0.10882876080974702</v>
      </c>
      <c r="AA24" s="13">
        <v>23</v>
      </c>
      <c r="AB24" s="13" t="s">
        <v>115</v>
      </c>
    </row>
    <row r="25" spans="1:28" x14ac:dyDescent="0.2">
      <c r="A25" s="63">
        <v>0</v>
      </c>
      <c r="B25" s="63">
        <v>9.000000063679181E-4</v>
      </c>
      <c r="C25" s="63">
        <v>0.1</v>
      </c>
      <c r="D25" s="64">
        <f t="shared" si="7"/>
        <v>0</v>
      </c>
      <c r="E25" s="64">
        <f t="shared" si="7"/>
        <v>9.000000063679181E-4</v>
      </c>
      <c r="F25" s="17">
        <f t="shared" si="8"/>
        <v>0</v>
      </c>
      <c r="G25" s="17">
        <f t="shared" si="8"/>
        <v>9.0000000636791813E-5</v>
      </c>
      <c r="H25" s="17">
        <f t="shared" si="9"/>
        <v>0</v>
      </c>
      <c r="I25" s="17">
        <f t="shared" si="10"/>
        <v>0</v>
      </c>
      <c r="J25" s="17">
        <f t="shared" si="11"/>
        <v>0</v>
      </c>
      <c r="K25" s="17">
        <f t="shared" si="12"/>
        <v>0</v>
      </c>
      <c r="L25" s="17">
        <f t="shared" si="13"/>
        <v>0</v>
      </c>
      <c r="M25" s="17">
        <f t="shared" ca="1" si="5"/>
        <v>-1.7994618071449379E-5</v>
      </c>
      <c r="N25" s="17">
        <f t="shared" ca="1" si="14"/>
        <v>8.4271413049957543E-8</v>
      </c>
      <c r="O25" s="65">
        <f t="shared" ca="1" si="15"/>
        <v>4109790190.21101</v>
      </c>
      <c r="P25" s="17">
        <f t="shared" ca="1" si="16"/>
        <v>601206553.14770353</v>
      </c>
      <c r="Q25" s="17">
        <f t="shared" ca="1" si="17"/>
        <v>5348872.4827208156</v>
      </c>
      <c r="R25" s="13">
        <f t="shared" ca="1" si="6"/>
        <v>9.179946244393675E-4</v>
      </c>
      <c r="T25" s="13">
        <f t="shared" si="1"/>
        <v>52500</v>
      </c>
      <c r="U25" s="13">
        <v>5.25</v>
      </c>
      <c r="V25" s="13">
        <f t="shared" ca="1" si="0"/>
        <v>-0.12710338753759234</v>
      </c>
      <c r="AA25" s="13">
        <v>24</v>
      </c>
      <c r="AB25" s="13" t="s">
        <v>104</v>
      </c>
    </row>
    <row r="26" spans="1:28" x14ac:dyDescent="0.2">
      <c r="A26" s="63">
        <v>2032</v>
      </c>
      <c r="B26" s="63">
        <v>3.2600000049569644E-3</v>
      </c>
      <c r="C26" s="63">
        <v>0.1</v>
      </c>
      <c r="D26" s="64">
        <f t="shared" si="7"/>
        <v>0.20319999999999999</v>
      </c>
      <c r="E26" s="64">
        <f t="shared" si="7"/>
        <v>3.2600000049569644E-3</v>
      </c>
      <c r="F26" s="17">
        <f t="shared" si="8"/>
        <v>2.0320000000000001E-2</v>
      </c>
      <c r="G26" s="17">
        <f t="shared" si="8"/>
        <v>3.2600000049569648E-4</v>
      </c>
      <c r="H26" s="17">
        <f t="shared" si="9"/>
        <v>4.1290240000000002E-3</v>
      </c>
      <c r="I26" s="17">
        <f t="shared" si="10"/>
        <v>8.390176768E-4</v>
      </c>
      <c r="J26" s="17">
        <f t="shared" si="11"/>
        <v>1.7048839192575999E-4</v>
      </c>
      <c r="K26" s="17">
        <f t="shared" si="12"/>
        <v>6.6243200100725522E-5</v>
      </c>
      <c r="L26" s="17">
        <f t="shared" si="13"/>
        <v>1.3460618260467426E-5</v>
      </c>
      <c r="M26" s="17">
        <f t="shared" ca="1" si="5"/>
        <v>5.0909920282664802E-3</v>
      </c>
      <c r="N26" s="17">
        <f t="shared" ca="1" si="14"/>
        <v>3.3525317894230745E-7</v>
      </c>
      <c r="O26" s="65">
        <f t="shared" ca="1" si="15"/>
        <v>3507100154.0239148</v>
      </c>
      <c r="P26" s="17">
        <f t="shared" ca="1" si="16"/>
        <v>467961562.85768998</v>
      </c>
      <c r="Q26" s="17">
        <f t="shared" ca="1" si="17"/>
        <v>3848793.4414554881</v>
      </c>
      <c r="R26" s="13">
        <f t="shared" ca="1" si="6"/>
        <v>-1.8309920233095158E-3</v>
      </c>
      <c r="T26" s="13">
        <f>+A$18*U26</f>
        <v>55000</v>
      </c>
      <c r="U26" s="13">
        <v>5.5</v>
      </c>
      <c r="V26" s="13">
        <f ca="1">+E$4+E$5*U26+E$6*U26^2</f>
        <v>-0.14660030840051025</v>
      </c>
    </row>
    <row r="27" spans="1:28" x14ac:dyDescent="0.2">
      <c r="A27" s="63">
        <v>24613</v>
      </c>
      <c r="B27" s="63">
        <v>3.0775000050198287E-3</v>
      </c>
      <c r="C27" s="63">
        <v>0.1</v>
      </c>
      <c r="D27" s="64">
        <f t="shared" si="7"/>
        <v>2.4613</v>
      </c>
      <c r="E27" s="64">
        <f t="shared" si="7"/>
        <v>3.0775000050198287E-3</v>
      </c>
      <c r="F27" s="17">
        <f t="shared" si="8"/>
        <v>0.24613000000000002</v>
      </c>
      <c r="G27" s="17">
        <f t="shared" si="8"/>
        <v>3.0775000050198287E-4</v>
      </c>
      <c r="H27" s="17">
        <f t="shared" si="9"/>
        <v>0.6057997690000001</v>
      </c>
      <c r="I27" s="17">
        <f t="shared" si="10"/>
        <v>1.4910549714397003</v>
      </c>
      <c r="J27" s="17">
        <f t="shared" si="11"/>
        <v>3.6699336012045345</v>
      </c>
      <c r="K27" s="17">
        <f t="shared" si="12"/>
        <v>7.5746507623553039E-4</v>
      </c>
      <c r="L27" s="17">
        <f t="shared" si="13"/>
        <v>1.8643487921385111E-3</v>
      </c>
      <c r="M27" s="17">
        <f t="shared" ca="1" si="5"/>
        <v>7.518879428415573E-3</v>
      </c>
      <c r="N27" s="17">
        <f t="shared" ca="1" si="14"/>
        <v>1.9725851182563117E-6</v>
      </c>
      <c r="O27" s="65">
        <f t="shared" ca="1" si="15"/>
        <v>315718840.46354949</v>
      </c>
      <c r="P27" s="17">
        <f t="shared" ca="1" si="16"/>
        <v>342316.98983479518</v>
      </c>
      <c r="Q27" s="17">
        <f t="shared" ca="1" si="17"/>
        <v>386765.01383335027</v>
      </c>
      <c r="R27" s="13">
        <f t="shared" ca="1" si="6"/>
        <v>-4.4413794233957443E-3</v>
      </c>
      <c r="U27" s="13">
        <v>5.75</v>
      </c>
      <c r="V27" s="13">
        <f ca="1">+E$4+E$5*U27+E$6*U27^2</f>
        <v>-0.16731952339850065</v>
      </c>
    </row>
    <row r="28" spans="1:28" x14ac:dyDescent="0.2">
      <c r="A28" s="63">
        <v>27501.5</v>
      </c>
      <c r="B28" s="63">
        <v>-2.8487499948823825E-3</v>
      </c>
      <c r="C28" s="63">
        <v>0.1</v>
      </c>
      <c r="D28" s="64">
        <f t="shared" si="7"/>
        <v>2.7501500000000001</v>
      </c>
      <c r="E28" s="64">
        <f t="shared" si="7"/>
        <v>-2.8487499948823825E-3</v>
      </c>
      <c r="F28" s="17">
        <f t="shared" si="8"/>
        <v>0.27501500000000001</v>
      </c>
      <c r="G28" s="17">
        <f t="shared" si="8"/>
        <v>-2.8487499948823828E-4</v>
      </c>
      <c r="H28" s="17">
        <f t="shared" si="9"/>
        <v>0.75633250225000004</v>
      </c>
      <c r="I28" s="17">
        <f t="shared" si="10"/>
        <v>2.0800278310628375</v>
      </c>
      <c r="J28" s="17">
        <f t="shared" si="11"/>
        <v>5.7203885395974625</v>
      </c>
      <c r="K28" s="17">
        <f t="shared" si="12"/>
        <v>-7.8344897984257856E-4</v>
      </c>
      <c r="L28" s="17">
        <f t="shared" si="13"/>
        <v>-2.1546022119140677E-3</v>
      </c>
      <c r="M28" s="17">
        <f t="shared" ca="1" si="5"/>
        <v>6.3564574311747446E-4</v>
      </c>
      <c r="N28" s="17">
        <f t="shared" ca="1" si="14"/>
        <v>1.2141013658991567E-6</v>
      </c>
      <c r="O28" s="65">
        <f t="shared" ca="1" si="15"/>
        <v>200717563.08322132</v>
      </c>
      <c r="P28" s="17">
        <f t="shared" ca="1" si="16"/>
        <v>4499250.7927251589</v>
      </c>
      <c r="Q28" s="17">
        <f t="shared" ca="1" si="17"/>
        <v>605608.54299867689</v>
      </c>
      <c r="R28" s="13">
        <f t="shared" ca="1" si="6"/>
        <v>-3.4843957379998569E-3</v>
      </c>
      <c r="U28" s="13">
        <v>6</v>
      </c>
      <c r="V28" s="13">
        <f ca="1">+E$4+E$5*U28+E$6*U28^2</f>
        <v>-0.18926103253156357</v>
      </c>
    </row>
    <row r="29" spans="1:28" x14ac:dyDescent="0.2">
      <c r="A29" s="63">
        <v>41732</v>
      </c>
      <c r="B29" s="63">
        <v>-5.7890000003681052E-2</v>
      </c>
      <c r="C29" s="63">
        <v>1</v>
      </c>
      <c r="D29" s="64">
        <f t="shared" si="7"/>
        <v>4.1731999999999996</v>
      </c>
      <c r="E29" s="64">
        <f t="shared" si="7"/>
        <v>-5.7890000003681052E-2</v>
      </c>
      <c r="F29" s="17">
        <f t="shared" si="8"/>
        <v>4.1731999999999996</v>
      </c>
      <c r="G29" s="17">
        <f t="shared" si="8"/>
        <v>-5.7890000003681052E-2</v>
      </c>
      <c r="H29" s="17">
        <f t="shared" si="9"/>
        <v>17.415598239999998</v>
      </c>
      <c r="I29" s="17">
        <f t="shared" si="10"/>
        <v>72.678774575167978</v>
      </c>
      <c r="J29" s="17">
        <f t="shared" si="11"/>
        <v>303.30306205709098</v>
      </c>
      <c r="K29" s="17">
        <f t="shared" si="12"/>
        <v>-0.24158654801536175</v>
      </c>
      <c r="L29" s="17">
        <f t="shared" si="13"/>
        <v>-1.0081889821777075</v>
      </c>
      <c r="M29" s="17">
        <f t="shared" ca="1" si="5"/>
        <v>-5.709656583315606E-2</v>
      </c>
      <c r="N29" s="17">
        <f t="shared" ca="1" si="14"/>
        <v>6.2953778295668296E-7</v>
      </c>
      <c r="O29" s="65">
        <f t="shared" ca="1" si="15"/>
        <v>424756068.22312289</v>
      </c>
      <c r="P29" s="17">
        <f t="shared" ca="1" si="16"/>
        <v>2877582777.8560152</v>
      </c>
      <c r="Q29" s="17">
        <f t="shared" ca="1" si="17"/>
        <v>94365227.649310306</v>
      </c>
      <c r="R29" s="13">
        <f t="shared" ca="1" si="6"/>
        <v>-7.9343417052499254E-4</v>
      </c>
    </row>
    <row r="30" spans="1:28" x14ac:dyDescent="0.2">
      <c r="A30" s="63">
        <v>44093.5</v>
      </c>
      <c r="B30" s="63">
        <v>-7.2788749996107072E-2</v>
      </c>
      <c r="C30" s="63">
        <v>1</v>
      </c>
      <c r="D30" s="64">
        <f t="shared" si="7"/>
        <v>4.4093499999999999</v>
      </c>
      <c r="E30" s="64">
        <f t="shared" si="7"/>
        <v>-7.2788749996107072E-2</v>
      </c>
      <c r="F30" s="17">
        <f t="shared" si="8"/>
        <v>4.4093499999999999</v>
      </c>
      <c r="G30" s="17">
        <f t="shared" si="8"/>
        <v>-7.2788749996107072E-2</v>
      </c>
      <c r="H30" s="17">
        <f t="shared" si="9"/>
        <v>19.442367422499998</v>
      </c>
      <c r="I30" s="17">
        <f t="shared" si="10"/>
        <v>85.72820279440036</v>
      </c>
      <c r="J30" s="17">
        <f t="shared" si="11"/>
        <v>378.00565099148923</v>
      </c>
      <c r="K30" s="17">
        <f t="shared" si="12"/>
        <v>-0.32095107479533469</v>
      </c>
      <c r="L30" s="17">
        <f t="shared" si="13"/>
        <v>-1.415185621648809</v>
      </c>
      <c r="M30" s="17">
        <f t="shared" ca="1" si="5"/>
        <v>-7.0508372599817737E-2</v>
      </c>
      <c r="N30" s="17">
        <f t="shared" ca="1" si="14"/>
        <v>5.2001210695073258E-6</v>
      </c>
      <c r="O30" s="65">
        <f t="shared" ca="1" si="15"/>
        <v>91798363.125543579</v>
      </c>
      <c r="P30" s="17">
        <f t="shared" ca="1" si="16"/>
        <v>2711255870.1055408</v>
      </c>
      <c r="Q30" s="17">
        <f t="shared" ca="1" si="17"/>
        <v>82937873.950440794</v>
      </c>
      <c r="R30" s="13">
        <f t="shared" ca="1" si="6"/>
        <v>-2.2803773962893348E-3</v>
      </c>
    </row>
    <row r="31" spans="1:28" x14ac:dyDescent="0.2">
      <c r="A31" s="63">
        <v>44096.5</v>
      </c>
      <c r="B31" s="63">
        <v>-7.2686249994148966E-2</v>
      </c>
      <c r="C31" s="63">
        <v>0.8</v>
      </c>
      <c r="D31" s="64">
        <f t="shared" si="7"/>
        <v>4.4096500000000001</v>
      </c>
      <c r="E31" s="64">
        <f t="shared" si="7"/>
        <v>-7.2686249994148966E-2</v>
      </c>
      <c r="F31" s="17">
        <f t="shared" si="8"/>
        <v>3.5277200000000004</v>
      </c>
      <c r="G31" s="17">
        <f t="shared" si="8"/>
        <v>-5.8148999995319174E-2</v>
      </c>
      <c r="H31" s="17">
        <f t="shared" si="9"/>
        <v>15.556010498000003</v>
      </c>
      <c r="I31" s="17">
        <f t="shared" si="10"/>
        <v>68.596561692505716</v>
      </c>
      <c r="J31" s="17">
        <f t="shared" si="11"/>
        <v>302.48682826735785</v>
      </c>
      <c r="K31" s="17">
        <f t="shared" si="12"/>
        <v>-0.2564167378293592</v>
      </c>
      <c r="L31" s="17">
        <f t="shared" si="13"/>
        <v>-1.1307080679692338</v>
      </c>
      <c r="M31" s="17">
        <f t="shared" ca="1" si="5"/>
        <v>-7.052610430491367E-2</v>
      </c>
      <c r="N31" s="17">
        <f t="shared" ca="1" si="14"/>
        <v>3.7329835189774657E-6</v>
      </c>
      <c r="O31" s="65">
        <f t="shared" ca="1" si="15"/>
        <v>58599349.090607457</v>
      </c>
      <c r="P31" s="17">
        <f t="shared" ca="1" si="16"/>
        <v>1734986621.7279599</v>
      </c>
      <c r="Q31" s="17">
        <f t="shared" ca="1" si="17"/>
        <v>53069290.724021994</v>
      </c>
      <c r="R31" s="13">
        <f t="shared" ca="1" si="6"/>
        <v>-2.160145689235296E-3</v>
      </c>
    </row>
    <row r="32" spans="1:28" x14ac:dyDescent="0.2">
      <c r="A32" s="63">
        <v>44886</v>
      </c>
      <c r="B32" s="63">
        <v>-7.8994999996211845E-2</v>
      </c>
      <c r="C32" s="63">
        <v>1</v>
      </c>
      <c r="D32" s="64">
        <f t="shared" si="7"/>
        <v>4.4885999999999999</v>
      </c>
      <c r="E32" s="64">
        <f t="shared" si="7"/>
        <v>-7.8994999996211845E-2</v>
      </c>
      <c r="F32" s="17">
        <f t="shared" si="8"/>
        <v>4.4885999999999999</v>
      </c>
      <c r="G32" s="17">
        <f t="shared" si="8"/>
        <v>-7.8994999996211845E-2</v>
      </c>
      <c r="H32" s="17">
        <f t="shared" si="9"/>
        <v>20.14752996</v>
      </c>
      <c r="I32" s="17">
        <f t="shared" si="10"/>
        <v>90.434202978456</v>
      </c>
      <c r="J32" s="17">
        <f t="shared" si="11"/>
        <v>405.92296348909758</v>
      </c>
      <c r="K32" s="17">
        <f t="shared" si="12"/>
        <v>-0.35457695698299646</v>
      </c>
      <c r="L32" s="17">
        <f t="shared" si="13"/>
        <v>-1.5915541291138779</v>
      </c>
      <c r="M32" s="17">
        <f t="shared" ca="1" si="5"/>
        <v>-7.5253679106648791E-2</v>
      </c>
      <c r="N32" s="17">
        <f t="shared" ca="1" si="14"/>
        <v>1.3997481998680885E-5</v>
      </c>
      <c r="O32" s="65">
        <f t="shared" ca="1" si="15"/>
        <v>41707953.842502192</v>
      </c>
      <c r="P32" s="17">
        <f t="shared" ca="1" si="16"/>
        <v>2611006166.2522378</v>
      </c>
      <c r="Q32" s="17">
        <f t="shared" ca="1" si="17"/>
        <v>78217783.470849842</v>
      </c>
      <c r="R32" s="13">
        <f t="shared" ca="1" si="6"/>
        <v>-3.7413208895630545E-3</v>
      </c>
    </row>
    <row r="33" spans="1:18" x14ac:dyDescent="0.2">
      <c r="A33" s="63">
        <v>46979</v>
      </c>
      <c r="B33" s="63">
        <v>-8.7617500001215376E-2</v>
      </c>
      <c r="C33" s="63">
        <v>0.1</v>
      </c>
      <c r="D33" s="64">
        <f t="shared" si="7"/>
        <v>4.6978999999999997</v>
      </c>
      <c r="E33" s="64">
        <f t="shared" si="7"/>
        <v>-8.7617500001215376E-2</v>
      </c>
      <c r="F33" s="17">
        <f t="shared" si="8"/>
        <v>0.46978999999999999</v>
      </c>
      <c r="G33" s="17">
        <f t="shared" si="8"/>
        <v>-8.7617500001215386E-3</v>
      </c>
      <c r="H33" s="17">
        <f t="shared" si="9"/>
        <v>2.207026441</v>
      </c>
      <c r="I33" s="17">
        <f t="shared" si="10"/>
        <v>10.368389517173899</v>
      </c>
      <c r="J33" s="17">
        <f t="shared" si="11"/>
        <v>48.709657112731257</v>
      </c>
      <c r="K33" s="17">
        <f t="shared" si="12"/>
        <v>-4.1161825325570972E-2</v>
      </c>
      <c r="L33" s="17">
        <f t="shared" si="13"/>
        <v>-0.19337413919699986</v>
      </c>
      <c r="M33" s="17">
        <f t="shared" ca="1" si="5"/>
        <v>-8.8376627612900327E-2</v>
      </c>
      <c r="N33" s="17">
        <f t="shared" ca="1" si="14"/>
        <v>5.7627473082249783E-8</v>
      </c>
      <c r="O33" s="65">
        <f t="shared" ca="1" si="15"/>
        <v>1543.5674355253668</v>
      </c>
      <c r="P33" s="17">
        <f t="shared" ca="1" si="16"/>
        <v>22524168.313087028</v>
      </c>
      <c r="Q33" s="17">
        <f t="shared" ca="1" si="17"/>
        <v>641063.99246739491</v>
      </c>
      <c r="R33" s="13">
        <f t="shared" ca="1" si="6"/>
        <v>7.5912761168495102E-4</v>
      </c>
    </row>
    <row r="34" spans="1:18" x14ac:dyDescent="0.2">
      <c r="A34" s="63">
        <v>48804</v>
      </c>
      <c r="B34" s="63">
        <v>-9.9429999994754326E-2</v>
      </c>
      <c r="C34" s="63">
        <v>1</v>
      </c>
      <c r="D34" s="64">
        <f t="shared" si="7"/>
        <v>4.8803999999999998</v>
      </c>
      <c r="E34" s="64">
        <f t="shared" si="7"/>
        <v>-9.9429999994754326E-2</v>
      </c>
      <c r="F34" s="17">
        <f t="shared" si="8"/>
        <v>4.8803999999999998</v>
      </c>
      <c r="G34" s="17">
        <f t="shared" si="8"/>
        <v>-9.9429999994754326E-2</v>
      </c>
      <c r="H34" s="17">
        <f t="shared" si="9"/>
        <v>23.81830416</v>
      </c>
      <c r="I34" s="17">
        <f t="shared" si="10"/>
        <v>116.242851622464</v>
      </c>
      <c r="J34" s="17">
        <f t="shared" si="11"/>
        <v>567.31161305827334</v>
      </c>
      <c r="K34" s="17">
        <f t="shared" si="12"/>
        <v>-0.48525817197439902</v>
      </c>
      <c r="L34" s="17">
        <f t="shared" si="13"/>
        <v>-2.3682539825038571</v>
      </c>
      <c r="M34" s="17">
        <f t="shared" ca="1" si="5"/>
        <v>-0.10051842326725627</v>
      </c>
      <c r="N34" s="17">
        <f t="shared" ca="1" si="14"/>
        <v>1.1846652201238382E-6</v>
      </c>
      <c r="O34" s="65">
        <f t="shared" ca="1" si="15"/>
        <v>22212174.690169942</v>
      </c>
      <c r="P34" s="17">
        <f t="shared" ca="1" si="16"/>
        <v>1850536515.3446305</v>
      </c>
      <c r="Q34" s="17">
        <f t="shared" ca="1" si="17"/>
        <v>50511325.241394192</v>
      </c>
      <c r="R34" s="13">
        <f t="shared" ca="1" si="6"/>
        <v>1.0884232725019427E-3</v>
      </c>
    </row>
    <row r="35" spans="1:18" x14ac:dyDescent="0.2">
      <c r="A35" s="63">
        <v>48863</v>
      </c>
      <c r="B35" s="63">
        <v>-9.864749999542255E-2</v>
      </c>
      <c r="C35" s="63">
        <v>1</v>
      </c>
      <c r="D35" s="64">
        <f t="shared" si="7"/>
        <v>4.8863000000000003</v>
      </c>
      <c r="E35" s="64">
        <f t="shared" si="7"/>
        <v>-9.864749999542255E-2</v>
      </c>
      <c r="F35" s="17">
        <f t="shared" si="8"/>
        <v>4.8863000000000003</v>
      </c>
      <c r="G35" s="17">
        <f t="shared" si="8"/>
        <v>-9.864749999542255E-2</v>
      </c>
      <c r="H35" s="17">
        <f t="shared" si="9"/>
        <v>23.875927690000005</v>
      </c>
      <c r="I35" s="17">
        <f t="shared" si="10"/>
        <v>116.66494547164703</v>
      </c>
      <c r="J35" s="17">
        <f t="shared" si="11"/>
        <v>570.05992305810889</v>
      </c>
      <c r="K35" s="17">
        <f t="shared" si="12"/>
        <v>-0.48202127922763321</v>
      </c>
      <c r="L35" s="17">
        <f t="shared" si="13"/>
        <v>-2.3553005766899844</v>
      </c>
      <c r="M35" s="17">
        <f t="shared" ca="1" si="5"/>
        <v>-0.10092182177757475</v>
      </c>
      <c r="N35" s="17">
        <f t="shared" ca="1" si="14"/>
        <v>5.1725395687719591E-6</v>
      </c>
      <c r="O35" s="65">
        <f t="shared" ca="1" si="15"/>
        <v>23299301.885219242</v>
      </c>
      <c r="P35" s="17">
        <f t="shared" ca="1" si="16"/>
        <v>1836511099.0526302</v>
      </c>
      <c r="Q35" s="17">
        <f t="shared" ca="1" si="17"/>
        <v>50061564.747571029</v>
      </c>
      <c r="R35" s="13">
        <f t="shared" ca="1" si="6"/>
        <v>2.2743217821521999E-3</v>
      </c>
    </row>
    <row r="36" spans="1:18" x14ac:dyDescent="0.2">
      <c r="A36" s="63">
        <v>51051.5</v>
      </c>
      <c r="B36" s="63">
        <v>-0.11022374999447493</v>
      </c>
      <c r="C36" s="63">
        <v>0.7</v>
      </c>
      <c r="D36" s="64">
        <f t="shared" si="7"/>
        <v>5.1051500000000001</v>
      </c>
      <c r="E36" s="64">
        <f t="shared" si="7"/>
        <v>-0.11022374999447493</v>
      </c>
      <c r="F36" s="17">
        <f t="shared" si="8"/>
        <v>3.5736049999999997</v>
      </c>
      <c r="G36" s="17">
        <f t="shared" si="8"/>
        <v>-7.7156624996132447E-2</v>
      </c>
      <c r="H36" s="17">
        <f t="shared" si="9"/>
        <v>18.243789565749999</v>
      </c>
      <c r="I36" s="17">
        <f t="shared" si="10"/>
        <v>93.137282301588613</v>
      </c>
      <c r="J36" s="17">
        <f t="shared" si="11"/>
        <v>475.47979674195511</v>
      </c>
      <c r="K36" s="17">
        <f t="shared" si="12"/>
        <v>-0.39389614409900559</v>
      </c>
      <c r="L36" s="17">
        <f t="shared" si="13"/>
        <v>-2.0108989000470383</v>
      </c>
      <c r="M36" s="17">
        <f t="shared" ca="1" si="5"/>
        <v>-0.1163661349357214</v>
      </c>
      <c r="N36" s="17">
        <f t="shared" ca="1" si="14"/>
        <v>2.6410224936515983E-5</v>
      </c>
      <c r="O36" s="65">
        <f t="shared" ca="1" si="15"/>
        <v>30707606.749950252</v>
      </c>
      <c r="P36" s="17">
        <f t="shared" ca="1" si="16"/>
        <v>632327331.7064327</v>
      </c>
      <c r="Q36" s="17">
        <f t="shared" ca="1" si="17"/>
        <v>16385093.691823404</v>
      </c>
      <c r="R36" s="13">
        <f t="shared" ca="1" si="6"/>
        <v>6.1423849412464704E-3</v>
      </c>
    </row>
    <row r="37" spans="1:18" x14ac:dyDescent="0.2">
      <c r="A37" s="63">
        <v>51813.5</v>
      </c>
      <c r="B37" s="63">
        <v>-0.11658874999557156</v>
      </c>
      <c r="C37" s="63">
        <v>0.8</v>
      </c>
      <c r="D37" s="64">
        <f t="shared" si="7"/>
        <v>5.1813500000000001</v>
      </c>
      <c r="E37" s="64">
        <f t="shared" si="7"/>
        <v>-0.11658874999557156</v>
      </c>
      <c r="F37" s="17">
        <f t="shared" si="8"/>
        <v>4.1450800000000001</v>
      </c>
      <c r="G37" s="17">
        <f t="shared" si="8"/>
        <v>-9.3270999996457257E-2</v>
      </c>
      <c r="H37" s="17">
        <f t="shared" si="9"/>
        <v>21.477110258</v>
      </c>
      <c r="I37" s="17">
        <f t="shared" si="10"/>
        <v>111.28042523528831</v>
      </c>
      <c r="J37" s="17">
        <f t="shared" si="11"/>
        <v>576.5828312928611</v>
      </c>
      <c r="K37" s="17">
        <f t="shared" si="12"/>
        <v>-0.48326969583164381</v>
      </c>
      <c r="L37" s="17">
        <f t="shared" si="13"/>
        <v>-2.5039894384972876</v>
      </c>
      <c r="M37" s="17">
        <f t="shared" ca="1" si="5"/>
        <v>-0.12196343769579165</v>
      </c>
      <c r="N37" s="17">
        <f t="shared" ca="1" si="14"/>
        <v>2.3109814299917723E-5</v>
      </c>
      <c r="O37" s="65">
        <f t="shared" ca="1" si="15"/>
        <v>45936498.965120785</v>
      </c>
      <c r="P37" s="17">
        <f t="shared" ca="1" si="16"/>
        <v>701635008.89475989</v>
      </c>
      <c r="Q37" s="17">
        <f t="shared" ca="1" si="17"/>
        <v>17837335.626085401</v>
      </c>
      <c r="R37" s="13">
        <f t="shared" ca="1" si="6"/>
        <v>5.3746877002200932E-3</v>
      </c>
    </row>
    <row r="38" spans="1:18" x14ac:dyDescent="0.2">
      <c r="A38" s="63">
        <v>51847</v>
      </c>
      <c r="B38" s="63">
        <v>-0.11990499024977908</v>
      </c>
      <c r="C38" s="63">
        <v>1</v>
      </c>
      <c r="D38" s="64">
        <f t="shared" si="7"/>
        <v>5.1847000000000003</v>
      </c>
      <c r="E38" s="64">
        <f t="shared" si="7"/>
        <v>-0.11990499024977908</v>
      </c>
      <c r="F38" s="17">
        <f t="shared" si="8"/>
        <v>5.1847000000000003</v>
      </c>
      <c r="G38" s="17">
        <f t="shared" si="8"/>
        <v>-0.11990499024977908</v>
      </c>
      <c r="H38" s="17">
        <f t="shared" si="9"/>
        <v>26.881114090000004</v>
      </c>
      <c r="I38" s="17">
        <f t="shared" si="10"/>
        <v>139.37051222242303</v>
      </c>
      <c r="J38" s="17">
        <f t="shared" si="11"/>
        <v>722.59429471959675</v>
      </c>
      <c r="K38" s="17">
        <f t="shared" si="12"/>
        <v>-0.62167140294802958</v>
      </c>
      <c r="L38" s="17">
        <f t="shared" si="13"/>
        <v>-3.223179722864649</v>
      </c>
      <c r="M38" s="17">
        <f t="shared" ca="1" si="5"/>
        <v>-0.12221211919982608</v>
      </c>
      <c r="N38" s="17">
        <f t="shared" ca="1" si="14"/>
        <v>5.3228439921449955E-6</v>
      </c>
      <c r="O38" s="65">
        <f t="shared" ca="1" si="15"/>
        <v>72085639.314144671</v>
      </c>
      <c r="P38" s="17">
        <f t="shared" ca="1" si="16"/>
        <v>1087819811.808681</v>
      </c>
      <c r="Q38" s="17">
        <f t="shared" ca="1" si="17"/>
        <v>27631038.212743606</v>
      </c>
      <c r="R38" s="13">
        <f t="shared" ca="1" si="6"/>
        <v>2.3071289500470049E-3</v>
      </c>
    </row>
    <row r="39" spans="1:18" x14ac:dyDescent="0.2">
      <c r="A39" s="63">
        <v>53055</v>
      </c>
      <c r="B39" s="63">
        <v>-0.13178749999497086</v>
      </c>
      <c r="C39" s="63">
        <v>1</v>
      </c>
      <c r="D39" s="64">
        <f t="shared" si="7"/>
        <v>5.3055000000000003</v>
      </c>
      <c r="E39" s="64">
        <f t="shared" si="7"/>
        <v>-0.13178749999497086</v>
      </c>
      <c r="F39" s="17">
        <f t="shared" si="8"/>
        <v>5.3055000000000003</v>
      </c>
      <c r="G39" s="17">
        <f t="shared" si="8"/>
        <v>-0.13178749999497086</v>
      </c>
      <c r="H39" s="17">
        <f t="shared" si="9"/>
        <v>28.148330250000004</v>
      </c>
      <c r="I39" s="17">
        <f t="shared" si="10"/>
        <v>149.34096614137502</v>
      </c>
      <c r="J39" s="17">
        <f t="shared" si="11"/>
        <v>792.3284958630652</v>
      </c>
      <c r="K39" s="17">
        <f t="shared" si="12"/>
        <v>-0.69919858122331791</v>
      </c>
      <c r="L39" s="17">
        <f t="shared" si="13"/>
        <v>-3.7095980726803135</v>
      </c>
      <c r="M39" s="17">
        <f t="shared" ca="1" si="5"/>
        <v>-0.13132614909224358</v>
      </c>
      <c r="N39" s="17">
        <f t="shared" ca="1" si="14"/>
        <v>2.1284465544727717E-7</v>
      </c>
      <c r="O39" s="65">
        <f t="shared" ca="1" si="15"/>
        <v>77478599.780376583</v>
      </c>
      <c r="P39" s="17">
        <f t="shared" ca="1" si="16"/>
        <v>788856583.04405367</v>
      </c>
      <c r="Q39" s="17">
        <f t="shared" ca="1" si="17"/>
        <v>19362465.792034633</v>
      </c>
      <c r="R39" s="13">
        <f t="shared" ca="1" si="6"/>
        <v>-4.6135090272728108E-4</v>
      </c>
    </row>
    <row r="40" spans="1:18" x14ac:dyDescent="0.2">
      <c r="A40" s="63">
        <v>56089</v>
      </c>
      <c r="B40" s="63">
        <v>-0.15488249999907566</v>
      </c>
      <c r="C40" s="63">
        <v>1</v>
      </c>
      <c r="D40" s="64">
        <f t="shared" si="7"/>
        <v>5.6089000000000002</v>
      </c>
      <c r="E40" s="64">
        <f t="shared" si="7"/>
        <v>-0.15488249999907566</v>
      </c>
      <c r="F40" s="17">
        <f t="shared" si="8"/>
        <v>5.6089000000000002</v>
      </c>
      <c r="G40" s="17">
        <f t="shared" si="8"/>
        <v>-0.15488249999907566</v>
      </c>
      <c r="H40" s="17">
        <f t="shared" si="9"/>
        <v>31.459759210000001</v>
      </c>
      <c r="I40" s="17">
        <f t="shared" si="10"/>
        <v>176.45464343296902</v>
      </c>
      <c r="J40" s="17">
        <f t="shared" si="11"/>
        <v>989.71644955117995</v>
      </c>
      <c r="K40" s="17">
        <f t="shared" si="12"/>
        <v>-0.86872045424481548</v>
      </c>
      <c r="L40" s="17">
        <f t="shared" si="13"/>
        <v>-4.8725661558137459</v>
      </c>
      <c r="M40" s="17">
        <f t="shared" ca="1" si="5"/>
        <v>-0.15547534633365281</v>
      </c>
      <c r="N40" s="17">
        <f t="shared" ca="1" si="14"/>
        <v>3.5146677642156413E-7</v>
      </c>
      <c r="O40" s="65">
        <f t="shared" ca="1" si="15"/>
        <v>43677496.86552757</v>
      </c>
      <c r="P40" s="17">
        <f t="shared" ca="1" si="16"/>
        <v>182423366.85188261</v>
      </c>
      <c r="Q40" s="17">
        <f t="shared" ca="1" si="17"/>
        <v>3783022.2335628066</v>
      </c>
      <c r="R40" s="13">
        <f t="shared" ca="1" si="6"/>
        <v>5.9284633457715175E-4</v>
      </c>
    </row>
    <row r="41" spans="1:18" x14ac:dyDescent="0.2">
      <c r="A41" s="63">
        <v>56147.5</v>
      </c>
      <c r="B41" s="63">
        <v>-0.15324374999909196</v>
      </c>
      <c r="C41" s="63">
        <v>0.1</v>
      </c>
      <c r="D41" s="64">
        <f t="shared" si="7"/>
        <v>5.6147499999999999</v>
      </c>
      <c r="E41" s="64">
        <f t="shared" si="7"/>
        <v>-0.15324374999909196</v>
      </c>
      <c r="F41" s="17">
        <f t="shared" si="8"/>
        <v>0.56147500000000006</v>
      </c>
      <c r="G41" s="17">
        <f t="shared" si="8"/>
        <v>-1.5324374999909197E-2</v>
      </c>
      <c r="H41" s="17">
        <f t="shared" si="9"/>
        <v>3.1525417562500002</v>
      </c>
      <c r="I41" s="17">
        <f t="shared" si="10"/>
        <v>17.700733825904688</v>
      </c>
      <c r="J41" s="17">
        <f t="shared" si="11"/>
        <v>99.385195248998343</v>
      </c>
      <c r="K41" s="17">
        <f t="shared" si="12"/>
        <v>-8.6042534530740164E-2</v>
      </c>
      <c r="L41" s="17">
        <f t="shared" si="13"/>
        <v>-0.48310732075647334</v>
      </c>
      <c r="M41" s="17">
        <f t="shared" ca="1" si="5"/>
        <v>-0.15595866865592425</v>
      </c>
      <c r="N41" s="17">
        <f t="shared" ca="1" si="14"/>
        <v>7.3707833132160651E-7</v>
      </c>
      <c r="O41" s="65">
        <f t="shared" ca="1" si="15"/>
        <v>425725.55473423755</v>
      </c>
      <c r="P41" s="17">
        <f t="shared" ca="1" si="16"/>
        <v>1740599.5099156226</v>
      </c>
      <c r="Q41" s="17">
        <f t="shared" ca="1" si="17"/>
        <v>35848.655367650405</v>
      </c>
      <c r="R41" s="13">
        <f t="shared" ca="1" si="6"/>
        <v>2.7149186568322936E-3</v>
      </c>
    </row>
    <row r="42" spans="1:18" x14ac:dyDescent="0.2">
      <c r="A42" s="63">
        <v>57275</v>
      </c>
      <c r="B42" s="63">
        <v>-0.16712749999715015</v>
      </c>
      <c r="C42" s="63">
        <v>1</v>
      </c>
      <c r="D42" s="64">
        <f t="shared" si="7"/>
        <v>5.7275</v>
      </c>
      <c r="E42" s="64">
        <f t="shared" si="7"/>
        <v>-0.16712749999715015</v>
      </c>
      <c r="F42" s="17">
        <f t="shared" si="8"/>
        <v>5.7275</v>
      </c>
      <c r="G42" s="17">
        <f t="shared" si="8"/>
        <v>-0.16712749999715015</v>
      </c>
      <c r="H42" s="17">
        <f t="shared" si="9"/>
        <v>32.804256250000002</v>
      </c>
      <c r="I42" s="17">
        <f t="shared" si="10"/>
        <v>187.88637767187501</v>
      </c>
      <c r="J42" s="17">
        <f t="shared" si="11"/>
        <v>1076.1192281156641</v>
      </c>
      <c r="K42" s="17">
        <f t="shared" si="12"/>
        <v>-0.95722275623367747</v>
      </c>
      <c r="L42" s="17">
        <f t="shared" si="13"/>
        <v>-5.4824933363283881</v>
      </c>
      <c r="M42" s="17">
        <f t="shared" ca="1" si="5"/>
        <v>-0.16540474110385028</v>
      </c>
      <c r="N42" s="17">
        <f t="shared" ca="1" si="14"/>
        <v>2.9678982044437909E-6</v>
      </c>
      <c r="O42" s="65">
        <f t="shared" ca="1" si="15"/>
        <v>21104919.561315496</v>
      </c>
      <c r="P42" s="17">
        <f t="shared" ca="1" si="16"/>
        <v>47866315.702034794</v>
      </c>
      <c r="Q42" s="17">
        <f t="shared" ca="1" si="17"/>
        <v>751190.82452490123</v>
      </c>
      <c r="R42" s="13">
        <f t="shared" ca="1" si="6"/>
        <v>-1.7227588932998694E-3</v>
      </c>
    </row>
    <row r="43" spans="1:18" x14ac:dyDescent="0.2">
      <c r="A43" s="63">
        <v>58042</v>
      </c>
      <c r="B43" s="63">
        <v>-0.17344500000035623</v>
      </c>
      <c r="C43" s="63">
        <v>1</v>
      </c>
      <c r="D43" s="64">
        <f t="shared" si="7"/>
        <v>5.8041999999999998</v>
      </c>
      <c r="E43" s="64">
        <f t="shared" si="7"/>
        <v>-0.17344500000035623</v>
      </c>
      <c r="F43" s="17">
        <f t="shared" si="8"/>
        <v>5.8041999999999998</v>
      </c>
      <c r="G43" s="17">
        <f t="shared" si="8"/>
        <v>-0.17344500000035623</v>
      </c>
      <c r="H43" s="17">
        <f t="shared" si="9"/>
        <v>33.688737639999999</v>
      </c>
      <c r="I43" s="17">
        <f t="shared" si="10"/>
        <v>195.536171010088</v>
      </c>
      <c r="J43" s="17">
        <f t="shared" si="11"/>
        <v>1134.9310437767526</v>
      </c>
      <c r="K43" s="17">
        <f t="shared" si="12"/>
        <v>-1.0067094690020677</v>
      </c>
      <c r="L43" s="17">
        <f t="shared" si="13"/>
        <v>-5.843143099981801</v>
      </c>
      <c r="M43" s="17">
        <f t="shared" ca="1" si="5"/>
        <v>-0.17197267117545045</v>
      </c>
      <c r="N43" s="17">
        <f t="shared" ca="1" si="14"/>
        <v>2.1677521686484278E-6</v>
      </c>
      <c r="O43" s="65">
        <f t="shared" ca="1" si="15"/>
        <v>8670187.3927643169</v>
      </c>
      <c r="P43" s="17">
        <f t="shared" ca="1" si="16"/>
        <v>5722576.3807807751</v>
      </c>
      <c r="Q43" s="17">
        <f t="shared" ca="1" si="17"/>
        <v>17929.930709518419</v>
      </c>
      <c r="R43" s="13">
        <f t="shared" ca="1" si="6"/>
        <v>-1.4723288249057775E-3</v>
      </c>
    </row>
    <row r="44" spans="1:18" x14ac:dyDescent="0.2">
      <c r="A44" s="63">
        <v>58344</v>
      </c>
      <c r="B44" s="63">
        <v>-0.17549999999755528</v>
      </c>
      <c r="C44" s="63">
        <v>1</v>
      </c>
      <c r="D44" s="64">
        <f t="shared" si="7"/>
        <v>5.8343999999999996</v>
      </c>
      <c r="E44" s="64">
        <f t="shared" si="7"/>
        <v>-0.17549999999755528</v>
      </c>
      <c r="F44" s="17">
        <f t="shared" si="8"/>
        <v>5.8343999999999996</v>
      </c>
      <c r="G44" s="17">
        <f t="shared" si="8"/>
        <v>-0.17549999999755528</v>
      </c>
      <c r="H44" s="17">
        <f t="shared" si="9"/>
        <v>34.040223359999992</v>
      </c>
      <c r="I44" s="17">
        <f t="shared" si="10"/>
        <v>198.60427917158393</v>
      </c>
      <c r="J44" s="17">
        <f t="shared" si="11"/>
        <v>1158.7368063986892</v>
      </c>
      <c r="K44" s="17">
        <f t="shared" si="12"/>
        <v>-1.0239371999857365</v>
      </c>
      <c r="L44" s="17">
        <f t="shared" si="13"/>
        <v>-5.9740591995967804</v>
      </c>
      <c r="M44" s="17">
        <f t="shared" ca="1" si="5"/>
        <v>-0.17459030836102243</v>
      </c>
      <c r="N44" s="17">
        <f t="shared" ca="1" si="14"/>
        <v>8.2753887357780479E-7</v>
      </c>
      <c r="O44" s="65">
        <f t="shared" ca="1" si="15"/>
        <v>4930086.5265671294</v>
      </c>
      <c r="P44" s="17">
        <f t="shared" ca="1" si="16"/>
        <v>305440.05230337416</v>
      </c>
      <c r="Q44" s="17">
        <f t="shared" ca="1" si="17"/>
        <v>26334.677176013567</v>
      </c>
      <c r="R44" s="13">
        <f t="shared" ca="1" si="6"/>
        <v>-9.0969163653284446E-4</v>
      </c>
    </row>
    <row r="45" spans="1:18" x14ac:dyDescent="0.2">
      <c r="A45" s="63">
        <v>58344</v>
      </c>
      <c r="B45" s="63">
        <v>-0.1745699999955832</v>
      </c>
      <c r="C45" s="63">
        <v>1</v>
      </c>
      <c r="D45" s="64">
        <f t="shared" si="7"/>
        <v>5.8343999999999996</v>
      </c>
      <c r="E45" s="64">
        <f t="shared" si="7"/>
        <v>-0.1745699999955832</v>
      </c>
      <c r="F45" s="17">
        <f t="shared" si="8"/>
        <v>5.8343999999999996</v>
      </c>
      <c r="G45" s="17">
        <f t="shared" si="8"/>
        <v>-0.1745699999955832</v>
      </c>
      <c r="H45" s="17">
        <f t="shared" si="9"/>
        <v>34.040223359999992</v>
      </c>
      <c r="I45" s="17">
        <f t="shared" si="10"/>
        <v>198.60427917158393</v>
      </c>
      <c r="J45" s="17">
        <f t="shared" si="11"/>
        <v>1158.7368063986892</v>
      </c>
      <c r="K45" s="17">
        <f t="shared" si="12"/>
        <v>-1.0185112079742307</v>
      </c>
      <c r="L45" s="17">
        <f t="shared" si="13"/>
        <v>-5.9424017918048513</v>
      </c>
      <c r="M45" s="17">
        <f t="shared" ca="1" si="5"/>
        <v>-0.17459030836102243</v>
      </c>
      <c r="N45" s="17">
        <f t="shared" ca="1" si="14"/>
        <v>4.124297068133558E-10</v>
      </c>
      <c r="O45" s="65">
        <f t="shared" ca="1" si="15"/>
        <v>4930086.5265671294</v>
      </c>
      <c r="P45" s="17">
        <f t="shared" ca="1" si="16"/>
        <v>305440.05230337416</v>
      </c>
      <c r="Q45" s="17">
        <f t="shared" ca="1" si="17"/>
        <v>26334.677176013567</v>
      </c>
      <c r="R45" s="13">
        <f t="shared" ca="1" si="6"/>
        <v>2.0308365439231091E-5</v>
      </c>
    </row>
    <row r="46" spans="1:18" x14ac:dyDescent="0.2">
      <c r="A46" s="63">
        <v>58344</v>
      </c>
      <c r="B46" s="63">
        <v>-0.17440999999962514</v>
      </c>
      <c r="C46" s="63">
        <v>1</v>
      </c>
      <c r="D46" s="64">
        <f t="shared" si="7"/>
        <v>5.8343999999999996</v>
      </c>
      <c r="E46" s="64">
        <f t="shared" si="7"/>
        <v>-0.17440999999962514</v>
      </c>
      <c r="F46" s="17">
        <f t="shared" si="8"/>
        <v>5.8343999999999996</v>
      </c>
      <c r="G46" s="17">
        <f t="shared" si="8"/>
        <v>-0.17440999999962514</v>
      </c>
      <c r="H46" s="17">
        <f t="shared" si="9"/>
        <v>34.040223359999992</v>
      </c>
      <c r="I46" s="17">
        <f t="shared" si="10"/>
        <v>198.60427917158393</v>
      </c>
      <c r="J46" s="17">
        <f t="shared" si="11"/>
        <v>1158.7368063986892</v>
      </c>
      <c r="K46" s="17">
        <f t="shared" si="12"/>
        <v>-1.0175777039978129</v>
      </c>
      <c r="L46" s="17">
        <f t="shared" si="13"/>
        <v>-5.9369553562048392</v>
      </c>
      <c r="M46" s="17">
        <f t="shared" ca="1" si="5"/>
        <v>-0.17459030836102243</v>
      </c>
      <c r="N46" s="17">
        <f t="shared" ca="1" si="14"/>
        <v>3.251110518977614E-8</v>
      </c>
      <c r="O46" s="65">
        <f t="shared" ca="1" si="15"/>
        <v>4930086.5265671294</v>
      </c>
      <c r="P46" s="17">
        <f t="shared" ca="1" si="16"/>
        <v>305440.05230337416</v>
      </c>
      <c r="Q46" s="17">
        <f t="shared" ca="1" si="17"/>
        <v>26334.677176013567</v>
      </c>
      <c r="R46" s="13">
        <f t="shared" ca="1" si="6"/>
        <v>1.8030836139729112E-4</v>
      </c>
    </row>
    <row r="47" spans="1:18" x14ac:dyDescent="0.2">
      <c r="A47" s="63">
        <v>58391.5</v>
      </c>
      <c r="B47" s="63">
        <v>-0.17174374999740394</v>
      </c>
      <c r="C47" s="63">
        <v>1</v>
      </c>
      <c r="D47" s="64">
        <f t="shared" si="7"/>
        <v>5.8391500000000001</v>
      </c>
      <c r="E47" s="64">
        <f t="shared" si="7"/>
        <v>-0.17174374999740394</v>
      </c>
      <c r="F47" s="17">
        <f t="shared" si="8"/>
        <v>5.8391500000000001</v>
      </c>
      <c r="G47" s="17">
        <f t="shared" si="8"/>
        <v>-0.17174374999740394</v>
      </c>
      <c r="H47" s="17">
        <f t="shared" si="9"/>
        <v>34.095672722499998</v>
      </c>
      <c r="I47" s="17">
        <f t="shared" si="10"/>
        <v>199.08974737758587</v>
      </c>
      <c r="J47" s="17">
        <f t="shared" si="11"/>
        <v>1162.5148983998306</v>
      </c>
      <c r="K47" s="17">
        <f t="shared" si="12"/>
        <v>-1.0028375177973412</v>
      </c>
      <c r="L47" s="17">
        <f t="shared" si="13"/>
        <v>-5.8557186920463451</v>
      </c>
      <c r="M47" s="17">
        <f t="shared" ca="1" si="5"/>
        <v>-0.17500364614785888</v>
      </c>
      <c r="N47" s="17">
        <f t="shared" ca="1" si="14"/>
        <v>1.0626922911750927E-5</v>
      </c>
      <c r="O47" s="65">
        <f t="shared" ca="1" si="15"/>
        <v>4421113.4868404968</v>
      </c>
      <c r="P47" s="17">
        <f t="shared" ca="1" si="16"/>
        <v>67803.06235686841</v>
      </c>
      <c r="Q47" s="17">
        <f t="shared" ca="1" si="17"/>
        <v>43788.780314367454</v>
      </c>
      <c r="R47" s="13">
        <f t="shared" ca="1" si="6"/>
        <v>3.2598961504549384E-3</v>
      </c>
    </row>
    <row r="48" spans="1:18" x14ac:dyDescent="0.2">
      <c r="A48" s="63">
        <v>58391.5</v>
      </c>
      <c r="B48" s="63">
        <v>-0.17149375000008149</v>
      </c>
      <c r="C48" s="63">
        <v>1</v>
      </c>
      <c r="D48" s="64">
        <f t="shared" si="7"/>
        <v>5.8391500000000001</v>
      </c>
      <c r="E48" s="64">
        <f t="shared" si="7"/>
        <v>-0.17149375000008149</v>
      </c>
      <c r="F48" s="17">
        <f t="shared" si="8"/>
        <v>5.8391500000000001</v>
      </c>
      <c r="G48" s="17">
        <f t="shared" si="8"/>
        <v>-0.17149375000008149</v>
      </c>
      <c r="H48" s="17">
        <f t="shared" si="9"/>
        <v>34.095672722499998</v>
      </c>
      <c r="I48" s="17">
        <f t="shared" si="10"/>
        <v>199.08974737758587</v>
      </c>
      <c r="J48" s="17">
        <f t="shared" si="11"/>
        <v>1162.5148983998306</v>
      </c>
      <c r="K48" s="17">
        <f t="shared" si="12"/>
        <v>-1.0013777303129758</v>
      </c>
      <c r="L48" s="17">
        <f t="shared" si="13"/>
        <v>-5.8471947739570131</v>
      </c>
      <c r="M48" s="17">
        <f t="shared" ca="1" si="5"/>
        <v>-0.17500364614785888</v>
      </c>
      <c r="N48" s="17">
        <f t="shared" ca="1" si="14"/>
        <v>1.2319370968182534E-5</v>
      </c>
      <c r="O48" s="65">
        <f t="shared" ca="1" si="15"/>
        <v>4421113.4868404968</v>
      </c>
      <c r="P48" s="17">
        <f t="shared" ca="1" si="16"/>
        <v>67803.06235686841</v>
      </c>
      <c r="Q48" s="17">
        <f t="shared" ca="1" si="17"/>
        <v>43788.780314367454</v>
      </c>
      <c r="R48" s="13">
        <f t="shared" ca="1" si="6"/>
        <v>3.509896147777386E-3</v>
      </c>
    </row>
    <row r="49" spans="1:18" x14ac:dyDescent="0.2">
      <c r="A49" s="63">
        <v>58391.5</v>
      </c>
      <c r="B49" s="63">
        <v>-0.17132375000073807</v>
      </c>
      <c r="C49" s="63">
        <v>1</v>
      </c>
      <c r="D49" s="64">
        <f t="shared" si="7"/>
        <v>5.8391500000000001</v>
      </c>
      <c r="E49" s="64">
        <f t="shared" si="7"/>
        <v>-0.17132375000073807</v>
      </c>
      <c r="F49" s="17">
        <f t="shared" si="8"/>
        <v>5.8391500000000001</v>
      </c>
      <c r="G49" s="17">
        <f t="shared" si="8"/>
        <v>-0.17132375000073807</v>
      </c>
      <c r="H49" s="17">
        <f t="shared" si="9"/>
        <v>34.095672722499998</v>
      </c>
      <c r="I49" s="17">
        <f t="shared" si="10"/>
        <v>199.08974737758587</v>
      </c>
      <c r="J49" s="17">
        <f t="shared" si="11"/>
        <v>1162.5148983998306</v>
      </c>
      <c r="K49" s="17">
        <f t="shared" si="12"/>
        <v>-1.0003850748168097</v>
      </c>
      <c r="L49" s="17">
        <f t="shared" si="13"/>
        <v>-5.8413985096165746</v>
      </c>
      <c r="M49" s="17">
        <f t="shared" ca="1" si="5"/>
        <v>-0.17500364614785888</v>
      </c>
      <c r="N49" s="17">
        <f t="shared" ca="1" si="14"/>
        <v>1.3541635653594536E-5</v>
      </c>
      <c r="O49" s="65">
        <f t="shared" ca="1" si="15"/>
        <v>4421113.4868404968</v>
      </c>
      <c r="P49" s="17">
        <f t="shared" ca="1" si="16"/>
        <v>67803.06235686841</v>
      </c>
      <c r="Q49" s="17">
        <f t="shared" ca="1" si="17"/>
        <v>43788.780314367454</v>
      </c>
      <c r="R49" s="13">
        <f t="shared" ca="1" si="6"/>
        <v>3.6798961471208036E-3</v>
      </c>
    </row>
    <row r="50" spans="1:18" x14ac:dyDescent="0.2">
      <c r="A50" s="63">
        <v>58394.5</v>
      </c>
      <c r="B50" s="63">
        <v>-0.1749212499926216</v>
      </c>
      <c r="C50" s="63">
        <v>0.8</v>
      </c>
      <c r="D50" s="64">
        <f t="shared" si="7"/>
        <v>5.8394500000000003</v>
      </c>
      <c r="E50" s="64">
        <f t="shared" si="7"/>
        <v>-0.1749212499926216</v>
      </c>
      <c r="F50" s="17">
        <f t="shared" si="8"/>
        <v>4.6715600000000004</v>
      </c>
      <c r="G50" s="17">
        <f t="shared" si="8"/>
        <v>-0.13993699999409728</v>
      </c>
      <c r="H50" s="17">
        <f t="shared" si="9"/>
        <v>27.279341042000002</v>
      </c>
      <c r="I50" s="17">
        <f t="shared" si="10"/>
        <v>159.29634804770691</v>
      </c>
      <c r="J50" s="17">
        <f t="shared" si="11"/>
        <v>930.20305960718213</v>
      </c>
      <c r="K50" s="17">
        <f t="shared" si="12"/>
        <v>-0.81715511461553136</v>
      </c>
      <c r="L50" s="17">
        <f t="shared" si="13"/>
        <v>-4.7717364340416646</v>
      </c>
      <c r="M50" s="17">
        <f t="shared" ca="1" si="5"/>
        <v>-0.17502976650649568</v>
      </c>
      <c r="N50" s="17">
        <f t="shared" ca="1" si="14"/>
        <v>9.4206670267076074E-9</v>
      </c>
      <c r="O50" s="65">
        <f t="shared" ca="1" si="15"/>
        <v>2809441.1271601818</v>
      </c>
      <c r="P50" s="17">
        <f t="shared" ca="1" si="16"/>
        <v>37451.159386944913</v>
      </c>
      <c r="Q50" s="17">
        <f t="shared" ca="1" si="17"/>
        <v>28826.147999075783</v>
      </c>
      <c r="R50" s="13">
        <f t="shared" ca="1" si="6"/>
        <v>1.0851651387408512E-4</v>
      </c>
    </row>
    <row r="51" spans="1:18" x14ac:dyDescent="0.2">
      <c r="A51" s="63">
        <v>58394.5</v>
      </c>
      <c r="B51" s="63">
        <v>-0.17288124999322463</v>
      </c>
      <c r="C51" s="63">
        <v>1</v>
      </c>
      <c r="D51" s="64">
        <f t="shared" si="7"/>
        <v>5.8394500000000003</v>
      </c>
      <c r="E51" s="64">
        <f t="shared" si="7"/>
        <v>-0.17288124999322463</v>
      </c>
      <c r="F51" s="17">
        <f t="shared" si="8"/>
        <v>5.8394500000000003</v>
      </c>
      <c r="G51" s="17">
        <f t="shared" si="8"/>
        <v>-0.17288124999322463</v>
      </c>
      <c r="H51" s="17">
        <f t="shared" si="9"/>
        <v>34.099176302500005</v>
      </c>
      <c r="I51" s="17">
        <f t="shared" si="10"/>
        <v>199.12043505963368</v>
      </c>
      <c r="J51" s="17">
        <f t="shared" si="11"/>
        <v>1162.7538245089779</v>
      </c>
      <c r="K51" s="17">
        <f t="shared" si="12"/>
        <v>-1.0095314152729356</v>
      </c>
      <c r="L51" s="17">
        <f t="shared" si="13"/>
        <v>-5.8951082229155434</v>
      </c>
      <c r="M51" s="17">
        <f t="shared" ca="1" si="5"/>
        <v>-0.17502976650649568</v>
      </c>
      <c r="N51" s="17">
        <f t="shared" ca="1" si="14"/>
        <v>4.6161232077984062E-6</v>
      </c>
      <c r="O51" s="65">
        <f t="shared" ca="1" si="15"/>
        <v>4389751.7611875404</v>
      </c>
      <c r="P51" s="17">
        <f t="shared" ca="1" si="16"/>
        <v>58517.436542023985</v>
      </c>
      <c r="Q51" s="17">
        <f t="shared" ca="1" si="17"/>
        <v>45040.856248559772</v>
      </c>
      <c r="R51" s="13">
        <f t="shared" ca="1" si="6"/>
        <v>2.1485165132710538E-3</v>
      </c>
    </row>
    <row r="52" spans="1:18" x14ac:dyDescent="0.2">
      <c r="A52" s="63">
        <v>58394.5</v>
      </c>
      <c r="B52" s="63">
        <v>-0.1726712499948917</v>
      </c>
      <c r="C52" s="63">
        <v>1</v>
      </c>
      <c r="D52" s="64">
        <f t="shared" si="7"/>
        <v>5.8394500000000003</v>
      </c>
      <c r="E52" s="64">
        <f t="shared" si="7"/>
        <v>-0.1726712499948917</v>
      </c>
      <c r="F52" s="17">
        <f t="shared" si="8"/>
        <v>5.8394500000000003</v>
      </c>
      <c r="G52" s="17">
        <f t="shared" si="8"/>
        <v>-0.1726712499948917</v>
      </c>
      <c r="H52" s="17">
        <f t="shared" si="9"/>
        <v>34.099176302500005</v>
      </c>
      <c r="I52" s="17">
        <f t="shared" si="10"/>
        <v>199.12043505963368</v>
      </c>
      <c r="J52" s="17">
        <f t="shared" si="11"/>
        <v>1162.7538245089779</v>
      </c>
      <c r="K52" s="17">
        <f t="shared" si="12"/>
        <v>-1.0083051307826703</v>
      </c>
      <c r="L52" s="17">
        <f t="shared" si="13"/>
        <v>-5.8879473959488644</v>
      </c>
      <c r="M52" s="17">
        <f t="shared" ca="1" si="5"/>
        <v>-0.17502976650649568</v>
      </c>
      <c r="N52" s="17">
        <f t="shared" ca="1" si="14"/>
        <v>5.5626001355086366E-6</v>
      </c>
      <c r="O52" s="65">
        <f t="shared" ca="1" si="15"/>
        <v>4389751.7611875404</v>
      </c>
      <c r="P52" s="17">
        <f t="shared" ca="1" si="16"/>
        <v>58517.436542023985</v>
      </c>
      <c r="Q52" s="17">
        <f t="shared" ca="1" si="17"/>
        <v>45040.856248559772</v>
      </c>
      <c r="R52" s="13">
        <f t="shared" ca="1" si="6"/>
        <v>2.3585165116039863E-3</v>
      </c>
    </row>
    <row r="53" spans="1:18" x14ac:dyDescent="0.2">
      <c r="A53" s="63">
        <v>58954.5</v>
      </c>
      <c r="B53" s="63">
        <v>-0.17870124999171821</v>
      </c>
      <c r="C53" s="63">
        <v>1</v>
      </c>
      <c r="D53" s="64">
        <f t="shared" si="7"/>
        <v>5.8954500000000003</v>
      </c>
      <c r="E53" s="64">
        <f t="shared" si="7"/>
        <v>-0.17870124999171821</v>
      </c>
      <c r="F53" s="17">
        <f t="shared" si="8"/>
        <v>5.8954500000000003</v>
      </c>
      <c r="G53" s="17">
        <f t="shared" si="8"/>
        <v>-0.17870124999171821</v>
      </c>
      <c r="H53" s="17">
        <f t="shared" si="9"/>
        <v>34.756330702500001</v>
      </c>
      <c r="I53" s="17">
        <f t="shared" si="10"/>
        <v>204.90420984005365</v>
      </c>
      <c r="J53" s="17">
        <f t="shared" si="11"/>
        <v>1208.0025239015445</v>
      </c>
      <c r="K53" s="17">
        <f t="shared" si="12"/>
        <v>-1.0535242842636752</v>
      </c>
      <c r="L53" s="17">
        <f t="shared" si="13"/>
        <v>-6.2109997416622837</v>
      </c>
      <c r="M53" s="17">
        <f t="shared" ca="1" si="5"/>
        <v>-0.17993639597693678</v>
      </c>
      <c r="N53" s="17">
        <f t="shared" ca="1" si="14"/>
        <v>1.5255856048015432E-6</v>
      </c>
      <c r="O53" s="65">
        <f t="shared" ca="1" si="15"/>
        <v>393979.18542737974</v>
      </c>
      <c r="P53" s="17">
        <f t="shared" ca="1" si="16"/>
        <v>10659336.055928154</v>
      </c>
      <c r="Q53" s="17">
        <f t="shared" ca="1" si="17"/>
        <v>599401.08659774507</v>
      </c>
      <c r="R53" s="13">
        <f t="shared" ca="1" si="6"/>
        <v>1.2351459852185664E-3</v>
      </c>
    </row>
    <row r="54" spans="1:18" x14ac:dyDescent="0.2">
      <c r="A54" s="63">
        <v>58954.5</v>
      </c>
      <c r="B54" s="63">
        <v>-0.17720124999323161</v>
      </c>
      <c r="C54" s="63">
        <v>1</v>
      </c>
      <c r="D54" s="64">
        <f t="shared" si="7"/>
        <v>5.8954500000000003</v>
      </c>
      <c r="E54" s="64">
        <f t="shared" si="7"/>
        <v>-0.17720124999323161</v>
      </c>
      <c r="F54" s="17">
        <f t="shared" si="8"/>
        <v>5.8954500000000003</v>
      </c>
      <c r="G54" s="17">
        <f t="shared" si="8"/>
        <v>-0.17720124999323161</v>
      </c>
      <c r="H54" s="17">
        <f t="shared" si="9"/>
        <v>34.756330702500001</v>
      </c>
      <c r="I54" s="17">
        <f t="shared" si="10"/>
        <v>204.90420984005365</v>
      </c>
      <c r="J54" s="17">
        <f t="shared" si="11"/>
        <v>1208.0025239015445</v>
      </c>
      <c r="K54" s="17">
        <f t="shared" si="12"/>
        <v>-1.0446811092725974</v>
      </c>
      <c r="L54" s="17">
        <f t="shared" si="13"/>
        <v>-6.1588652456611346</v>
      </c>
      <c r="M54" s="17">
        <f t="shared" ca="1" si="5"/>
        <v>-0.17993639597693678</v>
      </c>
      <c r="N54" s="17">
        <f t="shared" ca="1" si="14"/>
        <v>7.481023552178507E-6</v>
      </c>
      <c r="O54" s="65">
        <f t="shared" ca="1" si="15"/>
        <v>393979.18542737974</v>
      </c>
      <c r="P54" s="17">
        <f t="shared" ca="1" si="16"/>
        <v>10659336.055928154</v>
      </c>
      <c r="Q54" s="17">
        <f t="shared" ca="1" si="17"/>
        <v>599401.08659774507</v>
      </c>
      <c r="R54" s="13">
        <f t="shared" ca="1" si="6"/>
        <v>2.7351459837051673E-3</v>
      </c>
    </row>
    <row r="55" spans="1:18" x14ac:dyDescent="0.2">
      <c r="A55" s="63">
        <v>58968.5</v>
      </c>
      <c r="B55" s="63">
        <v>-0.17932624999230029</v>
      </c>
      <c r="C55" s="63">
        <v>1</v>
      </c>
      <c r="D55" s="64">
        <f t="shared" si="7"/>
        <v>5.8968499999999997</v>
      </c>
      <c r="E55" s="64">
        <f t="shared" si="7"/>
        <v>-0.17932624999230029</v>
      </c>
      <c r="F55" s="17">
        <f t="shared" si="8"/>
        <v>5.8968499999999997</v>
      </c>
      <c r="G55" s="17">
        <f t="shared" si="8"/>
        <v>-0.17932624999230029</v>
      </c>
      <c r="H55" s="17">
        <f t="shared" si="9"/>
        <v>34.772839922499998</v>
      </c>
      <c r="I55" s="17">
        <f t="shared" si="10"/>
        <v>205.05022109699411</v>
      </c>
      <c r="J55" s="17">
        <f t="shared" si="11"/>
        <v>1209.1503962758097</v>
      </c>
      <c r="K55" s="17">
        <f t="shared" si="12"/>
        <v>-1.0574599972670959</v>
      </c>
      <c r="L55" s="17">
        <f t="shared" si="13"/>
        <v>-6.2356829848844741</v>
      </c>
      <c r="M55" s="17">
        <f t="shared" ca="1" si="5"/>
        <v>-0.18005984750215132</v>
      </c>
      <c r="N55" s="17">
        <f t="shared" ca="1" si="14"/>
        <v>5.3816530645962477E-7</v>
      </c>
      <c r="O55" s="65">
        <f t="shared" ca="1" si="15"/>
        <v>347076.13703500043</v>
      </c>
      <c r="P55" s="17">
        <f t="shared" ca="1" si="16"/>
        <v>11249044.646667855</v>
      </c>
      <c r="Q55" s="17">
        <f t="shared" ca="1" si="17"/>
        <v>621653.0854995097</v>
      </c>
      <c r="R55" s="13">
        <f t="shared" ca="1" si="6"/>
        <v>7.3359750985102501E-4</v>
      </c>
    </row>
    <row r="56" spans="1:18" x14ac:dyDescent="0.2">
      <c r="A56" s="63">
        <v>58968.5</v>
      </c>
      <c r="B56" s="63">
        <v>-0.17901624998921761</v>
      </c>
      <c r="C56" s="63">
        <v>1</v>
      </c>
      <c r="D56" s="64">
        <f t="shared" si="7"/>
        <v>5.8968499999999997</v>
      </c>
      <c r="E56" s="64">
        <f t="shared" si="7"/>
        <v>-0.17901624998921761</v>
      </c>
      <c r="F56" s="17">
        <f t="shared" si="8"/>
        <v>5.8968499999999997</v>
      </c>
      <c r="G56" s="17">
        <f t="shared" si="8"/>
        <v>-0.17901624998921761</v>
      </c>
      <c r="H56" s="17">
        <f t="shared" si="9"/>
        <v>34.772839922499998</v>
      </c>
      <c r="I56" s="17">
        <f t="shared" si="10"/>
        <v>205.05022109699411</v>
      </c>
      <c r="J56" s="17">
        <f t="shared" si="11"/>
        <v>1209.1503962758097</v>
      </c>
      <c r="K56" s="17">
        <f t="shared" si="12"/>
        <v>-1.0556319737489179</v>
      </c>
      <c r="L56" s="17">
        <f t="shared" si="13"/>
        <v>-6.2249034044013065</v>
      </c>
      <c r="M56" s="17">
        <f t="shared" ca="1" si="5"/>
        <v>-0.18005984750215132</v>
      </c>
      <c r="N56" s="17">
        <f t="shared" ca="1" si="14"/>
        <v>1.0890957690014098E-6</v>
      </c>
      <c r="O56" s="65">
        <f t="shared" ca="1" si="15"/>
        <v>347076.13703500043</v>
      </c>
      <c r="P56" s="17">
        <f t="shared" ca="1" si="16"/>
        <v>11249044.646667855</v>
      </c>
      <c r="Q56" s="17">
        <f t="shared" ca="1" si="17"/>
        <v>621653.0854995097</v>
      </c>
      <c r="R56" s="13">
        <f t="shared" ca="1" si="6"/>
        <v>1.0435975129337027E-3</v>
      </c>
    </row>
    <row r="57" spans="1:18" x14ac:dyDescent="0.2">
      <c r="A57" s="63">
        <v>58968.5</v>
      </c>
      <c r="B57" s="63">
        <v>-0.17892624999512918</v>
      </c>
      <c r="C57" s="63">
        <v>1</v>
      </c>
      <c r="D57" s="64">
        <f t="shared" si="7"/>
        <v>5.8968499999999997</v>
      </c>
      <c r="E57" s="64">
        <f t="shared" si="7"/>
        <v>-0.17892624999512918</v>
      </c>
      <c r="F57" s="17">
        <f t="shared" si="8"/>
        <v>5.8968499999999997</v>
      </c>
      <c r="G57" s="17">
        <f t="shared" si="8"/>
        <v>-0.17892624999512918</v>
      </c>
      <c r="H57" s="17">
        <f t="shared" si="9"/>
        <v>34.772839922499998</v>
      </c>
      <c r="I57" s="17">
        <f t="shared" si="10"/>
        <v>205.05022109699411</v>
      </c>
      <c r="J57" s="17">
        <f t="shared" si="11"/>
        <v>1209.1503962758097</v>
      </c>
      <c r="K57" s="17">
        <f t="shared" si="12"/>
        <v>-1.0551012572837775</v>
      </c>
      <c r="L57" s="17">
        <f t="shared" si="13"/>
        <v>-6.221773849013843</v>
      </c>
      <c r="M57" s="17">
        <f t="shared" ca="1" si="5"/>
        <v>-0.18005984750215132</v>
      </c>
      <c r="N57" s="17">
        <f t="shared" ca="1" si="14"/>
        <v>1.2850433079267941E-6</v>
      </c>
      <c r="O57" s="65">
        <f t="shared" ca="1" si="15"/>
        <v>347076.13703500043</v>
      </c>
      <c r="P57" s="17">
        <f t="shared" ca="1" si="16"/>
        <v>11249044.646667855</v>
      </c>
      <c r="Q57" s="17">
        <f t="shared" ca="1" si="17"/>
        <v>621653.0854995097</v>
      </c>
      <c r="R57" s="13">
        <f t="shared" ca="1" si="6"/>
        <v>1.1335975070221327E-3</v>
      </c>
    </row>
    <row r="58" spans="1:18" x14ac:dyDescent="0.2">
      <c r="A58" s="63">
        <v>59167</v>
      </c>
      <c r="B58" s="63">
        <v>-0.18292749999818625</v>
      </c>
      <c r="C58" s="63">
        <v>0.7</v>
      </c>
      <c r="D58" s="64">
        <f t="shared" si="7"/>
        <v>5.9166999999999996</v>
      </c>
      <c r="E58" s="64">
        <f t="shared" si="7"/>
        <v>-0.18292749999818625</v>
      </c>
      <c r="F58" s="17">
        <f t="shared" si="8"/>
        <v>4.1416899999999996</v>
      </c>
      <c r="G58" s="17">
        <f t="shared" si="8"/>
        <v>-0.12804924999873038</v>
      </c>
      <c r="H58" s="17">
        <f t="shared" si="9"/>
        <v>24.505137222999995</v>
      </c>
      <c r="I58" s="17">
        <f t="shared" si="10"/>
        <v>144.98954540732407</v>
      </c>
      <c r="J58" s="17">
        <f t="shared" si="11"/>
        <v>857.85964331151433</v>
      </c>
      <c r="K58" s="17">
        <f t="shared" si="12"/>
        <v>-0.75762899746748802</v>
      </c>
      <c r="L58" s="17">
        <f t="shared" si="13"/>
        <v>-4.4826634893158861</v>
      </c>
      <c r="M58" s="17">
        <f t="shared" ca="1" si="5"/>
        <v>-0.18181433840193115</v>
      </c>
      <c r="N58" s="17">
        <f t="shared" ca="1" si="14"/>
        <v>8.6739011756404505E-7</v>
      </c>
      <c r="O58" s="65">
        <f t="shared" ca="1" si="15"/>
        <v>528.7669919485711</v>
      </c>
      <c r="P58" s="17">
        <f t="shared" ca="1" si="16"/>
        <v>10480031.83613058</v>
      </c>
      <c r="Q58" s="17">
        <f t="shared" ca="1" si="17"/>
        <v>481558.63715234789</v>
      </c>
      <c r="R58" s="13">
        <f t="shared" ca="1" si="6"/>
        <v>-1.1131615962551022E-3</v>
      </c>
    </row>
    <row r="59" spans="1:18" x14ac:dyDescent="0.2">
      <c r="A59" s="63">
        <v>59167.5</v>
      </c>
      <c r="B59" s="63">
        <v>-0.18059374999575084</v>
      </c>
      <c r="C59" s="63">
        <v>0.8</v>
      </c>
      <c r="D59" s="64">
        <f t="shared" si="7"/>
        <v>5.9167500000000004</v>
      </c>
      <c r="E59" s="64">
        <f t="shared" si="7"/>
        <v>-0.18059374999575084</v>
      </c>
      <c r="F59" s="17">
        <f t="shared" si="8"/>
        <v>4.7334000000000005</v>
      </c>
      <c r="G59" s="17">
        <f t="shared" si="8"/>
        <v>-0.14447499999660068</v>
      </c>
      <c r="H59" s="17">
        <f t="shared" si="9"/>
        <v>28.006344450000004</v>
      </c>
      <c r="I59" s="17">
        <f t="shared" si="10"/>
        <v>165.70653852453754</v>
      </c>
      <c r="J59" s="17">
        <f t="shared" si="11"/>
        <v>980.44416181505756</v>
      </c>
      <c r="K59" s="17">
        <f t="shared" si="12"/>
        <v>-0.85482245622988717</v>
      </c>
      <c r="L59" s="17">
        <f t="shared" si="13"/>
        <v>-5.0577707678981856</v>
      </c>
      <c r="M59" s="17">
        <f t="shared" ca="1" si="5"/>
        <v>-0.18181876750393611</v>
      </c>
      <c r="N59" s="17">
        <f t="shared" ca="1" si="14"/>
        <v>1.2005343162883518E-6</v>
      </c>
      <c r="O59" s="65">
        <f t="shared" ca="1" si="15"/>
        <v>632.04696287535774</v>
      </c>
      <c r="P59" s="17">
        <f t="shared" ca="1" si="16"/>
        <v>13707263.817993086</v>
      </c>
      <c r="Q59" s="17">
        <f t="shared" ca="1" si="17"/>
        <v>629626.22908534238</v>
      </c>
      <c r="R59" s="13">
        <f t="shared" ca="1" si="6"/>
        <v>1.2250175081852666E-3</v>
      </c>
    </row>
    <row r="60" spans="1:18" x14ac:dyDescent="0.2">
      <c r="A60" s="63">
        <v>59212</v>
      </c>
      <c r="B60" s="63">
        <v>-0.18364999999903375</v>
      </c>
      <c r="C60" s="63">
        <v>1</v>
      </c>
      <c r="D60" s="64">
        <f t="shared" si="7"/>
        <v>5.9211999999999998</v>
      </c>
      <c r="E60" s="64">
        <f t="shared" si="7"/>
        <v>-0.18364999999903375</v>
      </c>
      <c r="F60" s="17">
        <f t="shared" si="8"/>
        <v>5.9211999999999998</v>
      </c>
      <c r="G60" s="17">
        <f t="shared" si="8"/>
        <v>-0.18364999999903375</v>
      </c>
      <c r="H60" s="17">
        <f t="shared" si="9"/>
        <v>35.06060944</v>
      </c>
      <c r="I60" s="17">
        <f t="shared" si="10"/>
        <v>207.60088061612799</v>
      </c>
      <c r="J60" s="17">
        <f t="shared" si="11"/>
        <v>1229.246334304217</v>
      </c>
      <c r="K60" s="17">
        <f t="shared" si="12"/>
        <v>-1.0874283799942785</v>
      </c>
      <c r="L60" s="17">
        <f t="shared" si="13"/>
        <v>-6.4388809236221221</v>
      </c>
      <c r="M60" s="17">
        <f t="shared" ca="1" si="5"/>
        <v>-0.18221315339388736</v>
      </c>
      <c r="N60" s="17">
        <f t="shared" ca="1" si="14"/>
        <v>2.0645281667207257E-6</v>
      </c>
      <c r="O60" s="65">
        <f t="shared" ca="1" si="15"/>
        <v>9176.3989882138521</v>
      </c>
      <c r="P60" s="17">
        <f t="shared" ca="1" si="16"/>
        <v>24154455.916211069</v>
      </c>
      <c r="Q60" s="17">
        <f t="shared" ca="1" si="17"/>
        <v>1076625.5681347167</v>
      </c>
      <c r="R60" s="13">
        <f t="shared" ca="1" si="6"/>
        <v>-1.4368466051463968E-3</v>
      </c>
    </row>
    <row r="61" spans="1:18" x14ac:dyDescent="0.2">
      <c r="A61" s="63">
        <v>59212</v>
      </c>
      <c r="B61" s="63">
        <v>-0.18344999999681022</v>
      </c>
      <c r="C61" s="63">
        <v>1</v>
      </c>
      <c r="D61" s="64">
        <f t="shared" si="7"/>
        <v>5.9211999999999998</v>
      </c>
      <c r="E61" s="64">
        <f t="shared" si="7"/>
        <v>-0.18344999999681022</v>
      </c>
      <c r="F61" s="17">
        <f t="shared" si="8"/>
        <v>5.9211999999999998</v>
      </c>
      <c r="G61" s="17">
        <f t="shared" si="8"/>
        <v>-0.18344999999681022</v>
      </c>
      <c r="H61" s="17">
        <f t="shared" si="9"/>
        <v>35.06060944</v>
      </c>
      <c r="I61" s="17">
        <f t="shared" si="10"/>
        <v>207.60088061612799</v>
      </c>
      <c r="J61" s="17">
        <f t="shared" si="11"/>
        <v>1229.246334304217</v>
      </c>
      <c r="K61" s="17">
        <f t="shared" si="12"/>
        <v>-1.0862441399811127</v>
      </c>
      <c r="L61" s="17">
        <f t="shared" si="13"/>
        <v>-6.4318688016561643</v>
      </c>
      <c r="M61" s="17">
        <f t="shared" ca="1" si="5"/>
        <v>-0.18221315339388736</v>
      </c>
      <c r="N61" s="17">
        <f t="shared" ca="1" si="14"/>
        <v>1.5297895191618292E-6</v>
      </c>
      <c r="O61" s="65">
        <f t="shared" ca="1" si="15"/>
        <v>9176.3989882138521</v>
      </c>
      <c r="P61" s="17">
        <f t="shared" ca="1" si="16"/>
        <v>24154455.916211069</v>
      </c>
      <c r="Q61" s="17">
        <f t="shared" ca="1" si="17"/>
        <v>1076625.5681347167</v>
      </c>
      <c r="R61" s="13">
        <f t="shared" ca="1" si="6"/>
        <v>-1.2368466029228642E-3</v>
      </c>
    </row>
    <row r="62" spans="1:18" x14ac:dyDescent="0.2">
      <c r="A62" s="63">
        <v>59212</v>
      </c>
      <c r="B62" s="63">
        <v>-0.18329999999696156</v>
      </c>
      <c r="C62" s="63">
        <v>1</v>
      </c>
      <c r="D62" s="64">
        <f t="shared" si="7"/>
        <v>5.9211999999999998</v>
      </c>
      <c r="E62" s="64">
        <f t="shared" si="7"/>
        <v>-0.18329999999696156</v>
      </c>
      <c r="F62" s="17">
        <f t="shared" si="8"/>
        <v>5.9211999999999998</v>
      </c>
      <c r="G62" s="17">
        <f t="shared" si="8"/>
        <v>-0.18329999999696156</v>
      </c>
      <c r="H62" s="17">
        <f t="shared" si="9"/>
        <v>35.06060944</v>
      </c>
      <c r="I62" s="17">
        <f t="shared" si="10"/>
        <v>207.60088061612799</v>
      </c>
      <c r="J62" s="17">
        <f t="shared" si="11"/>
        <v>1229.246334304217</v>
      </c>
      <c r="K62" s="17">
        <f t="shared" si="12"/>
        <v>-1.0853559599820088</v>
      </c>
      <c r="L62" s="17">
        <f t="shared" si="13"/>
        <v>-6.4266097102454705</v>
      </c>
      <c r="M62" s="17">
        <f t="shared" ca="1" si="5"/>
        <v>-0.18221315339388736</v>
      </c>
      <c r="N62" s="17">
        <f t="shared" ca="1" si="14"/>
        <v>1.1812355386139366E-6</v>
      </c>
      <c r="O62" s="65">
        <f t="shared" ca="1" si="15"/>
        <v>9176.3989882138521</v>
      </c>
      <c r="P62" s="17">
        <f t="shared" ca="1" si="16"/>
        <v>24154455.916211069</v>
      </c>
      <c r="Q62" s="17">
        <f t="shared" ca="1" si="17"/>
        <v>1076625.5681347167</v>
      </c>
      <c r="R62" s="13">
        <f t="shared" ca="1" si="6"/>
        <v>-1.0868466030742041E-3</v>
      </c>
    </row>
    <row r="63" spans="1:18" x14ac:dyDescent="0.2">
      <c r="A63" s="63">
        <v>59223</v>
      </c>
      <c r="B63" s="63">
        <v>-0.18363749999844003</v>
      </c>
      <c r="C63" s="63">
        <v>1</v>
      </c>
      <c r="D63" s="64">
        <f t="shared" si="7"/>
        <v>5.9222999999999999</v>
      </c>
      <c r="E63" s="64">
        <f t="shared" si="7"/>
        <v>-0.18363749999844003</v>
      </c>
      <c r="F63" s="17">
        <f t="shared" si="8"/>
        <v>5.9222999999999999</v>
      </c>
      <c r="G63" s="17">
        <f t="shared" si="8"/>
        <v>-0.18363749999844003</v>
      </c>
      <c r="H63" s="17">
        <f t="shared" si="9"/>
        <v>35.073637290000001</v>
      </c>
      <c r="I63" s="17">
        <f t="shared" si="10"/>
        <v>207.716602122567</v>
      </c>
      <c r="J63" s="17">
        <f t="shared" si="11"/>
        <v>1230.1600327504784</v>
      </c>
      <c r="K63" s="17">
        <f t="shared" si="12"/>
        <v>-1.0875563662407615</v>
      </c>
      <c r="L63" s="17">
        <f t="shared" si="13"/>
        <v>-6.4408350677876616</v>
      </c>
      <c r="M63" s="17">
        <f t="shared" ca="1" si="5"/>
        <v>-0.18231070173768718</v>
      </c>
      <c r="N63" s="17">
        <f t="shared" ca="1" si="14"/>
        <v>1.760393624736798E-6</v>
      </c>
      <c r="O63" s="65">
        <f t="shared" ca="1" si="15"/>
        <v>16226.214759027356</v>
      </c>
      <c r="P63" s="17">
        <f t="shared" ca="1" si="16"/>
        <v>24857421.834009703</v>
      </c>
      <c r="Q63" s="17">
        <f t="shared" ca="1" si="17"/>
        <v>1100248.859846327</v>
      </c>
      <c r="R63" s="13">
        <f t="shared" ca="1" si="6"/>
        <v>-1.3267982607528539E-3</v>
      </c>
    </row>
    <row r="64" spans="1:18" x14ac:dyDescent="0.2">
      <c r="A64" s="63">
        <v>59223</v>
      </c>
      <c r="B64" s="63">
        <v>-0.18348749999859137</v>
      </c>
      <c r="C64" s="63">
        <v>1</v>
      </c>
      <c r="D64" s="64">
        <f t="shared" si="7"/>
        <v>5.9222999999999999</v>
      </c>
      <c r="E64" s="64">
        <f t="shared" si="7"/>
        <v>-0.18348749999859137</v>
      </c>
      <c r="F64" s="17">
        <f t="shared" si="8"/>
        <v>5.9222999999999999</v>
      </c>
      <c r="G64" s="17">
        <f t="shared" si="8"/>
        <v>-0.18348749999859137</v>
      </c>
      <c r="H64" s="17">
        <f t="shared" si="9"/>
        <v>35.073637290000001</v>
      </c>
      <c r="I64" s="17">
        <f t="shared" si="10"/>
        <v>207.716602122567</v>
      </c>
      <c r="J64" s="17">
        <f t="shared" si="11"/>
        <v>1230.1600327504784</v>
      </c>
      <c r="K64" s="17">
        <f t="shared" si="12"/>
        <v>-1.0866680212416577</v>
      </c>
      <c r="L64" s="17">
        <f t="shared" si="13"/>
        <v>-6.4355740221994697</v>
      </c>
      <c r="M64" s="17">
        <f t="shared" ca="1" si="5"/>
        <v>-0.18231070173768718</v>
      </c>
      <c r="N64" s="17">
        <f t="shared" ca="1" si="14"/>
        <v>1.3848541468671351E-6</v>
      </c>
      <c r="O64" s="65">
        <f t="shared" ca="1" si="15"/>
        <v>16226.214759027356</v>
      </c>
      <c r="P64" s="17">
        <f t="shared" ca="1" si="16"/>
        <v>24857421.834009703</v>
      </c>
      <c r="Q64" s="17">
        <f t="shared" ca="1" si="17"/>
        <v>1100248.859846327</v>
      </c>
      <c r="R64" s="13">
        <f t="shared" ca="1" si="6"/>
        <v>-1.1767982609041938E-3</v>
      </c>
    </row>
    <row r="65" spans="1:18" x14ac:dyDescent="0.2">
      <c r="A65" s="63">
        <v>59223</v>
      </c>
      <c r="B65" s="63">
        <v>-0.18282750000071246</v>
      </c>
      <c r="C65" s="63">
        <v>1</v>
      </c>
      <c r="D65" s="64">
        <f t="shared" si="7"/>
        <v>5.9222999999999999</v>
      </c>
      <c r="E65" s="64">
        <f t="shared" si="7"/>
        <v>-0.18282750000071246</v>
      </c>
      <c r="F65" s="17">
        <f t="shared" si="8"/>
        <v>5.9222999999999999</v>
      </c>
      <c r="G65" s="17">
        <f t="shared" si="8"/>
        <v>-0.18282750000071246</v>
      </c>
      <c r="H65" s="17">
        <f t="shared" si="9"/>
        <v>35.073637290000001</v>
      </c>
      <c r="I65" s="17">
        <f t="shared" si="10"/>
        <v>207.716602122567</v>
      </c>
      <c r="J65" s="17">
        <f t="shared" si="11"/>
        <v>1230.1600327504784</v>
      </c>
      <c r="K65" s="17">
        <f t="shared" si="12"/>
        <v>-1.0827593032542193</v>
      </c>
      <c r="L65" s="17">
        <f t="shared" si="13"/>
        <v>-6.412425421662463</v>
      </c>
      <c r="M65" s="17">
        <f t="shared" ca="1" si="5"/>
        <v>-0.18231070173768718</v>
      </c>
      <c r="N65" s="17">
        <f t="shared" ca="1" si="14"/>
        <v>2.6708044466594752E-7</v>
      </c>
      <c r="O65" s="65">
        <f t="shared" ca="1" si="15"/>
        <v>16226.214759027356</v>
      </c>
      <c r="P65" s="17">
        <f t="shared" ca="1" si="16"/>
        <v>24857421.834009703</v>
      </c>
      <c r="Q65" s="17">
        <f t="shared" ca="1" si="17"/>
        <v>1100248.859846327</v>
      </c>
      <c r="R65" s="13">
        <f t="shared" ca="1" si="6"/>
        <v>-5.1679826302528098E-4</v>
      </c>
    </row>
    <row r="66" spans="1:18" x14ac:dyDescent="0.2">
      <c r="A66" s="63">
        <v>59223.5</v>
      </c>
      <c r="B66" s="63">
        <v>-0.18261374999565305</v>
      </c>
      <c r="C66" s="63">
        <v>1</v>
      </c>
      <c r="D66" s="64">
        <f t="shared" si="7"/>
        <v>5.9223499999999998</v>
      </c>
      <c r="E66" s="64">
        <f t="shared" si="7"/>
        <v>-0.18261374999565305</v>
      </c>
      <c r="F66" s="17">
        <f t="shared" si="8"/>
        <v>5.9223499999999998</v>
      </c>
      <c r="G66" s="17">
        <f t="shared" si="8"/>
        <v>-0.18261374999565305</v>
      </c>
      <c r="H66" s="17">
        <f t="shared" si="9"/>
        <v>35.074229522499998</v>
      </c>
      <c r="I66" s="17">
        <f t="shared" si="10"/>
        <v>207.72186321257786</v>
      </c>
      <c r="J66" s="17">
        <f t="shared" si="11"/>
        <v>1230.2015765970104</v>
      </c>
      <c r="K66" s="17">
        <f t="shared" si="12"/>
        <v>-1.0815025422867559</v>
      </c>
      <c r="L66" s="17">
        <f t="shared" si="13"/>
        <v>-6.4050365813119683</v>
      </c>
      <c r="M66" s="17">
        <f t="shared" ca="1" si="5"/>
        <v>-0.18231513631556975</v>
      </c>
      <c r="N66" s="17">
        <f t="shared" ca="1" si="14"/>
        <v>8.9170129932890459E-8</v>
      </c>
      <c r="O66" s="65">
        <f t="shared" ca="1" si="15"/>
        <v>16594.421659298314</v>
      </c>
      <c r="P66" s="17">
        <f t="shared" ca="1" si="16"/>
        <v>24889624.589977644</v>
      </c>
      <c r="Q66" s="17">
        <f t="shared" ca="1" si="17"/>
        <v>1101329.022939156</v>
      </c>
      <c r="R66" s="13">
        <f t="shared" ca="1" si="6"/>
        <v>-2.9861368008329836E-4</v>
      </c>
    </row>
    <row r="67" spans="1:18" x14ac:dyDescent="0.2">
      <c r="A67" s="63">
        <v>59223.5</v>
      </c>
      <c r="B67" s="63">
        <v>-0.1820937500015134</v>
      </c>
      <c r="C67" s="63">
        <v>1</v>
      </c>
      <c r="D67" s="64">
        <f t="shared" si="7"/>
        <v>5.9223499999999998</v>
      </c>
      <c r="E67" s="64">
        <f t="shared" si="7"/>
        <v>-0.1820937500015134</v>
      </c>
      <c r="F67" s="17">
        <f t="shared" si="8"/>
        <v>5.9223499999999998</v>
      </c>
      <c r="G67" s="17">
        <f t="shared" si="8"/>
        <v>-0.1820937500015134</v>
      </c>
      <c r="H67" s="17">
        <f t="shared" si="9"/>
        <v>35.074229522499998</v>
      </c>
      <c r="I67" s="17">
        <f t="shared" si="10"/>
        <v>207.72186321257786</v>
      </c>
      <c r="J67" s="17">
        <f t="shared" si="11"/>
        <v>1230.2015765970104</v>
      </c>
      <c r="K67" s="17">
        <f t="shared" si="12"/>
        <v>-1.0784229203214628</v>
      </c>
      <c r="L67" s="17">
        <f t="shared" si="13"/>
        <v>-6.386797982165815</v>
      </c>
      <c r="M67" s="17">
        <f t="shared" ca="1" si="5"/>
        <v>-0.18231513631556975</v>
      </c>
      <c r="N67" s="17">
        <f t="shared" ca="1" si="14"/>
        <v>4.9011900051458757E-8</v>
      </c>
      <c r="O67" s="65">
        <f t="shared" ca="1" si="15"/>
        <v>16594.421659298314</v>
      </c>
      <c r="P67" s="17">
        <f t="shared" ca="1" si="16"/>
        <v>24889624.589977644</v>
      </c>
      <c r="Q67" s="17">
        <f t="shared" ca="1" si="17"/>
        <v>1101329.022939156</v>
      </c>
      <c r="R67" s="13">
        <f t="shared" ca="1" si="6"/>
        <v>2.2138631405635434E-4</v>
      </c>
    </row>
    <row r="68" spans="1:18" x14ac:dyDescent="0.2">
      <c r="A68" s="63">
        <v>59223.5</v>
      </c>
      <c r="B68" s="63">
        <v>-0.18131374999938998</v>
      </c>
      <c r="C68" s="63">
        <v>1</v>
      </c>
      <c r="D68" s="64">
        <f t="shared" si="7"/>
        <v>5.9223499999999998</v>
      </c>
      <c r="E68" s="64">
        <f t="shared" si="7"/>
        <v>-0.18131374999938998</v>
      </c>
      <c r="F68" s="17">
        <f t="shared" si="8"/>
        <v>5.9223499999999998</v>
      </c>
      <c r="G68" s="17">
        <f t="shared" si="8"/>
        <v>-0.18131374999938998</v>
      </c>
      <c r="H68" s="17">
        <f t="shared" si="9"/>
        <v>35.074229522499998</v>
      </c>
      <c r="I68" s="17">
        <f t="shared" si="10"/>
        <v>207.72186321257786</v>
      </c>
      <c r="J68" s="17">
        <f t="shared" si="11"/>
        <v>1230.2015765970104</v>
      </c>
      <c r="K68" s="17">
        <f t="shared" si="12"/>
        <v>-1.0738034873088873</v>
      </c>
      <c r="L68" s="17">
        <f t="shared" si="13"/>
        <v>-6.3594400830637889</v>
      </c>
      <c r="M68" s="17">
        <f t="shared" ca="1" si="5"/>
        <v>-0.18231513631556975</v>
      </c>
      <c r="N68" s="17">
        <f t="shared" ca="1" si="14"/>
        <v>1.00277455423209E-6</v>
      </c>
      <c r="O68" s="65">
        <f t="shared" ca="1" si="15"/>
        <v>16594.421659298314</v>
      </c>
      <c r="P68" s="17">
        <f t="shared" ca="1" si="16"/>
        <v>24889624.589977644</v>
      </c>
      <c r="Q68" s="17">
        <f t="shared" ca="1" si="17"/>
        <v>1101329.022939156</v>
      </c>
      <c r="R68" s="13">
        <f t="shared" ca="1" si="6"/>
        <v>1.0013863161797698E-3</v>
      </c>
    </row>
    <row r="69" spans="1:18" x14ac:dyDescent="0.2">
      <c r="A69" s="63">
        <v>59226</v>
      </c>
      <c r="B69" s="63">
        <v>-0.18352500000037253</v>
      </c>
      <c r="C69" s="63">
        <v>1</v>
      </c>
      <c r="D69" s="64">
        <f t="shared" si="7"/>
        <v>5.9226000000000001</v>
      </c>
      <c r="E69" s="64">
        <f t="shared" si="7"/>
        <v>-0.18352500000037253</v>
      </c>
      <c r="F69" s="17">
        <f t="shared" si="8"/>
        <v>5.9226000000000001</v>
      </c>
      <c r="G69" s="17">
        <f t="shared" si="8"/>
        <v>-0.18352500000037253</v>
      </c>
      <c r="H69" s="17">
        <f t="shared" si="9"/>
        <v>35.077190760000001</v>
      </c>
      <c r="I69" s="17">
        <f t="shared" si="10"/>
        <v>207.748169995176</v>
      </c>
      <c r="J69" s="17">
        <f t="shared" si="11"/>
        <v>1230.4093116134293</v>
      </c>
      <c r="K69" s="17">
        <f t="shared" si="12"/>
        <v>-1.0869451650022064</v>
      </c>
      <c r="L69" s="17">
        <f t="shared" si="13"/>
        <v>-6.4375414342420676</v>
      </c>
      <c r="M69" s="17">
        <f t="shared" ca="1" si="5"/>
        <v>-0.18233730993835906</v>
      </c>
      <c r="N69" s="17">
        <f t="shared" ca="1" si="14"/>
        <v>1.4106076834055576E-6</v>
      </c>
      <c r="O69" s="65">
        <f t="shared" ca="1" si="15"/>
        <v>18497.89231766298</v>
      </c>
      <c r="P69" s="17">
        <f t="shared" ca="1" si="16"/>
        <v>25050964.384015385</v>
      </c>
      <c r="Q69" s="17">
        <f t="shared" ca="1" si="17"/>
        <v>1106738.161486424</v>
      </c>
      <c r="R69" s="13">
        <f t="shared" ca="1" si="6"/>
        <v>-1.1876900620134689E-3</v>
      </c>
    </row>
    <row r="70" spans="1:18" x14ac:dyDescent="0.2">
      <c r="A70" s="63">
        <v>59226</v>
      </c>
      <c r="B70" s="63">
        <v>-0.1834549999985029</v>
      </c>
      <c r="C70" s="63">
        <v>1</v>
      </c>
      <c r="D70" s="64">
        <f t="shared" si="7"/>
        <v>5.9226000000000001</v>
      </c>
      <c r="E70" s="64">
        <f t="shared" si="7"/>
        <v>-0.1834549999985029</v>
      </c>
      <c r="F70" s="17">
        <f t="shared" si="8"/>
        <v>5.9226000000000001</v>
      </c>
      <c r="G70" s="17">
        <f t="shared" si="8"/>
        <v>-0.1834549999985029</v>
      </c>
      <c r="H70" s="17">
        <f t="shared" si="9"/>
        <v>35.077190760000001</v>
      </c>
      <c r="I70" s="17">
        <f t="shared" si="10"/>
        <v>207.748169995176</v>
      </c>
      <c r="J70" s="17">
        <f t="shared" si="11"/>
        <v>1230.4093116134293</v>
      </c>
      <c r="K70" s="17">
        <f t="shared" si="12"/>
        <v>-1.0865305829911334</v>
      </c>
      <c r="L70" s="17">
        <f t="shared" si="13"/>
        <v>-6.4350860308232862</v>
      </c>
      <c r="M70" s="17">
        <f t="shared" ca="1" si="5"/>
        <v>-0.18233730993835906</v>
      </c>
      <c r="N70" s="17">
        <f t="shared" ca="1" si="14"/>
        <v>1.2492310705443382E-6</v>
      </c>
      <c r="O70" s="65">
        <f t="shared" ca="1" si="15"/>
        <v>18497.89231766298</v>
      </c>
      <c r="P70" s="17">
        <f t="shared" ca="1" si="16"/>
        <v>25050964.384015385</v>
      </c>
      <c r="Q70" s="17">
        <f t="shared" ca="1" si="17"/>
        <v>1106738.161486424</v>
      </c>
      <c r="R70" s="13">
        <f t="shared" ca="1" si="6"/>
        <v>-1.1176900601438389E-3</v>
      </c>
    </row>
    <row r="71" spans="1:18" x14ac:dyDescent="0.2">
      <c r="A71" s="63">
        <v>59226</v>
      </c>
      <c r="B71" s="63">
        <v>-0.18289499999809777</v>
      </c>
      <c r="C71" s="63">
        <v>1</v>
      </c>
      <c r="D71" s="64">
        <f t="shared" si="7"/>
        <v>5.9226000000000001</v>
      </c>
      <c r="E71" s="64">
        <f t="shared" si="7"/>
        <v>-0.18289499999809777</v>
      </c>
      <c r="F71" s="17">
        <f t="shared" si="8"/>
        <v>5.9226000000000001</v>
      </c>
      <c r="G71" s="17">
        <f t="shared" si="8"/>
        <v>-0.18289499999809777</v>
      </c>
      <c r="H71" s="17">
        <f t="shared" si="9"/>
        <v>35.077190760000001</v>
      </c>
      <c r="I71" s="17">
        <f t="shared" si="10"/>
        <v>207.748169995176</v>
      </c>
      <c r="J71" s="17">
        <f t="shared" si="11"/>
        <v>1230.4093116134293</v>
      </c>
      <c r="K71" s="17">
        <f t="shared" si="12"/>
        <v>-1.083213926988734</v>
      </c>
      <c r="L71" s="17">
        <f t="shared" si="13"/>
        <v>-6.4154428039834759</v>
      </c>
      <c r="M71" s="17">
        <f t="shared" ca="1" si="5"/>
        <v>-0.18233730993835906</v>
      </c>
      <c r="N71" s="17">
        <f t="shared" ca="1" si="14"/>
        <v>3.1101820273136989E-7</v>
      </c>
      <c r="O71" s="65">
        <f t="shared" ca="1" si="15"/>
        <v>18497.89231766298</v>
      </c>
      <c r="P71" s="17">
        <f t="shared" ca="1" si="16"/>
        <v>25050964.384015385</v>
      </c>
      <c r="Q71" s="17">
        <f t="shared" ca="1" si="17"/>
        <v>1106738.161486424</v>
      </c>
      <c r="R71" s="13">
        <f t="shared" ca="1" si="6"/>
        <v>-5.5769005973871355E-4</v>
      </c>
    </row>
    <row r="72" spans="1:18" x14ac:dyDescent="0.2">
      <c r="A72" s="63">
        <v>59237</v>
      </c>
      <c r="B72" s="63">
        <v>-0.18230249999032822</v>
      </c>
      <c r="C72" s="63">
        <v>0.1</v>
      </c>
      <c r="D72" s="64">
        <f t="shared" si="7"/>
        <v>5.9237000000000002</v>
      </c>
      <c r="E72" s="64">
        <f t="shared" si="7"/>
        <v>-0.18230249999032822</v>
      </c>
      <c r="F72" s="17">
        <f t="shared" si="8"/>
        <v>0.59237000000000006</v>
      </c>
      <c r="G72" s="17">
        <f t="shared" si="8"/>
        <v>-1.8230249999032822E-2</v>
      </c>
      <c r="H72" s="17">
        <f t="shared" si="9"/>
        <v>3.5090221690000005</v>
      </c>
      <c r="I72" s="17">
        <f t="shared" si="10"/>
        <v>20.786394622505302</v>
      </c>
      <c r="J72" s="17">
        <f t="shared" si="11"/>
        <v>123.13236582533466</v>
      </c>
      <c r="K72" s="17">
        <f t="shared" si="12"/>
        <v>-0.10799053191927073</v>
      </c>
      <c r="L72" s="17">
        <f t="shared" si="13"/>
        <v>-0.63970351393018399</v>
      </c>
      <c r="M72" s="17">
        <f t="shared" ca="1" si="5"/>
        <v>-0.18243488839948635</v>
      </c>
      <c r="N72" s="17">
        <f t="shared" ca="1" si="14"/>
        <v>1.7526690879421789E-9</v>
      </c>
      <c r="O72" s="65">
        <f t="shared" ca="1" si="15"/>
        <v>281.12165068385832</v>
      </c>
      <c r="P72" s="17">
        <f t="shared" ca="1" si="16"/>
        <v>257673.19325810438</v>
      </c>
      <c r="Q72" s="17">
        <f t="shared" ca="1" si="17"/>
        <v>11307.032695220507</v>
      </c>
      <c r="R72" s="13">
        <f t="shared" ca="1" si="6"/>
        <v>1.323884091581351E-4</v>
      </c>
    </row>
    <row r="73" spans="1:18" x14ac:dyDescent="0.2">
      <c r="A73" s="63">
        <v>59237.5</v>
      </c>
      <c r="B73" s="63">
        <v>-0.1790687499960768</v>
      </c>
      <c r="C73" s="63">
        <v>0.1</v>
      </c>
      <c r="D73" s="64">
        <f t="shared" si="7"/>
        <v>5.9237500000000001</v>
      </c>
      <c r="E73" s="64">
        <f t="shared" si="7"/>
        <v>-0.1790687499960768</v>
      </c>
      <c r="F73" s="17">
        <f t="shared" si="8"/>
        <v>0.59237499999999998</v>
      </c>
      <c r="G73" s="17">
        <f t="shared" si="8"/>
        <v>-1.7906874999607681E-2</v>
      </c>
      <c r="H73" s="17">
        <f t="shared" si="9"/>
        <v>3.50908140625</v>
      </c>
      <c r="I73" s="17">
        <f t="shared" si="10"/>
        <v>20.786920980273436</v>
      </c>
      <c r="J73" s="17">
        <f t="shared" si="11"/>
        <v>123.13652315689477</v>
      </c>
      <c r="K73" s="17">
        <f t="shared" si="12"/>
        <v>-0.10607585077892601</v>
      </c>
      <c r="L73" s="17">
        <f t="shared" si="13"/>
        <v>-0.62836682105166297</v>
      </c>
      <c r="M73" s="17">
        <f t="shared" ca="1" si="5"/>
        <v>-0.18243932434633836</v>
      </c>
      <c r="N73" s="17">
        <f t="shared" ca="1" si="14"/>
        <v>1.1360771450641117E-6</v>
      </c>
      <c r="O73" s="65">
        <f t="shared" ca="1" si="15"/>
        <v>285.97259446868264</v>
      </c>
      <c r="P73" s="17">
        <f t="shared" ca="1" si="16"/>
        <v>258001.31227483682</v>
      </c>
      <c r="Q73" s="17">
        <f t="shared" ca="1" si="17"/>
        <v>11317.989814967546</v>
      </c>
      <c r="R73" s="13">
        <f t="shared" ca="1" si="6"/>
        <v>3.3705743502615571E-3</v>
      </c>
    </row>
    <row r="74" spans="1:18" x14ac:dyDescent="0.2">
      <c r="A74" s="63">
        <v>59240</v>
      </c>
      <c r="B74" s="63">
        <v>-0.18359999999665888</v>
      </c>
      <c r="C74" s="63">
        <v>1</v>
      </c>
      <c r="D74" s="64">
        <f t="shared" si="7"/>
        <v>5.9240000000000004</v>
      </c>
      <c r="E74" s="64">
        <f t="shared" si="7"/>
        <v>-0.18359999999665888</v>
      </c>
      <c r="F74" s="17">
        <f t="shared" si="8"/>
        <v>5.9240000000000004</v>
      </c>
      <c r="G74" s="17">
        <f t="shared" si="8"/>
        <v>-0.18359999999665888</v>
      </c>
      <c r="H74" s="17">
        <f t="shared" si="9"/>
        <v>35.093776000000005</v>
      </c>
      <c r="I74" s="17">
        <f t="shared" si="10"/>
        <v>207.89552902400004</v>
      </c>
      <c r="J74" s="17">
        <f t="shared" si="11"/>
        <v>1231.5731139381762</v>
      </c>
      <c r="K74" s="17">
        <f t="shared" si="12"/>
        <v>-1.0876463999802073</v>
      </c>
      <c r="L74" s="17">
        <f t="shared" si="13"/>
        <v>-6.4432172734827482</v>
      </c>
      <c r="M74" s="17">
        <f t="shared" ca="1" si="5"/>
        <v>-0.18246150481397488</v>
      </c>
      <c r="N74" s="17">
        <f t="shared" ca="1" si="14"/>
        <v>1.2961712809946659E-6</v>
      </c>
      <c r="O74" s="65">
        <f t="shared" ca="1" si="15"/>
        <v>31085.586834576887</v>
      </c>
      <c r="P74" s="17">
        <f t="shared" ca="1" si="16"/>
        <v>25964517.472457308</v>
      </c>
      <c r="Q74" s="17">
        <f t="shared" ca="1" si="17"/>
        <v>1137285.87981693</v>
      </c>
      <c r="R74" s="13">
        <f t="shared" ca="1" si="6"/>
        <v>-1.1384951826839962E-3</v>
      </c>
    </row>
    <row r="75" spans="1:18" x14ac:dyDescent="0.2">
      <c r="A75" s="63">
        <v>59240</v>
      </c>
      <c r="B75" s="63">
        <v>-0.18346000000019558</v>
      </c>
      <c r="C75" s="63">
        <v>1</v>
      </c>
      <c r="D75" s="64">
        <f t="shared" si="7"/>
        <v>5.9240000000000004</v>
      </c>
      <c r="E75" s="64">
        <f t="shared" si="7"/>
        <v>-0.18346000000019558</v>
      </c>
      <c r="F75" s="17">
        <f t="shared" si="8"/>
        <v>5.9240000000000004</v>
      </c>
      <c r="G75" s="17">
        <f t="shared" si="8"/>
        <v>-0.18346000000019558</v>
      </c>
      <c r="H75" s="17">
        <f t="shared" si="9"/>
        <v>35.093776000000005</v>
      </c>
      <c r="I75" s="17">
        <f t="shared" si="10"/>
        <v>207.89552902400004</v>
      </c>
      <c r="J75" s="17">
        <f t="shared" si="11"/>
        <v>1231.5731139381762</v>
      </c>
      <c r="K75" s="17">
        <f t="shared" si="12"/>
        <v>-1.0868170400011588</v>
      </c>
      <c r="L75" s="17">
        <f t="shared" si="13"/>
        <v>-6.4383041449668648</v>
      </c>
      <c r="M75" s="17">
        <f t="shared" ca="1" si="5"/>
        <v>-0.18246150481397488</v>
      </c>
      <c r="N75" s="17">
        <f t="shared" ca="1" si="14"/>
        <v>9.9699263690589762E-7</v>
      </c>
      <c r="O75" s="65">
        <f t="shared" ca="1" si="15"/>
        <v>31085.586834576887</v>
      </c>
      <c r="P75" s="17">
        <f t="shared" ca="1" si="16"/>
        <v>25964517.472457308</v>
      </c>
      <c r="Q75" s="17">
        <f t="shared" ca="1" si="17"/>
        <v>1137285.87981693</v>
      </c>
      <c r="R75" s="13">
        <f t="shared" ca="1" si="6"/>
        <v>-9.9849518622069366E-4</v>
      </c>
    </row>
    <row r="76" spans="1:18" x14ac:dyDescent="0.2">
      <c r="A76" s="63">
        <v>59240</v>
      </c>
      <c r="B76" s="63">
        <v>-0.18235999999888008</v>
      </c>
      <c r="C76" s="63">
        <v>1</v>
      </c>
      <c r="D76" s="64">
        <f t="shared" si="7"/>
        <v>5.9240000000000004</v>
      </c>
      <c r="E76" s="64">
        <f t="shared" si="7"/>
        <v>-0.18235999999888008</v>
      </c>
      <c r="F76" s="17">
        <f t="shared" si="8"/>
        <v>5.9240000000000004</v>
      </c>
      <c r="G76" s="17">
        <f t="shared" si="8"/>
        <v>-0.18235999999888008</v>
      </c>
      <c r="H76" s="17">
        <f t="shared" si="9"/>
        <v>35.093776000000005</v>
      </c>
      <c r="I76" s="17">
        <f t="shared" si="10"/>
        <v>207.89552902400004</v>
      </c>
      <c r="J76" s="17">
        <f t="shared" si="11"/>
        <v>1231.5731139381762</v>
      </c>
      <c r="K76" s="17">
        <f t="shared" si="12"/>
        <v>-1.0803006399933657</v>
      </c>
      <c r="L76" s="17">
        <f t="shared" si="13"/>
        <v>-6.3997009913206986</v>
      </c>
      <c r="M76" s="17">
        <f t="shared" ca="1" si="5"/>
        <v>-0.18246150481397488</v>
      </c>
      <c r="N76" s="17">
        <f t="shared" ca="1" si="14"/>
        <v>1.030322748742943E-8</v>
      </c>
      <c r="O76" s="65">
        <f t="shared" ca="1" si="15"/>
        <v>31085.586834576887</v>
      </c>
      <c r="P76" s="17">
        <f t="shared" ca="1" si="16"/>
        <v>25964517.472457308</v>
      </c>
      <c r="Q76" s="17">
        <f t="shared" ca="1" si="17"/>
        <v>1137285.87981693</v>
      </c>
      <c r="R76" s="13">
        <f t="shared" ca="1" si="6"/>
        <v>1.0150481509479947E-4</v>
      </c>
    </row>
    <row r="77" spans="1:18" x14ac:dyDescent="0.2">
      <c r="A77" s="63">
        <v>59276</v>
      </c>
      <c r="B77" s="63">
        <v>-0.18468999999458902</v>
      </c>
      <c r="C77" s="63">
        <v>1</v>
      </c>
      <c r="D77" s="64">
        <f t="shared" si="7"/>
        <v>5.9276</v>
      </c>
      <c r="E77" s="64">
        <f t="shared" si="7"/>
        <v>-0.18468999999458902</v>
      </c>
      <c r="F77" s="17">
        <f t="shared" si="8"/>
        <v>5.9276</v>
      </c>
      <c r="G77" s="17">
        <f t="shared" si="8"/>
        <v>-0.18468999999458902</v>
      </c>
      <c r="H77" s="17">
        <f t="shared" si="9"/>
        <v>35.136441759999997</v>
      </c>
      <c r="I77" s="17">
        <f t="shared" si="10"/>
        <v>208.27477217657599</v>
      </c>
      <c r="J77" s="17">
        <f t="shared" si="11"/>
        <v>1234.5695395538719</v>
      </c>
      <c r="K77" s="17">
        <f t="shared" si="12"/>
        <v>-1.0947684439679259</v>
      </c>
      <c r="L77" s="17">
        <f t="shared" si="13"/>
        <v>-6.4893494284642781</v>
      </c>
      <c r="M77" s="17">
        <f t="shared" ca="1" si="5"/>
        <v>-0.18278103907591367</v>
      </c>
      <c r="N77" s="17">
        <f t="shared" ca="1" si="14"/>
        <v>3.6441317890298185E-6</v>
      </c>
      <c r="O77" s="65">
        <f t="shared" ca="1" si="15"/>
        <v>78605.345630980155</v>
      </c>
      <c r="P77" s="17">
        <f t="shared" ca="1" si="16"/>
        <v>28392184.402607869</v>
      </c>
      <c r="Q77" s="17">
        <f t="shared" ca="1" si="17"/>
        <v>1217840.7989661915</v>
      </c>
      <c r="R77" s="13">
        <f t="shared" ca="1" si="6"/>
        <v>-1.9089609186753453E-3</v>
      </c>
    </row>
    <row r="78" spans="1:18" x14ac:dyDescent="0.2">
      <c r="A78" s="63">
        <v>59276</v>
      </c>
      <c r="B78" s="63">
        <v>-0.18405999999231426</v>
      </c>
      <c r="C78" s="63">
        <v>1</v>
      </c>
      <c r="D78" s="64">
        <f t="shared" si="7"/>
        <v>5.9276</v>
      </c>
      <c r="E78" s="64">
        <f t="shared" si="7"/>
        <v>-0.18405999999231426</v>
      </c>
      <c r="F78" s="17">
        <f t="shared" si="8"/>
        <v>5.9276</v>
      </c>
      <c r="G78" s="17">
        <f t="shared" si="8"/>
        <v>-0.18405999999231426</v>
      </c>
      <c r="H78" s="17">
        <f t="shared" si="9"/>
        <v>35.136441759999997</v>
      </c>
      <c r="I78" s="17">
        <f t="shared" si="10"/>
        <v>208.27477217657599</v>
      </c>
      <c r="J78" s="17">
        <f t="shared" si="11"/>
        <v>1234.5695395538719</v>
      </c>
      <c r="K78" s="17">
        <f t="shared" si="12"/>
        <v>-1.091034055954442</v>
      </c>
      <c r="L78" s="17">
        <f t="shared" si="13"/>
        <v>-6.4672134700755501</v>
      </c>
      <c r="M78" s="17">
        <f t="shared" ca="1" si="5"/>
        <v>-0.18278103907591367</v>
      </c>
      <c r="N78" s="17">
        <f t="shared" ca="1" si="14"/>
        <v>1.6357410256802368E-6</v>
      </c>
      <c r="O78" s="65">
        <f t="shared" ca="1" si="15"/>
        <v>78605.345630980155</v>
      </c>
      <c r="P78" s="17">
        <f t="shared" ca="1" si="16"/>
        <v>28392184.402607869</v>
      </c>
      <c r="Q78" s="17">
        <f t="shared" ca="1" si="17"/>
        <v>1217840.7989661915</v>
      </c>
      <c r="R78" s="13">
        <f t="shared" ca="1" si="6"/>
        <v>-1.27896091640059E-3</v>
      </c>
    </row>
    <row r="79" spans="1:18" x14ac:dyDescent="0.2">
      <c r="A79" s="63">
        <v>59276</v>
      </c>
      <c r="B79" s="63">
        <v>-0.1839099999924656</v>
      </c>
      <c r="C79" s="63">
        <v>1</v>
      </c>
      <c r="D79" s="64">
        <f t="shared" si="7"/>
        <v>5.9276</v>
      </c>
      <c r="E79" s="64">
        <f t="shared" si="7"/>
        <v>-0.1839099999924656</v>
      </c>
      <c r="F79" s="17">
        <f t="shared" si="8"/>
        <v>5.9276</v>
      </c>
      <c r="G79" s="17">
        <f t="shared" si="8"/>
        <v>-0.1839099999924656</v>
      </c>
      <c r="H79" s="17">
        <f t="shared" si="9"/>
        <v>35.136441759999997</v>
      </c>
      <c r="I79" s="17">
        <f t="shared" si="10"/>
        <v>208.27477217657599</v>
      </c>
      <c r="J79" s="17">
        <f t="shared" si="11"/>
        <v>1234.5695395538719</v>
      </c>
      <c r="K79" s="17">
        <f t="shared" si="12"/>
        <v>-1.0901449159553391</v>
      </c>
      <c r="L79" s="17">
        <f t="shared" si="13"/>
        <v>-6.4619430038168684</v>
      </c>
      <c r="M79" s="17">
        <f t="shared" ca="1" si="5"/>
        <v>-0.18278103907591367</v>
      </c>
      <c r="N79" s="17">
        <f t="shared" ca="1" si="14"/>
        <v>1.2745527511017736E-6</v>
      </c>
      <c r="O79" s="65">
        <f t="shared" ca="1" si="15"/>
        <v>78605.345630980155</v>
      </c>
      <c r="P79" s="17">
        <f t="shared" ca="1" si="16"/>
        <v>28392184.402607869</v>
      </c>
      <c r="Q79" s="17">
        <f t="shared" ca="1" si="17"/>
        <v>1217840.7989661915</v>
      </c>
      <c r="R79" s="13">
        <f t="shared" ca="1" si="6"/>
        <v>-1.1289609165519299E-3</v>
      </c>
    </row>
    <row r="80" spans="1:18" x14ac:dyDescent="0.2">
      <c r="A80" s="63">
        <v>59281.5</v>
      </c>
      <c r="B80" s="63">
        <v>-0.18283874999178806</v>
      </c>
      <c r="C80" s="63">
        <v>1</v>
      </c>
      <c r="D80" s="64">
        <f t="shared" si="7"/>
        <v>5.9281499999999996</v>
      </c>
      <c r="E80" s="64">
        <f t="shared" si="7"/>
        <v>-0.18283874999178806</v>
      </c>
      <c r="F80" s="17">
        <f t="shared" si="8"/>
        <v>5.9281499999999996</v>
      </c>
      <c r="G80" s="17">
        <f t="shared" si="8"/>
        <v>-0.18283874999178806</v>
      </c>
      <c r="H80" s="17">
        <f t="shared" si="9"/>
        <v>35.142962422499998</v>
      </c>
      <c r="I80" s="17">
        <f t="shared" si="10"/>
        <v>208.33275268494336</v>
      </c>
      <c r="J80" s="17">
        <f t="shared" si="11"/>
        <v>1235.027807829247</v>
      </c>
      <c r="K80" s="17">
        <f t="shared" si="12"/>
        <v>-1.0838955357638183</v>
      </c>
      <c r="L80" s="17">
        <f t="shared" si="13"/>
        <v>-6.4254953203382783</v>
      </c>
      <c r="M80" s="17">
        <f t="shared" ca="1" si="5"/>
        <v>-0.18282987912946749</v>
      </c>
      <c r="N80" s="17">
        <f t="shared" ca="1" si="14"/>
        <v>7.86921983105124E-11</v>
      </c>
      <c r="O80" s="65">
        <f t="shared" ca="1" si="15"/>
        <v>87803.521531479171</v>
      </c>
      <c r="P80" s="17">
        <f t="shared" ca="1" si="16"/>
        <v>28773065.146023121</v>
      </c>
      <c r="Q80" s="17">
        <f t="shared" ca="1" si="17"/>
        <v>1230402.4921789744</v>
      </c>
      <c r="R80" s="13">
        <f t="shared" ref="R80:R143" ca="1" si="18">+E80-M80</f>
        <v>-8.8708623205702164E-6</v>
      </c>
    </row>
    <row r="81" spans="1:18" x14ac:dyDescent="0.2">
      <c r="A81" s="63">
        <v>59281.5</v>
      </c>
      <c r="B81" s="63">
        <v>-0.18251874999259599</v>
      </c>
      <c r="C81" s="63">
        <v>1</v>
      </c>
      <c r="D81" s="64">
        <f t="shared" ref="D81:E144" si="19">A81/A$18</f>
        <v>5.9281499999999996</v>
      </c>
      <c r="E81" s="64">
        <f t="shared" si="19"/>
        <v>-0.18251874999259599</v>
      </c>
      <c r="F81" s="17">
        <f t="shared" ref="F81:G144" si="20">$C81*D81</f>
        <v>5.9281499999999996</v>
      </c>
      <c r="G81" s="17">
        <f t="shared" si="20"/>
        <v>-0.18251874999259599</v>
      </c>
      <c r="H81" s="17">
        <f t="shared" ref="H81:H144" si="21">C81*D81*D81</f>
        <v>35.142962422499998</v>
      </c>
      <c r="I81" s="17">
        <f t="shared" ref="I81:I144" si="22">C81*D81*D81*D81</f>
        <v>208.33275268494336</v>
      </c>
      <c r="J81" s="17">
        <f t="shared" ref="J81:J144" si="23">C81*D81*D81*D81*D81</f>
        <v>1235.027807829247</v>
      </c>
      <c r="K81" s="17">
        <f t="shared" ref="K81:K144" si="24">C81*E81*D81</f>
        <v>-1.0819985277686077</v>
      </c>
      <c r="L81" s="17">
        <f t="shared" ref="L81:L144" si="25">C81*E81*D81*D81</f>
        <v>-6.414249572391471</v>
      </c>
      <c r="M81" s="17">
        <f t="shared" ref="M81:M144" ca="1" si="26">+E$4+E$5*D81+E$6*D81^2</f>
        <v>-0.18282987912946749</v>
      </c>
      <c r="N81" s="17">
        <f t="shared" ref="N81:N144" ca="1" si="27">C81*(M81-E81)^2</f>
        <v>9.6801339810409221E-8</v>
      </c>
      <c r="O81" s="65">
        <f t="shared" ref="O81:O144" ca="1" si="28">(C81*O$1-O$2*F81+O$3*H81)^2</f>
        <v>87803.521531479171</v>
      </c>
      <c r="P81" s="17">
        <f t="shared" ref="P81:P144" ca="1" si="29">(-C81*O$2+O$4*F81-O$5*H81)^2</f>
        <v>28773065.146023121</v>
      </c>
      <c r="Q81" s="17">
        <f t="shared" ref="Q81:Q144" ca="1" si="30">+(C81*O$3-F81*O$5+H81*O$6)^2</f>
        <v>1230402.4921789744</v>
      </c>
      <c r="R81" s="13">
        <f t="shared" ca="1" si="18"/>
        <v>3.1112913687150745E-4</v>
      </c>
    </row>
    <row r="82" spans="1:18" x14ac:dyDescent="0.2">
      <c r="A82" s="63">
        <v>59281.5</v>
      </c>
      <c r="B82" s="63">
        <v>-0.18186874999082647</v>
      </c>
      <c r="C82" s="63">
        <v>1</v>
      </c>
      <c r="D82" s="64">
        <f t="shared" si="19"/>
        <v>5.9281499999999996</v>
      </c>
      <c r="E82" s="64">
        <f t="shared" si="19"/>
        <v>-0.18186874999082647</v>
      </c>
      <c r="F82" s="17">
        <f t="shared" si="20"/>
        <v>5.9281499999999996</v>
      </c>
      <c r="G82" s="17">
        <f t="shared" si="20"/>
        <v>-0.18186874999082647</v>
      </c>
      <c r="H82" s="17">
        <f t="shared" si="21"/>
        <v>35.142962422499998</v>
      </c>
      <c r="I82" s="17">
        <f t="shared" si="22"/>
        <v>208.33275268494336</v>
      </c>
      <c r="J82" s="17">
        <f t="shared" si="23"/>
        <v>1235.027807829247</v>
      </c>
      <c r="K82" s="17">
        <f t="shared" si="24"/>
        <v>-1.0781452302581178</v>
      </c>
      <c r="L82" s="17">
        <f t="shared" si="25"/>
        <v>-6.3914066467546604</v>
      </c>
      <c r="M82" s="17">
        <f t="shared" ca="1" si="26"/>
        <v>-0.18282987912946749</v>
      </c>
      <c r="N82" s="17">
        <f t="shared" ca="1" si="27"/>
        <v>9.2376922114482972E-7</v>
      </c>
      <c r="O82" s="65">
        <f t="shared" ca="1" si="28"/>
        <v>87803.521531479171</v>
      </c>
      <c r="P82" s="17">
        <f t="shared" ca="1" si="29"/>
        <v>28773065.146023121</v>
      </c>
      <c r="Q82" s="17">
        <f t="shared" ca="1" si="30"/>
        <v>1230402.4921789744</v>
      </c>
      <c r="R82" s="13">
        <f t="shared" ca="1" si="18"/>
        <v>9.6112913864102034E-4</v>
      </c>
    </row>
    <row r="83" spans="1:18" x14ac:dyDescent="0.2">
      <c r="A83" s="63">
        <v>59282</v>
      </c>
      <c r="B83" s="63">
        <v>-0.1852050000015879</v>
      </c>
      <c r="C83" s="63">
        <v>1</v>
      </c>
      <c r="D83" s="64">
        <f t="shared" si="19"/>
        <v>5.9282000000000004</v>
      </c>
      <c r="E83" s="64">
        <f t="shared" si="19"/>
        <v>-0.1852050000015879</v>
      </c>
      <c r="F83" s="17">
        <f t="shared" si="20"/>
        <v>5.9282000000000004</v>
      </c>
      <c r="G83" s="17">
        <f t="shared" si="20"/>
        <v>-0.1852050000015879</v>
      </c>
      <c r="H83" s="17">
        <f t="shared" si="21"/>
        <v>35.143555240000005</v>
      </c>
      <c r="I83" s="17">
        <f t="shared" si="22"/>
        <v>208.33802417376805</v>
      </c>
      <c r="J83" s="17">
        <f t="shared" si="23"/>
        <v>1235.0694749069319</v>
      </c>
      <c r="K83" s="17">
        <f t="shared" si="24"/>
        <v>-1.0979322810094134</v>
      </c>
      <c r="L83" s="17">
        <f t="shared" si="25"/>
        <v>-6.5087621482800051</v>
      </c>
      <c r="M83" s="17">
        <f t="shared" ca="1" si="26"/>
        <v>-0.18283431942768663</v>
      </c>
      <c r="N83" s="17">
        <f t="shared" ca="1" si="27"/>
        <v>5.6201263834728725E-6</v>
      </c>
      <c r="O83" s="65">
        <f t="shared" ca="1" si="28"/>
        <v>88665.362985921471</v>
      </c>
      <c r="P83" s="17">
        <f t="shared" ca="1" si="29"/>
        <v>28807822.22412065</v>
      </c>
      <c r="Q83" s="17">
        <f t="shared" ca="1" si="30"/>
        <v>1231547.8179813237</v>
      </c>
      <c r="R83" s="13">
        <f t="shared" ca="1" si="18"/>
        <v>-2.3706805739012737E-3</v>
      </c>
    </row>
    <row r="84" spans="1:18" x14ac:dyDescent="0.2">
      <c r="A84" s="63">
        <v>59282</v>
      </c>
      <c r="B84" s="63">
        <v>-0.18467500000406289</v>
      </c>
      <c r="C84" s="63">
        <v>1</v>
      </c>
      <c r="D84" s="64">
        <f t="shared" si="19"/>
        <v>5.9282000000000004</v>
      </c>
      <c r="E84" s="64">
        <f t="shared" si="19"/>
        <v>-0.18467500000406289</v>
      </c>
      <c r="F84" s="17">
        <f t="shared" si="20"/>
        <v>5.9282000000000004</v>
      </c>
      <c r="G84" s="17">
        <f t="shared" si="20"/>
        <v>-0.18467500000406289</v>
      </c>
      <c r="H84" s="17">
        <f t="shared" si="21"/>
        <v>35.143555240000005</v>
      </c>
      <c r="I84" s="17">
        <f t="shared" si="22"/>
        <v>208.33802417376805</v>
      </c>
      <c r="J84" s="17">
        <f t="shared" si="23"/>
        <v>1235.0694749069319</v>
      </c>
      <c r="K84" s="17">
        <f t="shared" si="24"/>
        <v>-1.0947903350240857</v>
      </c>
      <c r="L84" s="17">
        <f t="shared" si="25"/>
        <v>-6.4901360640897856</v>
      </c>
      <c r="M84" s="17">
        <f t="shared" ca="1" si="26"/>
        <v>-0.18283431942768663</v>
      </c>
      <c r="N84" s="17">
        <f t="shared" ca="1" si="27"/>
        <v>3.3881049842488537E-6</v>
      </c>
      <c r="O84" s="65">
        <f t="shared" ca="1" si="28"/>
        <v>88665.362985921471</v>
      </c>
      <c r="P84" s="17">
        <f t="shared" ca="1" si="29"/>
        <v>28807822.22412065</v>
      </c>
      <c r="Q84" s="17">
        <f t="shared" ca="1" si="30"/>
        <v>1231547.8179813237</v>
      </c>
      <c r="R84" s="13">
        <f t="shared" ca="1" si="18"/>
        <v>-1.8406805763762635E-3</v>
      </c>
    </row>
    <row r="85" spans="1:18" x14ac:dyDescent="0.2">
      <c r="A85" s="63">
        <v>59282</v>
      </c>
      <c r="B85" s="63">
        <v>-0.18449500000133412</v>
      </c>
      <c r="C85" s="63">
        <v>1</v>
      </c>
      <c r="D85" s="64">
        <f t="shared" si="19"/>
        <v>5.9282000000000004</v>
      </c>
      <c r="E85" s="64">
        <f t="shared" si="19"/>
        <v>-0.18449500000133412</v>
      </c>
      <c r="F85" s="17">
        <f t="shared" si="20"/>
        <v>5.9282000000000004</v>
      </c>
      <c r="G85" s="17">
        <f t="shared" si="20"/>
        <v>-0.18449500000133412</v>
      </c>
      <c r="H85" s="17">
        <f t="shared" si="21"/>
        <v>35.143555240000005</v>
      </c>
      <c r="I85" s="17">
        <f t="shared" si="22"/>
        <v>208.33802417376805</v>
      </c>
      <c r="J85" s="17">
        <f t="shared" si="23"/>
        <v>1235.0694749069319</v>
      </c>
      <c r="K85" s="17">
        <f t="shared" si="24"/>
        <v>-1.0937232590079089</v>
      </c>
      <c r="L85" s="17">
        <f t="shared" si="25"/>
        <v>-6.4838102240506856</v>
      </c>
      <c r="M85" s="17">
        <f t="shared" ca="1" si="26"/>
        <v>-0.18283431942768663</v>
      </c>
      <c r="N85" s="17">
        <f t="shared" ca="1" si="27"/>
        <v>2.757859967690151E-6</v>
      </c>
      <c r="O85" s="65">
        <f t="shared" ca="1" si="28"/>
        <v>88665.362985921471</v>
      </c>
      <c r="P85" s="17">
        <f t="shared" ca="1" si="29"/>
        <v>28807822.22412065</v>
      </c>
      <c r="Q85" s="17">
        <f t="shared" ca="1" si="30"/>
        <v>1231547.8179813237</v>
      </c>
      <c r="R85" s="13">
        <f t="shared" ca="1" si="18"/>
        <v>-1.6606805736474883E-3</v>
      </c>
    </row>
    <row r="86" spans="1:18" x14ac:dyDescent="0.2">
      <c r="A86" s="63">
        <v>59287.5</v>
      </c>
      <c r="B86" s="63">
        <v>-0.18206374999863328</v>
      </c>
      <c r="C86" s="63">
        <v>1</v>
      </c>
      <c r="D86" s="64">
        <f t="shared" si="19"/>
        <v>5.92875</v>
      </c>
      <c r="E86" s="64">
        <f t="shared" si="19"/>
        <v>-0.18206374999863328</v>
      </c>
      <c r="F86" s="17">
        <f t="shared" si="20"/>
        <v>5.92875</v>
      </c>
      <c r="G86" s="17">
        <f t="shared" si="20"/>
        <v>-0.18206374999863328</v>
      </c>
      <c r="H86" s="17">
        <f t="shared" si="21"/>
        <v>35.150076562499997</v>
      </c>
      <c r="I86" s="17">
        <f t="shared" si="22"/>
        <v>208.39601641992186</v>
      </c>
      <c r="J86" s="17">
        <f t="shared" si="23"/>
        <v>1235.5278823496117</v>
      </c>
      <c r="K86" s="17">
        <f t="shared" si="24"/>
        <v>-1.079410457804397</v>
      </c>
      <c r="L86" s="17">
        <f t="shared" si="25"/>
        <v>-6.3995547517078188</v>
      </c>
      <c r="M86" s="17">
        <f t="shared" ca="1" si="26"/>
        <v>-0.18288316593495341</v>
      </c>
      <c r="N86" s="17">
        <f t="shared" ca="1" si="27"/>
        <v>6.714424766953831E-7</v>
      </c>
      <c r="O86" s="65">
        <f t="shared" ca="1" si="28"/>
        <v>98428.208394182962</v>
      </c>
      <c r="P86" s="17">
        <f t="shared" ca="1" si="29"/>
        <v>29191598.071630441</v>
      </c>
      <c r="Q86" s="17">
        <f t="shared" ca="1" si="30"/>
        <v>1244183.3109727139</v>
      </c>
      <c r="R86" s="13">
        <f t="shared" ca="1" si="18"/>
        <v>8.1941593632012255E-4</v>
      </c>
    </row>
    <row r="87" spans="1:18" x14ac:dyDescent="0.2">
      <c r="A87" s="63">
        <v>59287.5</v>
      </c>
      <c r="B87" s="63">
        <v>-0.1819737499972689</v>
      </c>
      <c r="C87" s="63">
        <v>1</v>
      </c>
      <c r="D87" s="64">
        <f t="shared" si="19"/>
        <v>5.92875</v>
      </c>
      <c r="E87" s="64">
        <f t="shared" si="19"/>
        <v>-0.1819737499972689</v>
      </c>
      <c r="F87" s="17">
        <f t="shared" si="20"/>
        <v>5.92875</v>
      </c>
      <c r="G87" s="17">
        <f t="shared" si="20"/>
        <v>-0.1819737499972689</v>
      </c>
      <c r="H87" s="17">
        <f t="shared" si="21"/>
        <v>35.150076562499997</v>
      </c>
      <c r="I87" s="17">
        <f t="shared" si="22"/>
        <v>208.39601641992186</v>
      </c>
      <c r="J87" s="17">
        <f t="shared" si="23"/>
        <v>1235.5278823496117</v>
      </c>
      <c r="K87" s="17">
        <f t="shared" si="24"/>
        <v>-1.0788768702963079</v>
      </c>
      <c r="L87" s="17">
        <f t="shared" si="25"/>
        <v>-6.3963912447692355</v>
      </c>
      <c r="M87" s="17">
        <f t="shared" ca="1" si="26"/>
        <v>-0.18288316593495341</v>
      </c>
      <c r="N87" s="17">
        <f t="shared" ca="1" si="27"/>
        <v>8.2703734771459684E-7</v>
      </c>
      <c r="O87" s="65">
        <f t="shared" ca="1" si="28"/>
        <v>98428.208394182962</v>
      </c>
      <c r="P87" s="17">
        <f t="shared" ca="1" si="29"/>
        <v>29191598.071630441</v>
      </c>
      <c r="Q87" s="17">
        <f t="shared" ca="1" si="30"/>
        <v>1244183.3109727139</v>
      </c>
      <c r="R87" s="13">
        <f t="shared" ca="1" si="18"/>
        <v>9.0941593768451012E-4</v>
      </c>
    </row>
    <row r="88" spans="1:18" x14ac:dyDescent="0.2">
      <c r="A88" s="63">
        <v>59287.5</v>
      </c>
      <c r="B88" s="63">
        <v>-0.18177374999504536</v>
      </c>
      <c r="C88" s="63">
        <v>1</v>
      </c>
      <c r="D88" s="64">
        <f t="shared" si="19"/>
        <v>5.92875</v>
      </c>
      <c r="E88" s="64">
        <f t="shared" si="19"/>
        <v>-0.18177374999504536</v>
      </c>
      <c r="F88" s="17">
        <f t="shared" si="20"/>
        <v>5.92875</v>
      </c>
      <c r="G88" s="17">
        <f t="shared" si="20"/>
        <v>-0.18177374999504536</v>
      </c>
      <c r="H88" s="17">
        <f t="shared" si="21"/>
        <v>35.150076562499997</v>
      </c>
      <c r="I88" s="17">
        <f t="shared" si="22"/>
        <v>208.39601641992186</v>
      </c>
      <c r="J88" s="17">
        <f t="shared" si="23"/>
        <v>1235.5278823496117</v>
      </c>
      <c r="K88" s="17">
        <f t="shared" si="24"/>
        <v>-1.0776911202831252</v>
      </c>
      <c r="L88" s="17">
        <f t="shared" si="25"/>
        <v>-6.3893612293785784</v>
      </c>
      <c r="M88" s="17">
        <f t="shared" ca="1" si="26"/>
        <v>-0.18288316593495341</v>
      </c>
      <c r="N88" s="17">
        <f t="shared" ca="1" si="27"/>
        <v>1.230803727722046E-6</v>
      </c>
      <c r="O88" s="65">
        <f t="shared" ca="1" si="28"/>
        <v>98428.208394182962</v>
      </c>
      <c r="P88" s="17">
        <f t="shared" ca="1" si="29"/>
        <v>29191598.071630441</v>
      </c>
      <c r="Q88" s="17">
        <f t="shared" ca="1" si="30"/>
        <v>1244183.3109727139</v>
      </c>
      <c r="R88" s="13">
        <f t="shared" ca="1" si="18"/>
        <v>1.1094159399080428E-3</v>
      </c>
    </row>
    <row r="89" spans="1:18" x14ac:dyDescent="0.2">
      <c r="A89" s="63">
        <v>59295.5</v>
      </c>
      <c r="B89" s="63">
        <v>-0.18180374999792548</v>
      </c>
      <c r="C89" s="63">
        <v>1</v>
      </c>
      <c r="D89" s="64">
        <f t="shared" si="19"/>
        <v>5.9295499999999999</v>
      </c>
      <c r="E89" s="64">
        <f t="shared" si="19"/>
        <v>-0.18180374999792548</v>
      </c>
      <c r="F89" s="17">
        <f t="shared" si="20"/>
        <v>5.9295499999999999</v>
      </c>
      <c r="G89" s="17">
        <f t="shared" si="20"/>
        <v>-0.18180374999792548</v>
      </c>
      <c r="H89" s="17">
        <f t="shared" si="21"/>
        <v>35.159563202499996</v>
      </c>
      <c r="I89" s="17">
        <f t="shared" si="22"/>
        <v>208.48038798738384</v>
      </c>
      <c r="J89" s="17">
        <f t="shared" si="23"/>
        <v>1236.1948845905918</v>
      </c>
      <c r="K89" s="17">
        <f t="shared" si="24"/>
        <v>-1.0780144258001989</v>
      </c>
      <c r="L89" s="17">
        <f t="shared" si="25"/>
        <v>-6.3921404385035689</v>
      </c>
      <c r="M89" s="17">
        <f t="shared" ca="1" si="26"/>
        <v>-0.18295422596069011</v>
      </c>
      <c r="N89" s="17">
        <f t="shared" ca="1" si="27"/>
        <v>1.3235949408992021E-6</v>
      </c>
      <c r="O89" s="65">
        <f t="shared" ca="1" si="28"/>
        <v>113555.57963862727</v>
      </c>
      <c r="P89" s="17">
        <f t="shared" ca="1" si="29"/>
        <v>29754559.835526995</v>
      </c>
      <c r="Q89" s="17">
        <f t="shared" ca="1" si="30"/>
        <v>1262683.0774354718</v>
      </c>
      <c r="R89" s="13">
        <f t="shared" ca="1" si="18"/>
        <v>1.1504759627646299E-3</v>
      </c>
    </row>
    <row r="90" spans="1:18" x14ac:dyDescent="0.2">
      <c r="A90" s="63">
        <v>59315</v>
      </c>
      <c r="B90" s="63">
        <v>-0.18525749999389518</v>
      </c>
      <c r="C90" s="63">
        <v>1</v>
      </c>
      <c r="D90" s="64">
        <f t="shared" si="19"/>
        <v>5.9314999999999998</v>
      </c>
      <c r="E90" s="64">
        <f t="shared" si="19"/>
        <v>-0.18525749999389518</v>
      </c>
      <c r="F90" s="17">
        <f t="shared" si="20"/>
        <v>5.9314999999999998</v>
      </c>
      <c r="G90" s="17">
        <f t="shared" si="20"/>
        <v>-0.18525749999389518</v>
      </c>
      <c r="H90" s="17">
        <f t="shared" si="21"/>
        <v>35.182692249999995</v>
      </c>
      <c r="I90" s="17">
        <f t="shared" si="22"/>
        <v>208.68613908087497</v>
      </c>
      <c r="J90" s="17">
        <f t="shared" si="23"/>
        <v>1237.8218339582097</v>
      </c>
      <c r="K90" s="17">
        <f t="shared" si="24"/>
        <v>-1.0988548612137892</v>
      </c>
      <c r="L90" s="17">
        <f t="shared" si="25"/>
        <v>-6.5178576092895906</v>
      </c>
      <c r="M90" s="17">
        <f t="shared" ca="1" si="26"/>
        <v>-0.18312748720984171</v>
      </c>
      <c r="N90" s="17">
        <f t="shared" ca="1" si="27"/>
        <v>4.5369544602312378E-6</v>
      </c>
      <c r="O90" s="65">
        <f t="shared" ca="1" si="28"/>
        <v>155054.50779384383</v>
      </c>
      <c r="P90" s="17">
        <f t="shared" ca="1" si="29"/>
        <v>31150366.943096396</v>
      </c>
      <c r="Q90" s="17">
        <f t="shared" ca="1" si="30"/>
        <v>1308377.2648667225</v>
      </c>
      <c r="R90" s="13">
        <f t="shared" ca="1" si="18"/>
        <v>-2.1300127840534755E-3</v>
      </c>
    </row>
    <row r="91" spans="1:18" x14ac:dyDescent="0.2">
      <c r="A91" s="63">
        <v>59315</v>
      </c>
      <c r="B91" s="63">
        <v>-0.18502749999606749</v>
      </c>
      <c r="C91" s="63">
        <v>1</v>
      </c>
      <c r="D91" s="64">
        <f t="shared" si="19"/>
        <v>5.9314999999999998</v>
      </c>
      <c r="E91" s="64">
        <f t="shared" si="19"/>
        <v>-0.18502749999606749</v>
      </c>
      <c r="F91" s="17">
        <f t="shared" si="20"/>
        <v>5.9314999999999998</v>
      </c>
      <c r="G91" s="17">
        <f t="shared" si="20"/>
        <v>-0.18502749999606749</v>
      </c>
      <c r="H91" s="17">
        <f t="shared" si="21"/>
        <v>35.182692249999995</v>
      </c>
      <c r="I91" s="17">
        <f t="shared" si="22"/>
        <v>208.68613908087497</v>
      </c>
      <c r="J91" s="17">
        <f t="shared" si="23"/>
        <v>1237.8218339582097</v>
      </c>
      <c r="K91" s="17">
        <f t="shared" si="24"/>
        <v>-1.0974906162266742</v>
      </c>
      <c r="L91" s="17">
        <f t="shared" si="25"/>
        <v>-6.5097655901485174</v>
      </c>
      <c r="M91" s="17">
        <f t="shared" ca="1" si="26"/>
        <v>-0.18312748720984171</v>
      </c>
      <c r="N91" s="17">
        <f t="shared" ca="1" si="27"/>
        <v>3.6100485878214719E-6</v>
      </c>
      <c r="O91" s="65">
        <f t="shared" ca="1" si="28"/>
        <v>155054.50779384383</v>
      </c>
      <c r="P91" s="17">
        <f t="shared" ca="1" si="29"/>
        <v>31150366.943096396</v>
      </c>
      <c r="Q91" s="17">
        <f t="shared" ca="1" si="30"/>
        <v>1308377.2648667225</v>
      </c>
      <c r="R91" s="13">
        <f t="shared" ca="1" si="18"/>
        <v>-1.9000127862257854E-3</v>
      </c>
    </row>
    <row r="92" spans="1:18" x14ac:dyDescent="0.2">
      <c r="A92" s="63">
        <v>59315</v>
      </c>
      <c r="B92" s="63">
        <v>-0.18495749999419786</v>
      </c>
      <c r="C92" s="63">
        <v>1</v>
      </c>
      <c r="D92" s="64">
        <f t="shared" si="19"/>
        <v>5.9314999999999998</v>
      </c>
      <c r="E92" s="64">
        <f t="shared" si="19"/>
        <v>-0.18495749999419786</v>
      </c>
      <c r="F92" s="17">
        <f t="shared" si="20"/>
        <v>5.9314999999999998</v>
      </c>
      <c r="G92" s="17">
        <f t="shared" si="20"/>
        <v>-0.18495749999419786</v>
      </c>
      <c r="H92" s="17">
        <f t="shared" si="21"/>
        <v>35.182692249999995</v>
      </c>
      <c r="I92" s="17">
        <f t="shared" si="22"/>
        <v>208.68613908087497</v>
      </c>
      <c r="J92" s="17">
        <f t="shared" si="23"/>
        <v>1237.8218339582097</v>
      </c>
      <c r="K92" s="17">
        <f t="shared" si="24"/>
        <v>-1.0970754112155845</v>
      </c>
      <c r="L92" s="17">
        <f t="shared" si="25"/>
        <v>-6.5073028016252392</v>
      </c>
      <c r="M92" s="17">
        <f t="shared" ca="1" si="26"/>
        <v>-0.18312748720984171</v>
      </c>
      <c r="N92" s="17">
        <f t="shared" ca="1" si="27"/>
        <v>3.3489467909069681E-6</v>
      </c>
      <c r="O92" s="65">
        <f t="shared" ca="1" si="28"/>
        <v>155054.50779384383</v>
      </c>
      <c r="P92" s="17">
        <f t="shared" ca="1" si="29"/>
        <v>31150366.943096396</v>
      </c>
      <c r="Q92" s="17">
        <f t="shared" ca="1" si="30"/>
        <v>1308377.2648667225</v>
      </c>
      <c r="R92" s="13">
        <f t="shared" ca="1" si="18"/>
        <v>-1.8300127843561553E-3</v>
      </c>
    </row>
    <row r="93" spans="1:18" x14ac:dyDescent="0.2">
      <c r="A93" s="63">
        <v>59315.5</v>
      </c>
      <c r="B93" s="63">
        <v>-0.18344374999287538</v>
      </c>
      <c r="C93" s="63">
        <v>1</v>
      </c>
      <c r="D93" s="64">
        <f t="shared" si="19"/>
        <v>5.9315499999999997</v>
      </c>
      <c r="E93" s="64">
        <f t="shared" si="19"/>
        <v>-0.18344374999287538</v>
      </c>
      <c r="F93" s="17">
        <f t="shared" si="20"/>
        <v>5.9315499999999997</v>
      </c>
      <c r="G93" s="17">
        <f t="shared" si="20"/>
        <v>-0.18344374999287538</v>
      </c>
      <c r="H93" s="17">
        <f t="shared" si="21"/>
        <v>35.183285402499997</v>
      </c>
      <c r="I93" s="17">
        <f t="shared" si="22"/>
        <v>208.69141652919885</v>
      </c>
      <c r="J93" s="17">
        <f t="shared" si="23"/>
        <v>1237.8635717137693</v>
      </c>
      <c r="K93" s="17">
        <f t="shared" si="24"/>
        <v>-1.0881057752702399</v>
      </c>
      <c r="L93" s="17">
        <f t="shared" si="25"/>
        <v>-6.4541538113041907</v>
      </c>
      <c r="M93" s="17">
        <f t="shared" ca="1" si="26"/>
        <v>-0.1831319307838091</v>
      </c>
      <c r="N93" s="17">
        <f t="shared" ca="1" si="27"/>
        <v>9.7231219142722318E-8</v>
      </c>
      <c r="O93" s="65">
        <f t="shared" ca="1" si="28"/>
        <v>156205.22494836675</v>
      </c>
      <c r="P93" s="17">
        <f t="shared" ca="1" si="29"/>
        <v>31186597.37950626</v>
      </c>
      <c r="Q93" s="17">
        <f t="shared" ca="1" si="30"/>
        <v>1309560.1319839417</v>
      </c>
      <c r="R93" s="13">
        <f t="shared" ca="1" si="18"/>
        <v>-3.1181920906628302E-4</v>
      </c>
    </row>
    <row r="94" spans="1:18" x14ac:dyDescent="0.2">
      <c r="A94" s="63">
        <v>59315.5</v>
      </c>
      <c r="B94" s="63">
        <v>-0.18314374999317806</v>
      </c>
      <c r="C94" s="63">
        <v>1</v>
      </c>
      <c r="D94" s="64">
        <f t="shared" si="19"/>
        <v>5.9315499999999997</v>
      </c>
      <c r="E94" s="64">
        <f t="shared" si="19"/>
        <v>-0.18314374999317806</v>
      </c>
      <c r="F94" s="17">
        <f t="shared" si="20"/>
        <v>5.9315499999999997</v>
      </c>
      <c r="G94" s="17">
        <f t="shared" si="20"/>
        <v>-0.18314374999317806</v>
      </c>
      <c r="H94" s="17">
        <f t="shared" si="21"/>
        <v>35.183285402499997</v>
      </c>
      <c r="I94" s="17">
        <f t="shared" si="22"/>
        <v>208.69141652919885</v>
      </c>
      <c r="J94" s="17">
        <f t="shared" si="23"/>
        <v>1237.8635717137693</v>
      </c>
      <c r="K94" s="17">
        <f t="shared" si="24"/>
        <v>-1.0863263102720353</v>
      </c>
      <c r="L94" s="17">
        <f t="shared" si="25"/>
        <v>-6.4435988256940906</v>
      </c>
      <c r="M94" s="17">
        <f t="shared" ca="1" si="26"/>
        <v>-0.1831319307838091</v>
      </c>
      <c r="N94" s="17">
        <f t="shared" ca="1" si="27"/>
        <v>1.3969371010737939E-10</v>
      </c>
      <c r="O94" s="65">
        <f t="shared" ca="1" si="28"/>
        <v>156205.22494836675</v>
      </c>
      <c r="P94" s="17">
        <f t="shared" ca="1" si="29"/>
        <v>31186597.37950626</v>
      </c>
      <c r="Q94" s="17">
        <f t="shared" ca="1" si="30"/>
        <v>1309560.1319839417</v>
      </c>
      <c r="R94" s="13">
        <f t="shared" ca="1" si="18"/>
        <v>-1.1819209368962857E-5</v>
      </c>
    </row>
    <row r="95" spans="1:18" x14ac:dyDescent="0.2">
      <c r="A95" s="63">
        <v>59315.5</v>
      </c>
      <c r="B95" s="63">
        <v>-0.18263374998787185</v>
      </c>
      <c r="C95" s="63">
        <v>1</v>
      </c>
      <c r="D95" s="64">
        <f t="shared" si="19"/>
        <v>5.9315499999999997</v>
      </c>
      <c r="E95" s="64">
        <f t="shared" si="19"/>
        <v>-0.18263374998787185</v>
      </c>
      <c r="F95" s="17">
        <f t="shared" si="20"/>
        <v>5.9315499999999997</v>
      </c>
      <c r="G95" s="17">
        <f t="shared" si="20"/>
        <v>-0.18263374998787185</v>
      </c>
      <c r="H95" s="17">
        <f t="shared" si="21"/>
        <v>35.183285402499997</v>
      </c>
      <c r="I95" s="17">
        <f t="shared" si="22"/>
        <v>208.69141652919885</v>
      </c>
      <c r="J95" s="17">
        <f t="shared" si="23"/>
        <v>1237.8635717137693</v>
      </c>
      <c r="K95" s="17">
        <f t="shared" si="24"/>
        <v>-1.0833012197405611</v>
      </c>
      <c r="L95" s="17">
        <f t="shared" si="25"/>
        <v>-6.425655349952125</v>
      </c>
      <c r="M95" s="17">
        <f t="shared" ca="1" si="26"/>
        <v>-0.1831319307838091</v>
      </c>
      <c r="N95" s="17">
        <f t="shared" ca="1" si="27"/>
        <v>2.4818410544066942E-7</v>
      </c>
      <c r="O95" s="65">
        <f t="shared" ca="1" si="28"/>
        <v>156205.22494836675</v>
      </c>
      <c r="P95" s="17">
        <f t="shared" ca="1" si="29"/>
        <v>31186597.37950626</v>
      </c>
      <c r="Q95" s="17">
        <f t="shared" ca="1" si="30"/>
        <v>1309560.1319839417</v>
      </c>
      <c r="R95" s="13">
        <f t="shared" ca="1" si="18"/>
        <v>4.9818079593724751E-4</v>
      </c>
    </row>
    <row r="96" spans="1:18" x14ac:dyDescent="0.2">
      <c r="A96" s="63">
        <v>59332</v>
      </c>
      <c r="B96" s="63">
        <v>-0.18048999999882653</v>
      </c>
      <c r="C96" s="63">
        <v>0.1</v>
      </c>
      <c r="D96" s="64">
        <f t="shared" si="19"/>
        <v>5.9332000000000003</v>
      </c>
      <c r="E96" s="64">
        <f t="shared" si="19"/>
        <v>-0.18048999999882653</v>
      </c>
      <c r="F96" s="17">
        <f t="shared" si="20"/>
        <v>0.59332000000000007</v>
      </c>
      <c r="G96" s="17">
        <f t="shared" si="20"/>
        <v>-1.8048999999882655E-2</v>
      </c>
      <c r="H96" s="17">
        <f t="shared" si="21"/>
        <v>3.5202862240000004</v>
      </c>
      <c r="I96" s="17">
        <f t="shared" si="22"/>
        <v>20.886562224236805</v>
      </c>
      <c r="J96" s="17">
        <f t="shared" si="23"/>
        <v>123.92415098884182</v>
      </c>
      <c r="K96" s="17">
        <f t="shared" si="24"/>
        <v>-0.10708832679930377</v>
      </c>
      <c r="L96" s="17">
        <f t="shared" si="25"/>
        <v>-0.63537646056562913</v>
      </c>
      <c r="M96" s="17">
        <f t="shared" ca="1" si="26"/>
        <v>-0.18327859615301373</v>
      </c>
      <c r="N96" s="17">
        <f t="shared" ca="1" si="27"/>
        <v>7.776268511147616E-7</v>
      </c>
      <c r="O96" s="65">
        <f t="shared" ca="1" si="28"/>
        <v>1966.2301325314968</v>
      </c>
      <c r="P96" s="17">
        <f t="shared" ca="1" si="29"/>
        <v>323945.81690208463</v>
      </c>
      <c r="Q96" s="17">
        <f t="shared" ca="1" si="30"/>
        <v>13489.100051796604</v>
      </c>
      <c r="R96" s="13">
        <f t="shared" ca="1" si="18"/>
        <v>2.7885961541871951E-3</v>
      </c>
    </row>
    <row r="97" spans="1:18" x14ac:dyDescent="0.2">
      <c r="A97" s="63">
        <v>59376.5</v>
      </c>
      <c r="B97" s="63">
        <v>-0.18444624999392545</v>
      </c>
      <c r="C97" s="63">
        <v>1</v>
      </c>
      <c r="D97" s="64">
        <f t="shared" si="19"/>
        <v>5.9376499999999997</v>
      </c>
      <c r="E97" s="64">
        <f t="shared" si="19"/>
        <v>-0.18444624999392545</v>
      </c>
      <c r="F97" s="17">
        <f t="shared" si="20"/>
        <v>5.9376499999999997</v>
      </c>
      <c r="G97" s="17">
        <f t="shared" si="20"/>
        <v>-0.18444624999392545</v>
      </c>
      <c r="H97" s="17">
        <f t="shared" si="21"/>
        <v>35.255687522499997</v>
      </c>
      <c r="I97" s="17">
        <f t="shared" si="22"/>
        <v>209.33593301797208</v>
      </c>
      <c r="J97" s="17">
        <f t="shared" si="23"/>
        <v>1242.9635026841618</v>
      </c>
      <c r="K97" s="17">
        <f t="shared" si="24"/>
        <v>-1.0951772762764314</v>
      </c>
      <c r="L97" s="17">
        <f t="shared" si="25"/>
        <v>-6.5027793544827519</v>
      </c>
      <c r="M97" s="17">
        <f t="shared" ca="1" si="26"/>
        <v>-0.18367441364274781</v>
      </c>
      <c r="N97" s="17">
        <f t="shared" ca="1" si="27"/>
        <v>5.9573135299921394E-7</v>
      </c>
      <c r="O97" s="65">
        <f t="shared" ca="1" si="28"/>
        <v>329507.15683712985</v>
      </c>
      <c r="P97" s="17">
        <f t="shared" ca="1" si="29"/>
        <v>35772668.66899056</v>
      </c>
      <c r="Q97" s="17">
        <f t="shared" ca="1" si="30"/>
        <v>1458094.470774191</v>
      </c>
      <c r="R97" s="13">
        <f t="shared" ca="1" si="18"/>
        <v>-7.7183635117764049E-4</v>
      </c>
    </row>
    <row r="98" spans="1:18" x14ac:dyDescent="0.2">
      <c r="A98" s="63">
        <v>59376.5</v>
      </c>
      <c r="B98" s="63">
        <v>-0.18392624999250984</v>
      </c>
      <c r="C98" s="63">
        <v>1</v>
      </c>
      <c r="D98" s="64">
        <f t="shared" si="19"/>
        <v>5.9376499999999997</v>
      </c>
      <c r="E98" s="64">
        <f t="shared" si="19"/>
        <v>-0.18392624999250984</v>
      </c>
      <c r="F98" s="17">
        <f t="shared" si="20"/>
        <v>5.9376499999999997</v>
      </c>
      <c r="G98" s="17">
        <f t="shared" si="20"/>
        <v>-0.18392624999250984</v>
      </c>
      <c r="H98" s="17">
        <f t="shared" si="21"/>
        <v>35.255687522499997</v>
      </c>
      <c r="I98" s="17">
        <f t="shared" si="22"/>
        <v>209.33593301797208</v>
      </c>
      <c r="J98" s="17">
        <f t="shared" si="23"/>
        <v>1242.9635026841618</v>
      </c>
      <c r="K98" s="17">
        <f t="shared" si="24"/>
        <v>-1.0920896982680259</v>
      </c>
      <c r="L98" s="17">
        <f t="shared" si="25"/>
        <v>-6.4844463969211441</v>
      </c>
      <c r="M98" s="17">
        <f t="shared" ca="1" si="26"/>
        <v>-0.18367441364274781</v>
      </c>
      <c r="N98" s="17">
        <f t="shared" ca="1" si="27"/>
        <v>6.3421547061463591E-8</v>
      </c>
      <c r="O98" s="65">
        <f t="shared" ca="1" si="28"/>
        <v>329507.15683712985</v>
      </c>
      <c r="P98" s="17">
        <f t="shared" ca="1" si="29"/>
        <v>35772668.66899056</v>
      </c>
      <c r="Q98" s="17">
        <f t="shared" ca="1" si="30"/>
        <v>1458094.470774191</v>
      </c>
      <c r="R98" s="13">
        <f t="shared" ca="1" si="18"/>
        <v>-2.5183634976203018E-4</v>
      </c>
    </row>
    <row r="99" spans="1:18" x14ac:dyDescent="0.2">
      <c r="A99" s="63">
        <v>59376.5</v>
      </c>
      <c r="B99" s="63">
        <v>-0.18340624999109423</v>
      </c>
      <c r="C99" s="63">
        <v>1</v>
      </c>
      <c r="D99" s="64">
        <f t="shared" si="19"/>
        <v>5.9376499999999997</v>
      </c>
      <c r="E99" s="64">
        <f t="shared" si="19"/>
        <v>-0.18340624999109423</v>
      </c>
      <c r="F99" s="17">
        <f t="shared" si="20"/>
        <v>5.9376499999999997</v>
      </c>
      <c r="G99" s="17">
        <f t="shared" si="20"/>
        <v>-0.18340624999109423</v>
      </c>
      <c r="H99" s="17">
        <f t="shared" si="21"/>
        <v>35.255687522499997</v>
      </c>
      <c r="I99" s="17">
        <f t="shared" si="22"/>
        <v>209.33593301797208</v>
      </c>
      <c r="J99" s="17">
        <f t="shared" si="23"/>
        <v>1242.9635026841618</v>
      </c>
      <c r="K99" s="17">
        <f t="shared" si="24"/>
        <v>-1.0890021202596205</v>
      </c>
      <c r="L99" s="17">
        <f t="shared" si="25"/>
        <v>-6.4661134393595354</v>
      </c>
      <c r="M99" s="17">
        <f t="shared" ca="1" si="26"/>
        <v>-0.18367441364274781</v>
      </c>
      <c r="N99" s="17">
        <f t="shared" ca="1" si="27"/>
        <v>7.1911744068182672E-8</v>
      </c>
      <c r="O99" s="65">
        <f t="shared" ca="1" si="28"/>
        <v>329507.15683712985</v>
      </c>
      <c r="P99" s="17">
        <f t="shared" ca="1" si="29"/>
        <v>35772668.66899056</v>
      </c>
      <c r="Q99" s="17">
        <f t="shared" ca="1" si="30"/>
        <v>1458094.470774191</v>
      </c>
      <c r="R99" s="13">
        <f t="shared" ca="1" si="18"/>
        <v>2.6816365165358014E-4</v>
      </c>
    </row>
    <row r="100" spans="1:18" x14ac:dyDescent="0.2">
      <c r="A100" s="63">
        <v>59377</v>
      </c>
      <c r="B100" s="63">
        <v>-0.18507249999674968</v>
      </c>
      <c r="C100" s="63">
        <v>1</v>
      </c>
      <c r="D100" s="64">
        <f t="shared" si="19"/>
        <v>5.9377000000000004</v>
      </c>
      <c r="E100" s="64">
        <f t="shared" si="19"/>
        <v>-0.18507249999674968</v>
      </c>
      <c r="F100" s="17">
        <f t="shared" si="20"/>
        <v>5.9377000000000004</v>
      </c>
      <c r="G100" s="17">
        <f t="shared" si="20"/>
        <v>-0.18507249999674968</v>
      </c>
      <c r="H100" s="17">
        <f t="shared" si="21"/>
        <v>35.256281290000004</v>
      </c>
      <c r="I100" s="17">
        <f t="shared" si="22"/>
        <v>209.34122141563304</v>
      </c>
      <c r="J100" s="17">
        <f t="shared" si="23"/>
        <v>1243.0053703996043</v>
      </c>
      <c r="K100" s="17">
        <f t="shared" si="24"/>
        <v>-1.0989049832307007</v>
      </c>
      <c r="L100" s="17">
        <f t="shared" si="25"/>
        <v>-6.5249681189289319</v>
      </c>
      <c r="M100" s="17">
        <f t="shared" ca="1" si="26"/>
        <v>-0.18367886323040239</v>
      </c>
      <c r="N100" s="17">
        <f t="shared" ca="1" si="27"/>
        <v>1.9422234365149445E-6</v>
      </c>
      <c r="O100" s="65">
        <f t="shared" ca="1" si="28"/>
        <v>331200.03979769425</v>
      </c>
      <c r="P100" s="17">
        <f t="shared" ca="1" si="29"/>
        <v>35811624.12902125</v>
      </c>
      <c r="Q100" s="17">
        <f t="shared" ca="1" si="30"/>
        <v>1459346.6862948162</v>
      </c>
      <c r="R100" s="13">
        <f t="shared" ca="1" si="18"/>
        <v>-1.3936367663472948E-3</v>
      </c>
    </row>
    <row r="101" spans="1:18" x14ac:dyDescent="0.2">
      <c r="A101" s="63">
        <v>59377</v>
      </c>
      <c r="B101" s="63">
        <v>-0.18499249999877065</v>
      </c>
      <c r="C101" s="63">
        <v>1</v>
      </c>
      <c r="D101" s="64">
        <f t="shared" si="19"/>
        <v>5.9377000000000004</v>
      </c>
      <c r="E101" s="64">
        <f t="shared" si="19"/>
        <v>-0.18499249999877065</v>
      </c>
      <c r="F101" s="17">
        <f t="shared" si="20"/>
        <v>5.9377000000000004</v>
      </c>
      <c r="G101" s="17">
        <f t="shared" si="20"/>
        <v>-0.18499249999877065</v>
      </c>
      <c r="H101" s="17">
        <f t="shared" si="21"/>
        <v>35.256281290000004</v>
      </c>
      <c r="I101" s="17">
        <f t="shared" si="22"/>
        <v>209.34122141563304</v>
      </c>
      <c r="J101" s="17">
        <f t="shared" si="23"/>
        <v>1243.0053703996043</v>
      </c>
      <c r="K101" s="17">
        <f t="shared" si="24"/>
        <v>-1.0984299672427007</v>
      </c>
      <c r="L101" s="17">
        <f t="shared" si="25"/>
        <v>-6.5221476164969845</v>
      </c>
      <c r="M101" s="17">
        <f t="shared" ca="1" si="26"/>
        <v>-0.18367886323040239</v>
      </c>
      <c r="N101" s="17">
        <f t="shared" ca="1" si="27"/>
        <v>1.7256415592090182E-6</v>
      </c>
      <c r="O101" s="65">
        <f t="shared" ca="1" si="28"/>
        <v>331200.03979769425</v>
      </c>
      <c r="P101" s="17">
        <f t="shared" ca="1" si="29"/>
        <v>35811624.12902125</v>
      </c>
      <c r="Q101" s="17">
        <f t="shared" ca="1" si="30"/>
        <v>1459346.6862948162</v>
      </c>
      <c r="R101" s="13">
        <f t="shared" ca="1" si="18"/>
        <v>-1.3136367683682648E-3</v>
      </c>
    </row>
    <row r="102" spans="1:18" x14ac:dyDescent="0.2">
      <c r="A102" s="63">
        <v>59377</v>
      </c>
      <c r="B102" s="63">
        <v>-0.18489249999402091</v>
      </c>
      <c r="C102" s="63">
        <v>0.1</v>
      </c>
      <c r="D102" s="64">
        <f t="shared" si="19"/>
        <v>5.9377000000000004</v>
      </c>
      <c r="E102" s="64">
        <f t="shared" si="19"/>
        <v>-0.18489249999402091</v>
      </c>
      <c r="F102" s="17">
        <f t="shared" si="20"/>
        <v>0.59377000000000002</v>
      </c>
      <c r="G102" s="17">
        <f t="shared" si="20"/>
        <v>-1.8489249999402092E-2</v>
      </c>
      <c r="H102" s="17">
        <f t="shared" si="21"/>
        <v>3.5256281290000002</v>
      </c>
      <c r="I102" s="17">
        <f t="shared" si="22"/>
        <v>20.934122141563304</v>
      </c>
      <c r="J102" s="17">
        <f t="shared" si="23"/>
        <v>124.30053703996043</v>
      </c>
      <c r="K102" s="17">
        <f t="shared" si="24"/>
        <v>-0.1097836197214498</v>
      </c>
      <c r="L102" s="17">
        <f t="shared" si="25"/>
        <v>-0.65186219882005259</v>
      </c>
      <c r="M102" s="17">
        <f t="shared" ca="1" si="26"/>
        <v>-0.18367886323040239</v>
      </c>
      <c r="N102" s="17">
        <f t="shared" ca="1" si="27"/>
        <v>1.4729141940064346E-7</v>
      </c>
      <c r="O102" s="65">
        <f t="shared" ca="1" si="28"/>
        <v>3312.0003979759376</v>
      </c>
      <c r="P102" s="17">
        <f t="shared" ca="1" si="29"/>
        <v>358116.24129019852</v>
      </c>
      <c r="Q102" s="17">
        <f t="shared" ca="1" si="30"/>
        <v>14593.466862948602</v>
      </c>
      <c r="R102" s="13">
        <f t="shared" ca="1" si="18"/>
        <v>-1.2136367636185197E-3</v>
      </c>
    </row>
    <row r="103" spans="1:18" x14ac:dyDescent="0.2">
      <c r="A103" s="63">
        <v>60292</v>
      </c>
      <c r="B103" s="63">
        <v>-0.19402999999874737</v>
      </c>
      <c r="C103" s="63">
        <v>0.02</v>
      </c>
      <c r="D103" s="64">
        <f t="shared" si="19"/>
        <v>6.0292000000000003</v>
      </c>
      <c r="E103" s="64">
        <f t="shared" si="19"/>
        <v>-0.19402999999874737</v>
      </c>
      <c r="F103" s="17">
        <f t="shared" si="20"/>
        <v>0.12058400000000001</v>
      </c>
      <c r="G103" s="17">
        <f t="shared" si="20"/>
        <v>-3.8805999999749477E-3</v>
      </c>
      <c r="H103" s="17">
        <f t="shared" si="21"/>
        <v>0.72702505280000007</v>
      </c>
      <c r="I103" s="17">
        <f t="shared" si="22"/>
        <v>4.3833794483417607</v>
      </c>
      <c r="J103" s="17">
        <f t="shared" si="23"/>
        <v>26.428271369942145</v>
      </c>
      <c r="K103" s="17">
        <f t="shared" si="24"/>
        <v>-2.3396913519848957E-2</v>
      </c>
      <c r="L103" s="17">
        <f t="shared" si="25"/>
        <v>-0.14106467099387335</v>
      </c>
      <c r="M103" s="17">
        <f t="shared" ca="1" si="26"/>
        <v>-0.1919035201907642</v>
      </c>
      <c r="N103" s="17">
        <f t="shared" ca="1" si="27"/>
        <v>9.0438327475202544E-8</v>
      </c>
      <c r="O103" s="65">
        <f t="shared" ca="1" si="28"/>
        <v>4800.3738247208476</v>
      </c>
      <c r="P103" s="17">
        <f t="shared" ca="1" si="29"/>
        <v>58476.072140342323</v>
      </c>
      <c r="Q103" s="17">
        <f t="shared" ca="1" si="30"/>
        <v>1894.9255832942888</v>
      </c>
      <c r="R103" s="13">
        <f t="shared" ca="1" si="18"/>
        <v>-2.126479807983167E-3</v>
      </c>
    </row>
    <row r="104" spans="1:18" x14ac:dyDescent="0.2">
      <c r="A104" s="63">
        <v>64038</v>
      </c>
      <c r="B104" s="63">
        <v>-0.22693499999149935</v>
      </c>
      <c r="C104" s="63">
        <v>1</v>
      </c>
      <c r="D104" s="64">
        <f t="shared" si="19"/>
        <v>6.4038000000000004</v>
      </c>
      <c r="E104" s="64">
        <f t="shared" si="19"/>
        <v>-0.22693499999149935</v>
      </c>
      <c r="F104" s="17">
        <f t="shared" si="20"/>
        <v>6.4038000000000004</v>
      </c>
      <c r="G104" s="17">
        <f t="shared" si="20"/>
        <v>-0.22693499999149935</v>
      </c>
      <c r="H104" s="17">
        <f t="shared" si="21"/>
        <v>41.008654440000008</v>
      </c>
      <c r="I104" s="17">
        <f t="shared" si="22"/>
        <v>262.61122130287208</v>
      </c>
      <c r="J104" s="17">
        <f t="shared" si="23"/>
        <v>1681.7097389793323</v>
      </c>
      <c r="K104" s="17">
        <f t="shared" si="24"/>
        <v>-1.4532463529455637</v>
      </c>
      <c r="L104" s="17">
        <f t="shared" si="25"/>
        <v>-9.306298994992801</v>
      </c>
      <c r="M104" s="17">
        <f t="shared" ca="1" si="26"/>
        <v>-0.22728248671244775</v>
      </c>
      <c r="N104" s="17">
        <f t="shared" ca="1" si="27"/>
        <v>1.2074702123546585E-7</v>
      </c>
      <c r="O104" s="65">
        <f t="shared" ca="1" si="28"/>
        <v>373602569.98368973</v>
      </c>
      <c r="P104" s="17">
        <f t="shared" ca="1" si="29"/>
        <v>1615299313.8847873</v>
      </c>
      <c r="Q104" s="17">
        <f t="shared" ca="1" si="30"/>
        <v>42968145.352425322</v>
      </c>
      <c r="R104" s="13">
        <f t="shared" ca="1" si="18"/>
        <v>3.4748672094839228E-4</v>
      </c>
    </row>
    <row r="105" spans="1:18" x14ac:dyDescent="0.2">
      <c r="A105" s="63"/>
      <c r="B105" s="63"/>
      <c r="C105" s="63"/>
      <c r="D105" s="64">
        <f t="shared" si="19"/>
        <v>0</v>
      </c>
      <c r="E105" s="64">
        <f t="shared" si="19"/>
        <v>0</v>
      </c>
      <c r="F105" s="17">
        <f t="shared" si="20"/>
        <v>0</v>
      </c>
      <c r="G105" s="17">
        <f t="shared" si="20"/>
        <v>0</v>
      </c>
      <c r="H105" s="17">
        <f t="shared" si="21"/>
        <v>0</v>
      </c>
      <c r="I105" s="17">
        <f t="shared" si="22"/>
        <v>0</v>
      </c>
      <c r="J105" s="17">
        <f t="shared" si="23"/>
        <v>0</v>
      </c>
      <c r="K105" s="17">
        <f t="shared" si="24"/>
        <v>0</v>
      </c>
      <c r="L105" s="17">
        <f t="shared" si="25"/>
        <v>0</v>
      </c>
      <c r="M105" s="17">
        <f t="shared" ca="1" si="26"/>
        <v>-1.7994618071449379E-5</v>
      </c>
      <c r="N105" s="17">
        <f t="shared" ca="1" si="27"/>
        <v>0</v>
      </c>
      <c r="O105" s="65">
        <f t="shared" ca="1" si="28"/>
        <v>0</v>
      </c>
      <c r="P105" s="17">
        <f t="shared" ca="1" si="29"/>
        <v>0</v>
      </c>
      <c r="Q105" s="17">
        <f t="shared" ca="1" si="30"/>
        <v>0</v>
      </c>
      <c r="R105" s="13">
        <f t="shared" ca="1" si="18"/>
        <v>1.7994618071449379E-5</v>
      </c>
    </row>
    <row r="106" spans="1:18" x14ac:dyDescent="0.2">
      <c r="A106" s="63"/>
      <c r="B106" s="63"/>
      <c r="C106" s="63"/>
      <c r="D106" s="64">
        <f t="shared" si="19"/>
        <v>0</v>
      </c>
      <c r="E106" s="64">
        <f t="shared" si="19"/>
        <v>0</v>
      </c>
      <c r="F106" s="17">
        <f t="shared" si="20"/>
        <v>0</v>
      </c>
      <c r="G106" s="17">
        <f t="shared" si="20"/>
        <v>0</v>
      </c>
      <c r="H106" s="17">
        <f t="shared" si="21"/>
        <v>0</v>
      </c>
      <c r="I106" s="17">
        <f t="shared" si="22"/>
        <v>0</v>
      </c>
      <c r="J106" s="17">
        <f t="shared" si="23"/>
        <v>0</v>
      </c>
      <c r="K106" s="17">
        <f t="shared" si="24"/>
        <v>0</v>
      </c>
      <c r="L106" s="17">
        <f t="shared" si="25"/>
        <v>0</v>
      </c>
      <c r="M106" s="17">
        <f t="shared" ca="1" si="26"/>
        <v>-1.7994618071449379E-5</v>
      </c>
      <c r="N106" s="17">
        <f t="shared" ca="1" si="27"/>
        <v>0</v>
      </c>
      <c r="O106" s="65">
        <f t="shared" ca="1" si="28"/>
        <v>0</v>
      </c>
      <c r="P106" s="17">
        <f t="shared" ca="1" si="29"/>
        <v>0</v>
      </c>
      <c r="Q106" s="17">
        <f t="shared" ca="1" si="30"/>
        <v>0</v>
      </c>
      <c r="R106" s="13">
        <f t="shared" ca="1" si="18"/>
        <v>1.7994618071449379E-5</v>
      </c>
    </row>
    <row r="107" spans="1:18" x14ac:dyDescent="0.2">
      <c r="A107" s="63"/>
      <c r="B107" s="63"/>
      <c r="C107" s="63"/>
      <c r="D107" s="64">
        <f t="shared" si="19"/>
        <v>0</v>
      </c>
      <c r="E107" s="64">
        <f t="shared" si="19"/>
        <v>0</v>
      </c>
      <c r="F107" s="17">
        <f t="shared" si="20"/>
        <v>0</v>
      </c>
      <c r="G107" s="17">
        <f t="shared" si="20"/>
        <v>0</v>
      </c>
      <c r="H107" s="17">
        <f t="shared" si="21"/>
        <v>0</v>
      </c>
      <c r="I107" s="17">
        <f t="shared" si="22"/>
        <v>0</v>
      </c>
      <c r="J107" s="17">
        <f t="shared" si="23"/>
        <v>0</v>
      </c>
      <c r="K107" s="17">
        <f t="shared" si="24"/>
        <v>0</v>
      </c>
      <c r="L107" s="17">
        <f t="shared" si="25"/>
        <v>0</v>
      </c>
      <c r="M107" s="17">
        <f t="shared" ca="1" si="26"/>
        <v>-1.7994618071449379E-5</v>
      </c>
      <c r="N107" s="17">
        <f t="shared" ca="1" si="27"/>
        <v>0</v>
      </c>
      <c r="O107" s="65">
        <f t="shared" ca="1" si="28"/>
        <v>0</v>
      </c>
      <c r="P107" s="17">
        <f t="shared" ca="1" si="29"/>
        <v>0</v>
      </c>
      <c r="Q107" s="17">
        <f t="shared" ca="1" si="30"/>
        <v>0</v>
      </c>
      <c r="R107" s="13">
        <f t="shared" ca="1" si="18"/>
        <v>1.7994618071449379E-5</v>
      </c>
    </row>
    <row r="108" spans="1:18" x14ac:dyDescent="0.2">
      <c r="A108" s="63"/>
      <c r="B108" s="63"/>
      <c r="C108" s="63"/>
      <c r="D108" s="64">
        <f t="shared" si="19"/>
        <v>0</v>
      </c>
      <c r="E108" s="64">
        <f t="shared" si="19"/>
        <v>0</v>
      </c>
      <c r="F108" s="17">
        <f t="shared" si="20"/>
        <v>0</v>
      </c>
      <c r="G108" s="17">
        <f t="shared" si="20"/>
        <v>0</v>
      </c>
      <c r="H108" s="17">
        <f t="shared" si="21"/>
        <v>0</v>
      </c>
      <c r="I108" s="17">
        <f t="shared" si="22"/>
        <v>0</v>
      </c>
      <c r="J108" s="17">
        <f t="shared" si="23"/>
        <v>0</v>
      </c>
      <c r="K108" s="17">
        <f t="shared" si="24"/>
        <v>0</v>
      </c>
      <c r="L108" s="17">
        <f t="shared" si="25"/>
        <v>0</v>
      </c>
      <c r="M108" s="17">
        <f t="shared" ca="1" si="26"/>
        <v>-1.7994618071449379E-5</v>
      </c>
      <c r="N108" s="17">
        <f t="shared" ca="1" si="27"/>
        <v>0</v>
      </c>
      <c r="O108" s="65">
        <f t="shared" ca="1" si="28"/>
        <v>0</v>
      </c>
      <c r="P108" s="17">
        <f t="shared" ca="1" si="29"/>
        <v>0</v>
      </c>
      <c r="Q108" s="17">
        <f t="shared" ca="1" si="30"/>
        <v>0</v>
      </c>
      <c r="R108" s="13">
        <f t="shared" ca="1" si="18"/>
        <v>1.7994618071449379E-5</v>
      </c>
    </row>
    <row r="109" spans="1:18" x14ac:dyDescent="0.2">
      <c r="A109" s="63"/>
      <c r="B109" s="63"/>
      <c r="C109" s="63"/>
      <c r="D109" s="64">
        <f t="shared" si="19"/>
        <v>0</v>
      </c>
      <c r="E109" s="64">
        <f t="shared" si="19"/>
        <v>0</v>
      </c>
      <c r="F109" s="17">
        <f t="shared" si="20"/>
        <v>0</v>
      </c>
      <c r="G109" s="17">
        <f t="shared" si="20"/>
        <v>0</v>
      </c>
      <c r="H109" s="17">
        <f t="shared" si="21"/>
        <v>0</v>
      </c>
      <c r="I109" s="17">
        <f t="shared" si="22"/>
        <v>0</v>
      </c>
      <c r="J109" s="17">
        <f t="shared" si="23"/>
        <v>0</v>
      </c>
      <c r="K109" s="17">
        <f t="shared" si="24"/>
        <v>0</v>
      </c>
      <c r="L109" s="17">
        <f t="shared" si="25"/>
        <v>0</v>
      </c>
      <c r="M109" s="17">
        <f t="shared" ca="1" si="26"/>
        <v>-1.7994618071449379E-5</v>
      </c>
      <c r="N109" s="17">
        <f t="shared" ca="1" si="27"/>
        <v>0</v>
      </c>
      <c r="O109" s="65">
        <f t="shared" ca="1" si="28"/>
        <v>0</v>
      </c>
      <c r="P109" s="17">
        <f t="shared" ca="1" si="29"/>
        <v>0</v>
      </c>
      <c r="Q109" s="17">
        <f t="shared" ca="1" si="30"/>
        <v>0</v>
      </c>
      <c r="R109" s="13">
        <f t="shared" ca="1" si="18"/>
        <v>1.7994618071449379E-5</v>
      </c>
    </row>
    <row r="110" spans="1:18" x14ac:dyDescent="0.2">
      <c r="A110" s="63"/>
      <c r="B110" s="63"/>
      <c r="C110" s="63"/>
      <c r="D110" s="64">
        <f t="shared" si="19"/>
        <v>0</v>
      </c>
      <c r="E110" s="64">
        <f t="shared" si="19"/>
        <v>0</v>
      </c>
      <c r="F110" s="17">
        <f t="shared" si="20"/>
        <v>0</v>
      </c>
      <c r="G110" s="17">
        <f t="shared" si="20"/>
        <v>0</v>
      </c>
      <c r="H110" s="17">
        <f t="shared" si="21"/>
        <v>0</v>
      </c>
      <c r="I110" s="17">
        <f t="shared" si="22"/>
        <v>0</v>
      </c>
      <c r="J110" s="17">
        <f t="shared" si="23"/>
        <v>0</v>
      </c>
      <c r="K110" s="17">
        <f t="shared" si="24"/>
        <v>0</v>
      </c>
      <c r="L110" s="17">
        <f t="shared" si="25"/>
        <v>0</v>
      </c>
      <c r="M110" s="17">
        <f t="shared" ca="1" si="26"/>
        <v>-1.7994618071449379E-5</v>
      </c>
      <c r="N110" s="17">
        <f t="shared" ca="1" si="27"/>
        <v>0</v>
      </c>
      <c r="O110" s="65">
        <f t="shared" ca="1" si="28"/>
        <v>0</v>
      </c>
      <c r="P110" s="17">
        <f t="shared" ca="1" si="29"/>
        <v>0</v>
      </c>
      <c r="Q110" s="17">
        <f t="shared" ca="1" si="30"/>
        <v>0</v>
      </c>
      <c r="R110" s="13">
        <f t="shared" ca="1" si="18"/>
        <v>1.7994618071449379E-5</v>
      </c>
    </row>
    <row r="111" spans="1:18" x14ac:dyDescent="0.2">
      <c r="A111" s="63"/>
      <c r="B111" s="63"/>
      <c r="C111" s="63"/>
      <c r="D111" s="64">
        <f t="shared" si="19"/>
        <v>0</v>
      </c>
      <c r="E111" s="64">
        <f t="shared" si="19"/>
        <v>0</v>
      </c>
      <c r="F111" s="17">
        <f t="shared" si="20"/>
        <v>0</v>
      </c>
      <c r="G111" s="17">
        <f t="shared" si="20"/>
        <v>0</v>
      </c>
      <c r="H111" s="17">
        <f t="shared" si="21"/>
        <v>0</v>
      </c>
      <c r="I111" s="17">
        <f t="shared" si="22"/>
        <v>0</v>
      </c>
      <c r="J111" s="17">
        <f t="shared" si="23"/>
        <v>0</v>
      </c>
      <c r="K111" s="17">
        <f t="shared" si="24"/>
        <v>0</v>
      </c>
      <c r="L111" s="17">
        <f t="shared" si="25"/>
        <v>0</v>
      </c>
      <c r="M111" s="17">
        <f t="shared" ca="1" si="26"/>
        <v>-1.7994618071449379E-5</v>
      </c>
      <c r="N111" s="17">
        <f t="shared" ca="1" si="27"/>
        <v>0</v>
      </c>
      <c r="O111" s="65">
        <f t="shared" ca="1" si="28"/>
        <v>0</v>
      </c>
      <c r="P111" s="17">
        <f t="shared" ca="1" si="29"/>
        <v>0</v>
      </c>
      <c r="Q111" s="17">
        <f t="shared" ca="1" si="30"/>
        <v>0</v>
      </c>
      <c r="R111" s="13">
        <f t="shared" ca="1" si="18"/>
        <v>1.7994618071449379E-5</v>
      </c>
    </row>
    <row r="112" spans="1:18" x14ac:dyDescent="0.2">
      <c r="A112" s="63"/>
      <c r="B112" s="63"/>
      <c r="C112" s="63"/>
      <c r="D112" s="64">
        <f t="shared" si="19"/>
        <v>0</v>
      </c>
      <c r="E112" s="64">
        <f t="shared" si="19"/>
        <v>0</v>
      </c>
      <c r="F112" s="17">
        <f t="shared" si="20"/>
        <v>0</v>
      </c>
      <c r="G112" s="17">
        <f t="shared" si="20"/>
        <v>0</v>
      </c>
      <c r="H112" s="17">
        <f t="shared" si="21"/>
        <v>0</v>
      </c>
      <c r="I112" s="17">
        <f t="shared" si="22"/>
        <v>0</v>
      </c>
      <c r="J112" s="17">
        <f t="shared" si="23"/>
        <v>0</v>
      </c>
      <c r="K112" s="17">
        <f t="shared" si="24"/>
        <v>0</v>
      </c>
      <c r="L112" s="17">
        <f t="shared" si="25"/>
        <v>0</v>
      </c>
      <c r="M112" s="17">
        <f t="shared" ca="1" si="26"/>
        <v>-1.7994618071449379E-5</v>
      </c>
      <c r="N112" s="17">
        <f t="shared" ca="1" si="27"/>
        <v>0</v>
      </c>
      <c r="O112" s="65">
        <f t="shared" ca="1" si="28"/>
        <v>0</v>
      </c>
      <c r="P112" s="17">
        <f t="shared" ca="1" si="29"/>
        <v>0</v>
      </c>
      <c r="Q112" s="17">
        <f t="shared" ca="1" si="30"/>
        <v>0</v>
      </c>
      <c r="R112" s="13">
        <f t="shared" ca="1" si="18"/>
        <v>1.7994618071449379E-5</v>
      </c>
    </row>
    <row r="113" spans="1:18" x14ac:dyDescent="0.2">
      <c r="A113" s="63"/>
      <c r="B113" s="63"/>
      <c r="C113" s="63"/>
      <c r="D113" s="64">
        <f t="shared" si="19"/>
        <v>0</v>
      </c>
      <c r="E113" s="64">
        <f t="shared" si="19"/>
        <v>0</v>
      </c>
      <c r="F113" s="17">
        <f t="shared" si="20"/>
        <v>0</v>
      </c>
      <c r="G113" s="17">
        <f t="shared" si="20"/>
        <v>0</v>
      </c>
      <c r="H113" s="17">
        <f t="shared" si="21"/>
        <v>0</v>
      </c>
      <c r="I113" s="17">
        <f t="shared" si="22"/>
        <v>0</v>
      </c>
      <c r="J113" s="17">
        <f t="shared" si="23"/>
        <v>0</v>
      </c>
      <c r="K113" s="17">
        <f t="shared" si="24"/>
        <v>0</v>
      </c>
      <c r="L113" s="17">
        <f t="shared" si="25"/>
        <v>0</v>
      </c>
      <c r="M113" s="17">
        <f t="shared" ca="1" si="26"/>
        <v>-1.7994618071449379E-5</v>
      </c>
      <c r="N113" s="17">
        <f t="shared" ca="1" si="27"/>
        <v>0</v>
      </c>
      <c r="O113" s="65">
        <f t="shared" ca="1" si="28"/>
        <v>0</v>
      </c>
      <c r="P113" s="17">
        <f t="shared" ca="1" si="29"/>
        <v>0</v>
      </c>
      <c r="Q113" s="17">
        <f t="shared" ca="1" si="30"/>
        <v>0</v>
      </c>
      <c r="R113" s="13">
        <f t="shared" ca="1" si="18"/>
        <v>1.7994618071449379E-5</v>
      </c>
    </row>
    <row r="114" spans="1:18" x14ac:dyDescent="0.2">
      <c r="A114" s="63"/>
      <c r="B114" s="63"/>
      <c r="C114" s="63"/>
      <c r="D114" s="64">
        <f t="shared" si="19"/>
        <v>0</v>
      </c>
      <c r="E114" s="64">
        <f t="shared" si="19"/>
        <v>0</v>
      </c>
      <c r="F114" s="17">
        <f t="shared" si="20"/>
        <v>0</v>
      </c>
      <c r="G114" s="17">
        <f t="shared" si="20"/>
        <v>0</v>
      </c>
      <c r="H114" s="17">
        <f t="shared" si="21"/>
        <v>0</v>
      </c>
      <c r="I114" s="17">
        <f t="shared" si="22"/>
        <v>0</v>
      </c>
      <c r="J114" s="17">
        <f t="shared" si="23"/>
        <v>0</v>
      </c>
      <c r="K114" s="17">
        <f t="shared" si="24"/>
        <v>0</v>
      </c>
      <c r="L114" s="17">
        <f t="shared" si="25"/>
        <v>0</v>
      </c>
      <c r="M114" s="17">
        <f t="shared" ca="1" si="26"/>
        <v>-1.7994618071449379E-5</v>
      </c>
      <c r="N114" s="17">
        <f t="shared" ca="1" si="27"/>
        <v>0</v>
      </c>
      <c r="O114" s="65">
        <f t="shared" ca="1" si="28"/>
        <v>0</v>
      </c>
      <c r="P114" s="17">
        <f t="shared" ca="1" si="29"/>
        <v>0</v>
      </c>
      <c r="Q114" s="17">
        <f t="shared" ca="1" si="30"/>
        <v>0</v>
      </c>
      <c r="R114" s="13">
        <f t="shared" ca="1" si="18"/>
        <v>1.7994618071449379E-5</v>
      </c>
    </row>
    <row r="115" spans="1:18" x14ac:dyDescent="0.2">
      <c r="A115" s="63"/>
      <c r="B115" s="63"/>
      <c r="C115" s="63"/>
      <c r="D115" s="64">
        <f t="shared" si="19"/>
        <v>0</v>
      </c>
      <c r="E115" s="64">
        <f t="shared" si="19"/>
        <v>0</v>
      </c>
      <c r="F115" s="17">
        <f t="shared" si="20"/>
        <v>0</v>
      </c>
      <c r="G115" s="17">
        <f t="shared" si="20"/>
        <v>0</v>
      </c>
      <c r="H115" s="17">
        <f t="shared" si="21"/>
        <v>0</v>
      </c>
      <c r="I115" s="17">
        <f t="shared" si="22"/>
        <v>0</v>
      </c>
      <c r="J115" s="17">
        <f t="shared" si="23"/>
        <v>0</v>
      </c>
      <c r="K115" s="17">
        <f t="shared" si="24"/>
        <v>0</v>
      </c>
      <c r="L115" s="17">
        <f t="shared" si="25"/>
        <v>0</v>
      </c>
      <c r="M115" s="17">
        <f t="shared" ca="1" si="26"/>
        <v>-1.7994618071449379E-5</v>
      </c>
      <c r="N115" s="17">
        <f t="shared" ca="1" si="27"/>
        <v>0</v>
      </c>
      <c r="O115" s="65">
        <f t="shared" ca="1" si="28"/>
        <v>0</v>
      </c>
      <c r="P115" s="17">
        <f t="shared" ca="1" si="29"/>
        <v>0</v>
      </c>
      <c r="Q115" s="17">
        <f t="shared" ca="1" si="30"/>
        <v>0</v>
      </c>
      <c r="R115" s="13">
        <f t="shared" ca="1" si="18"/>
        <v>1.7994618071449379E-5</v>
      </c>
    </row>
    <row r="116" spans="1:18" x14ac:dyDescent="0.2">
      <c r="A116" s="63"/>
      <c r="B116" s="63"/>
      <c r="C116" s="63"/>
      <c r="D116" s="64">
        <f t="shared" si="19"/>
        <v>0</v>
      </c>
      <c r="E116" s="64">
        <f t="shared" si="19"/>
        <v>0</v>
      </c>
      <c r="F116" s="17">
        <f t="shared" si="20"/>
        <v>0</v>
      </c>
      <c r="G116" s="17">
        <f t="shared" si="20"/>
        <v>0</v>
      </c>
      <c r="H116" s="17">
        <f t="shared" si="21"/>
        <v>0</v>
      </c>
      <c r="I116" s="17">
        <f t="shared" si="22"/>
        <v>0</v>
      </c>
      <c r="J116" s="17">
        <f t="shared" si="23"/>
        <v>0</v>
      </c>
      <c r="K116" s="17">
        <f t="shared" si="24"/>
        <v>0</v>
      </c>
      <c r="L116" s="17">
        <f t="shared" si="25"/>
        <v>0</v>
      </c>
      <c r="M116" s="17">
        <f t="shared" ca="1" si="26"/>
        <v>-1.7994618071449379E-5</v>
      </c>
      <c r="N116" s="17">
        <f t="shared" ca="1" si="27"/>
        <v>0</v>
      </c>
      <c r="O116" s="65">
        <f t="shared" ca="1" si="28"/>
        <v>0</v>
      </c>
      <c r="P116" s="17">
        <f t="shared" ca="1" si="29"/>
        <v>0</v>
      </c>
      <c r="Q116" s="17">
        <f t="shared" ca="1" si="30"/>
        <v>0</v>
      </c>
      <c r="R116" s="13">
        <f t="shared" ca="1" si="18"/>
        <v>1.7994618071449379E-5</v>
      </c>
    </row>
    <row r="117" spans="1:18" x14ac:dyDescent="0.2">
      <c r="A117" s="63"/>
      <c r="B117" s="63"/>
      <c r="C117" s="63"/>
      <c r="D117" s="64">
        <f t="shared" si="19"/>
        <v>0</v>
      </c>
      <c r="E117" s="64">
        <f t="shared" si="19"/>
        <v>0</v>
      </c>
      <c r="F117" s="17">
        <f t="shared" si="20"/>
        <v>0</v>
      </c>
      <c r="G117" s="17">
        <f t="shared" si="20"/>
        <v>0</v>
      </c>
      <c r="H117" s="17">
        <f t="shared" si="21"/>
        <v>0</v>
      </c>
      <c r="I117" s="17">
        <f t="shared" si="22"/>
        <v>0</v>
      </c>
      <c r="J117" s="17">
        <f t="shared" si="23"/>
        <v>0</v>
      </c>
      <c r="K117" s="17">
        <f t="shared" si="24"/>
        <v>0</v>
      </c>
      <c r="L117" s="17">
        <f t="shared" si="25"/>
        <v>0</v>
      </c>
      <c r="M117" s="17">
        <f t="shared" ca="1" si="26"/>
        <v>-1.7994618071449379E-5</v>
      </c>
      <c r="N117" s="17">
        <f t="shared" ca="1" si="27"/>
        <v>0</v>
      </c>
      <c r="O117" s="65">
        <f t="shared" ca="1" si="28"/>
        <v>0</v>
      </c>
      <c r="P117" s="17">
        <f t="shared" ca="1" si="29"/>
        <v>0</v>
      </c>
      <c r="Q117" s="17">
        <f t="shared" ca="1" si="30"/>
        <v>0</v>
      </c>
      <c r="R117" s="13">
        <f t="shared" ca="1" si="18"/>
        <v>1.7994618071449379E-5</v>
      </c>
    </row>
    <row r="118" spans="1:18" x14ac:dyDescent="0.2">
      <c r="A118" s="63"/>
      <c r="B118" s="63"/>
      <c r="C118" s="63"/>
      <c r="D118" s="64">
        <f t="shared" si="19"/>
        <v>0</v>
      </c>
      <c r="E118" s="64">
        <f t="shared" si="19"/>
        <v>0</v>
      </c>
      <c r="F118" s="17">
        <f t="shared" si="20"/>
        <v>0</v>
      </c>
      <c r="G118" s="17">
        <f t="shared" si="20"/>
        <v>0</v>
      </c>
      <c r="H118" s="17">
        <f t="shared" si="21"/>
        <v>0</v>
      </c>
      <c r="I118" s="17">
        <f t="shared" si="22"/>
        <v>0</v>
      </c>
      <c r="J118" s="17">
        <f t="shared" si="23"/>
        <v>0</v>
      </c>
      <c r="K118" s="17">
        <f t="shared" si="24"/>
        <v>0</v>
      </c>
      <c r="L118" s="17">
        <f t="shared" si="25"/>
        <v>0</v>
      </c>
      <c r="M118" s="17">
        <f t="shared" ca="1" si="26"/>
        <v>-1.7994618071449379E-5</v>
      </c>
      <c r="N118" s="17">
        <f t="shared" ca="1" si="27"/>
        <v>0</v>
      </c>
      <c r="O118" s="65">
        <f t="shared" ca="1" si="28"/>
        <v>0</v>
      </c>
      <c r="P118" s="17">
        <f t="shared" ca="1" si="29"/>
        <v>0</v>
      </c>
      <c r="Q118" s="17">
        <f t="shared" ca="1" si="30"/>
        <v>0</v>
      </c>
      <c r="R118" s="13">
        <f t="shared" ca="1" si="18"/>
        <v>1.7994618071449379E-5</v>
      </c>
    </row>
    <row r="119" spans="1:18" x14ac:dyDescent="0.2">
      <c r="A119" s="63"/>
      <c r="B119" s="63"/>
      <c r="C119" s="63"/>
      <c r="D119" s="64">
        <f t="shared" si="19"/>
        <v>0</v>
      </c>
      <c r="E119" s="64">
        <f t="shared" si="19"/>
        <v>0</v>
      </c>
      <c r="F119" s="17">
        <f t="shared" si="20"/>
        <v>0</v>
      </c>
      <c r="G119" s="17">
        <f t="shared" si="20"/>
        <v>0</v>
      </c>
      <c r="H119" s="17">
        <f t="shared" si="21"/>
        <v>0</v>
      </c>
      <c r="I119" s="17">
        <f t="shared" si="22"/>
        <v>0</v>
      </c>
      <c r="J119" s="17">
        <f t="shared" si="23"/>
        <v>0</v>
      </c>
      <c r="K119" s="17">
        <f t="shared" si="24"/>
        <v>0</v>
      </c>
      <c r="L119" s="17">
        <f t="shared" si="25"/>
        <v>0</v>
      </c>
      <c r="M119" s="17">
        <f t="shared" ca="1" si="26"/>
        <v>-1.7994618071449379E-5</v>
      </c>
      <c r="N119" s="17">
        <f t="shared" ca="1" si="27"/>
        <v>0</v>
      </c>
      <c r="O119" s="65">
        <f t="shared" ca="1" si="28"/>
        <v>0</v>
      </c>
      <c r="P119" s="17">
        <f t="shared" ca="1" si="29"/>
        <v>0</v>
      </c>
      <c r="Q119" s="17">
        <f t="shared" ca="1" si="30"/>
        <v>0</v>
      </c>
      <c r="R119" s="13">
        <f t="shared" ca="1" si="18"/>
        <v>1.7994618071449379E-5</v>
      </c>
    </row>
    <row r="120" spans="1:18" x14ac:dyDescent="0.2">
      <c r="A120" s="63"/>
      <c r="B120" s="63"/>
      <c r="C120" s="63"/>
      <c r="D120" s="64">
        <f t="shared" si="19"/>
        <v>0</v>
      </c>
      <c r="E120" s="64">
        <f t="shared" si="19"/>
        <v>0</v>
      </c>
      <c r="F120" s="17">
        <f t="shared" si="20"/>
        <v>0</v>
      </c>
      <c r="G120" s="17">
        <f t="shared" si="20"/>
        <v>0</v>
      </c>
      <c r="H120" s="17">
        <f t="shared" si="21"/>
        <v>0</v>
      </c>
      <c r="I120" s="17">
        <f t="shared" si="22"/>
        <v>0</v>
      </c>
      <c r="J120" s="17">
        <f t="shared" si="23"/>
        <v>0</v>
      </c>
      <c r="K120" s="17">
        <f t="shared" si="24"/>
        <v>0</v>
      </c>
      <c r="L120" s="17">
        <f t="shared" si="25"/>
        <v>0</v>
      </c>
      <c r="M120" s="17">
        <f t="shared" ca="1" si="26"/>
        <v>-1.7994618071449379E-5</v>
      </c>
      <c r="N120" s="17">
        <f t="shared" ca="1" si="27"/>
        <v>0</v>
      </c>
      <c r="O120" s="65">
        <f t="shared" ca="1" si="28"/>
        <v>0</v>
      </c>
      <c r="P120" s="17">
        <f t="shared" ca="1" si="29"/>
        <v>0</v>
      </c>
      <c r="Q120" s="17">
        <f t="shared" ca="1" si="30"/>
        <v>0</v>
      </c>
      <c r="R120" s="13">
        <f t="shared" ca="1" si="18"/>
        <v>1.7994618071449379E-5</v>
      </c>
    </row>
    <row r="121" spans="1:18" x14ac:dyDescent="0.2">
      <c r="A121" s="63"/>
      <c r="B121" s="63"/>
      <c r="C121" s="63"/>
      <c r="D121" s="64">
        <f t="shared" si="19"/>
        <v>0</v>
      </c>
      <c r="E121" s="64">
        <f t="shared" si="19"/>
        <v>0</v>
      </c>
      <c r="F121" s="17">
        <f t="shared" si="20"/>
        <v>0</v>
      </c>
      <c r="G121" s="17">
        <f t="shared" si="20"/>
        <v>0</v>
      </c>
      <c r="H121" s="17">
        <f t="shared" si="21"/>
        <v>0</v>
      </c>
      <c r="I121" s="17">
        <f t="shared" si="22"/>
        <v>0</v>
      </c>
      <c r="J121" s="17">
        <f t="shared" si="23"/>
        <v>0</v>
      </c>
      <c r="K121" s="17">
        <f t="shared" si="24"/>
        <v>0</v>
      </c>
      <c r="L121" s="17">
        <f t="shared" si="25"/>
        <v>0</v>
      </c>
      <c r="M121" s="17">
        <f t="shared" ca="1" si="26"/>
        <v>-1.7994618071449379E-5</v>
      </c>
      <c r="N121" s="17">
        <f t="shared" ca="1" si="27"/>
        <v>0</v>
      </c>
      <c r="O121" s="65">
        <f t="shared" ca="1" si="28"/>
        <v>0</v>
      </c>
      <c r="P121" s="17">
        <f t="shared" ca="1" si="29"/>
        <v>0</v>
      </c>
      <c r="Q121" s="17">
        <f t="shared" ca="1" si="30"/>
        <v>0</v>
      </c>
      <c r="R121" s="13">
        <f t="shared" ca="1" si="18"/>
        <v>1.7994618071449379E-5</v>
      </c>
    </row>
    <row r="122" spans="1:18" x14ac:dyDescent="0.2">
      <c r="A122" s="63"/>
      <c r="B122" s="63"/>
      <c r="C122" s="63"/>
      <c r="D122" s="64">
        <f t="shared" si="19"/>
        <v>0</v>
      </c>
      <c r="E122" s="64">
        <f t="shared" si="19"/>
        <v>0</v>
      </c>
      <c r="F122" s="17">
        <f t="shared" si="20"/>
        <v>0</v>
      </c>
      <c r="G122" s="17">
        <f t="shared" si="20"/>
        <v>0</v>
      </c>
      <c r="H122" s="17">
        <f t="shared" si="21"/>
        <v>0</v>
      </c>
      <c r="I122" s="17">
        <f t="shared" si="22"/>
        <v>0</v>
      </c>
      <c r="J122" s="17">
        <f t="shared" si="23"/>
        <v>0</v>
      </c>
      <c r="K122" s="17">
        <f t="shared" si="24"/>
        <v>0</v>
      </c>
      <c r="L122" s="17">
        <f t="shared" si="25"/>
        <v>0</v>
      </c>
      <c r="M122" s="17">
        <f t="shared" ca="1" si="26"/>
        <v>-1.7994618071449379E-5</v>
      </c>
      <c r="N122" s="17">
        <f t="shared" ca="1" si="27"/>
        <v>0</v>
      </c>
      <c r="O122" s="65">
        <f t="shared" ca="1" si="28"/>
        <v>0</v>
      </c>
      <c r="P122" s="17">
        <f t="shared" ca="1" si="29"/>
        <v>0</v>
      </c>
      <c r="Q122" s="17">
        <f t="shared" ca="1" si="30"/>
        <v>0</v>
      </c>
      <c r="R122" s="13">
        <f t="shared" ca="1" si="18"/>
        <v>1.7994618071449379E-5</v>
      </c>
    </row>
    <row r="123" spans="1:18" x14ac:dyDescent="0.2">
      <c r="A123" s="63"/>
      <c r="B123" s="63"/>
      <c r="C123" s="63"/>
      <c r="D123" s="64">
        <f t="shared" si="19"/>
        <v>0</v>
      </c>
      <c r="E123" s="64">
        <f t="shared" si="19"/>
        <v>0</v>
      </c>
      <c r="F123" s="17">
        <f t="shared" si="20"/>
        <v>0</v>
      </c>
      <c r="G123" s="17">
        <f t="shared" si="20"/>
        <v>0</v>
      </c>
      <c r="H123" s="17">
        <f t="shared" si="21"/>
        <v>0</v>
      </c>
      <c r="I123" s="17">
        <f t="shared" si="22"/>
        <v>0</v>
      </c>
      <c r="J123" s="17">
        <f t="shared" si="23"/>
        <v>0</v>
      </c>
      <c r="K123" s="17">
        <f t="shared" si="24"/>
        <v>0</v>
      </c>
      <c r="L123" s="17">
        <f t="shared" si="25"/>
        <v>0</v>
      </c>
      <c r="M123" s="17">
        <f t="shared" ca="1" si="26"/>
        <v>-1.7994618071449379E-5</v>
      </c>
      <c r="N123" s="17">
        <f t="shared" ca="1" si="27"/>
        <v>0</v>
      </c>
      <c r="O123" s="65">
        <f t="shared" ca="1" si="28"/>
        <v>0</v>
      </c>
      <c r="P123" s="17">
        <f t="shared" ca="1" si="29"/>
        <v>0</v>
      </c>
      <c r="Q123" s="17">
        <f t="shared" ca="1" si="30"/>
        <v>0</v>
      </c>
      <c r="R123" s="13">
        <f t="shared" ca="1" si="18"/>
        <v>1.7994618071449379E-5</v>
      </c>
    </row>
    <row r="124" spans="1:18" x14ac:dyDescent="0.2">
      <c r="A124" s="63"/>
      <c r="B124" s="63"/>
      <c r="C124" s="63"/>
      <c r="D124" s="64">
        <f t="shared" si="19"/>
        <v>0</v>
      </c>
      <c r="E124" s="64">
        <f t="shared" si="19"/>
        <v>0</v>
      </c>
      <c r="F124" s="17">
        <f t="shared" si="20"/>
        <v>0</v>
      </c>
      <c r="G124" s="17">
        <f t="shared" si="20"/>
        <v>0</v>
      </c>
      <c r="H124" s="17">
        <f t="shared" si="21"/>
        <v>0</v>
      </c>
      <c r="I124" s="17">
        <f t="shared" si="22"/>
        <v>0</v>
      </c>
      <c r="J124" s="17">
        <f t="shared" si="23"/>
        <v>0</v>
      </c>
      <c r="K124" s="17">
        <f t="shared" si="24"/>
        <v>0</v>
      </c>
      <c r="L124" s="17">
        <f t="shared" si="25"/>
        <v>0</v>
      </c>
      <c r="M124" s="17">
        <f t="shared" ca="1" si="26"/>
        <v>-1.7994618071449379E-5</v>
      </c>
      <c r="N124" s="17">
        <f t="shared" ca="1" si="27"/>
        <v>0</v>
      </c>
      <c r="O124" s="65">
        <f t="shared" ca="1" si="28"/>
        <v>0</v>
      </c>
      <c r="P124" s="17">
        <f t="shared" ca="1" si="29"/>
        <v>0</v>
      </c>
      <c r="Q124" s="17">
        <f t="shared" ca="1" si="30"/>
        <v>0</v>
      </c>
      <c r="R124" s="13">
        <f t="shared" ca="1" si="18"/>
        <v>1.7994618071449379E-5</v>
      </c>
    </row>
    <row r="125" spans="1:18" x14ac:dyDescent="0.2">
      <c r="A125" s="63"/>
      <c r="B125" s="63"/>
      <c r="C125" s="63"/>
      <c r="D125" s="64">
        <f t="shared" si="19"/>
        <v>0</v>
      </c>
      <c r="E125" s="64">
        <f t="shared" si="19"/>
        <v>0</v>
      </c>
      <c r="F125" s="17">
        <f t="shared" si="20"/>
        <v>0</v>
      </c>
      <c r="G125" s="17">
        <f t="shared" si="20"/>
        <v>0</v>
      </c>
      <c r="H125" s="17">
        <f t="shared" si="21"/>
        <v>0</v>
      </c>
      <c r="I125" s="17">
        <f t="shared" si="22"/>
        <v>0</v>
      </c>
      <c r="J125" s="17">
        <f t="shared" si="23"/>
        <v>0</v>
      </c>
      <c r="K125" s="17">
        <f t="shared" si="24"/>
        <v>0</v>
      </c>
      <c r="L125" s="17">
        <f t="shared" si="25"/>
        <v>0</v>
      </c>
      <c r="M125" s="17">
        <f t="shared" ca="1" si="26"/>
        <v>-1.7994618071449379E-5</v>
      </c>
      <c r="N125" s="17">
        <f t="shared" ca="1" si="27"/>
        <v>0</v>
      </c>
      <c r="O125" s="65">
        <f t="shared" ca="1" si="28"/>
        <v>0</v>
      </c>
      <c r="P125" s="17">
        <f t="shared" ca="1" si="29"/>
        <v>0</v>
      </c>
      <c r="Q125" s="17">
        <f t="shared" ca="1" si="30"/>
        <v>0</v>
      </c>
      <c r="R125" s="13">
        <f t="shared" ca="1" si="18"/>
        <v>1.7994618071449379E-5</v>
      </c>
    </row>
    <row r="126" spans="1:18" x14ac:dyDescent="0.2">
      <c r="A126" s="63"/>
      <c r="B126" s="63"/>
      <c r="C126" s="63"/>
      <c r="D126" s="64">
        <f t="shared" si="19"/>
        <v>0</v>
      </c>
      <c r="E126" s="64">
        <f t="shared" si="19"/>
        <v>0</v>
      </c>
      <c r="F126" s="17">
        <f t="shared" si="20"/>
        <v>0</v>
      </c>
      <c r="G126" s="17">
        <f t="shared" si="20"/>
        <v>0</v>
      </c>
      <c r="H126" s="17">
        <f t="shared" si="21"/>
        <v>0</v>
      </c>
      <c r="I126" s="17">
        <f t="shared" si="22"/>
        <v>0</v>
      </c>
      <c r="J126" s="17">
        <f t="shared" si="23"/>
        <v>0</v>
      </c>
      <c r="K126" s="17">
        <f t="shared" si="24"/>
        <v>0</v>
      </c>
      <c r="L126" s="17">
        <f t="shared" si="25"/>
        <v>0</v>
      </c>
      <c r="M126" s="17">
        <f t="shared" ca="1" si="26"/>
        <v>-1.7994618071449379E-5</v>
      </c>
      <c r="N126" s="17">
        <f t="shared" ca="1" si="27"/>
        <v>0</v>
      </c>
      <c r="O126" s="65">
        <f t="shared" ca="1" si="28"/>
        <v>0</v>
      </c>
      <c r="P126" s="17">
        <f t="shared" ca="1" si="29"/>
        <v>0</v>
      </c>
      <c r="Q126" s="17">
        <f t="shared" ca="1" si="30"/>
        <v>0</v>
      </c>
      <c r="R126" s="13">
        <f t="shared" ca="1" si="18"/>
        <v>1.7994618071449379E-5</v>
      </c>
    </row>
    <row r="127" spans="1:18" x14ac:dyDescent="0.2">
      <c r="A127" s="63"/>
      <c r="B127" s="63"/>
      <c r="C127" s="63"/>
      <c r="D127" s="64">
        <f t="shared" si="19"/>
        <v>0</v>
      </c>
      <c r="E127" s="64">
        <f t="shared" si="19"/>
        <v>0</v>
      </c>
      <c r="F127" s="17">
        <f t="shared" si="20"/>
        <v>0</v>
      </c>
      <c r="G127" s="17">
        <f t="shared" si="20"/>
        <v>0</v>
      </c>
      <c r="H127" s="17">
        <f t="shared" si="21"/>
        <v>0</v>
      </c>
      <c r="I127" s="17">
        <f t="shared" si="22"/>
        <v>0</v>
      </c>
      <c r="J127" s="17">
        <f t="shared" si="23"/>
        <v>0</v>
      </c>
      <c r="K127" s="17">
        <f t="shared" si="24"/>
        <v>0</v>
      </c>
      <c r="L127" s="17">
        <f t="shared" si="25"/>
        <v>0</v>
      </c>
      <c r="M127" s="17">
        <f t="shared" ca="1" si="26"/>
        <v>-1.7994618071449379E-5</v>
      </c>
      <c r="N127" s="17">
        <f t="shared" ca="1" si="27"/>
        <v>0</v>
      </c>
      <c r="O127" s="65">
        <f t="shared" ca="1" si="28"/>
        <v>0</v>
      </c>
      <c r="P127" s="17">
        <f t="shared" ca="1" si="29"/>
        <v>0</v>
      </c>
      <c r="Q127" s="17">
        <f t="shared" ca="1" si="30"/>
        <v>0</v>
      </c>
      <c r="R127" s="13">
        <f t="shared" ca="1" si="18"/>
        <v>1.7994618071449379E-5</v>
      </c>
    </row>
    <row r="128" spans="1:18" x14ac:dyDescent="0.2">
      <c r="A128" s="63"/>
      <c r="B128" s="63"/>
      <c r="C128" s="63"/>
      <c r="D128" s="64">
        <f t="shared" si="19"/>
        <v>0</v>
      </c>
      <c r="E128" s="64">
        <f t="shared" si="19"/>
        <v>0</v>
      </c>
      <c r="F128" s="17">
        <f t="shared" si="20"/>
        <v>0</v>
      </c>
      <c r="G128" s="17">
        <f t="shared" si="20"/>
        <v>0</v>
      </c>
      <c r="H128" s="17">
        <f t="shared" si="21"/>
        <v>0</v>
      </c>
      <c r="I128" s="17">
        <f t="shared" si="22"/>
        <v>0</v>
      </c>
      <c r="J128" s="17">
        <f t="shared" si="23"/>
        <v>0</v>
      </c>
      <c r="K128" s="17">
        <f t="shared" si="24"/>
        <v>0</v>
      </c>
      <c r="L128" s="17">
        <f t="shared" si="25"/>
        <v>0</v>
      </c>
      <c r="M128" s="17">
        <f t="shared" ca="1" si="26"/>
        <v>-1.7994618071449379E-5</v>
      </c>
      <c r="N128" s="17">
        <f t="shared" ca="1" si="27"/>
        <v>0</v>
      </c>
      <c r="O128" s="65">
        <f t="shared" ca="1" si="28"/>
        <v>0</v>
      </c>
      <c r="P128" s="17">
        <f t="shared" ca="1" si="29"/>
        <v>0</v>
      </c>
      <c r="Q128" s="17">
        <f t="shared" ca="1" si="30"/>
        <v>0</v>
      </c>
      <c r="R128" s="13">
        <f t="shared" ca="1" si="18"/>
        <v>1.7994618071449379E-5</v>
      </c>
    </row>
    <row r="129" spans="1:18" x14ac:dyDescent="0.2">
      <c r="A129" s="63"/>
      <c r="B129" s="63"/>
      <c r="C129" s="63"/>
      <c r="D129" s="64">
        <f t="shared" si="19"/>
        <v>0</v>
      </c>
      <c r="E129" s="64">
        <f t="shared" si="19"/>
        <v>0</v>
      </c>
      <c r="F129" s="17">
        <f t="shared" si="20"/>
        <v>0</v>
      </c>
      <c r="G129" s="17">
        <f t="shared" si="20"/>
        <v>0</v>
      </c>
      <c r="H129" s="17">
        <f t="shared" si="21"/>
        <v>0</v>
      </c>
      <c r="I129" s="17">
        <f t="shared" si="22"/>
        <v>0</v>
      </c>
      <c r="J129" s="17">
        <f t="shared" si="23"/>
        <v>0</v>
      </c>
      <c r="K129" s="17">
        <f t="shared" si="24"/>
        <v>0</v>
      </c>
      <c r="L129" s="17">
        <f t="shared" si="25"/>
        <v>0</v>
      </c>
      <c r="M129" s="17">
        <f t="shared" ca="1" si="26"/>
        <v>-1.7994618071449379E-5</v>
      </c>
      <c r="N129" s="17">
        <f t="shared" ca="1" si="27"/>
        <v>0</v>
      </c>
      <c r="O129" s="65">
        <f t="shared" ca="1" si="28"/>
        <v>0</v>
      </c>
      <c r="P129" s="17">
        <f t="shared" ca="1" si="29"/>
        <v>0</v>
      </c>
      <c r="Q129" s="17">
        <f t="shared" ca="1" si="30"/>
        <v>0</v>
      </c>
      <c r="R129" s="13">
        <f t="shared" ca="1" si="18"/>
        <v>1.7994618071449379E-5</v>
      </c>
    </row>
    <row r="130" spans="1:18" x14ac:dyDescent="0.2">
      <c r="A130" s="63"/>
      <c r="B130" s="63"/>
      <c r="C130" s="63"/>
      <c r="D130" s="64">
        <f t="shared" si="19"/>
        <v>0</v>
      </c>
      <c r="E130" s="64">
        <f t="shared" si="19"/>
        <v>0</v>
      </c>
      <c r="F130" s="17">
        <f t="shared" si="20"/>
        <v>0</v>
      </c>
      <c r="G130" s="17">
        <f t="shared" si="20"/>
        <v>0</v>
      </c>
      <c r="H130" s="17">
        <f t="shared" si="21"/>
        <v>0</v>
      </c>
      <c r="I130" s="17">
        <f t="shared" si="22"/>
        <v>0</v>
      </c>
      <c r="J130" s="17">
        <f t="shared" si="23"/>
        <v>0</v>
      </c>
      <c r="K130" s="17">
        <f t="shared" si="24"/>
        <v>0</v>
      </c>
      <c r="L130" s="17">
        <f t="shared" si="25"/>
        <v>0</v>
      </c>
      <c r="M130" s="17">
        <f t="shared" ca="1" si="26"/>
        <v>-1.7994618071449379E-5</v>
      </c>
      <c r="N130" s="17">
        <f t="shared" ca="1" si="27"/>
        <v>0</v>
      </c>
      <c r="O130" s="65">
        <f t="shared" ca="1" si="28"/>
        <v>0</v>
      </c>
      <c r="P130" s="17">
        <f t="shared" ca="1" si="29"/>
        <v>0</v>
      </c>
      <c r="Q130" s="17">
        <f t="shared" ca="1" si="30"/>
        <v>0</v>
      </c>
      <c r="R130" s="13">
        <f t="shared" ca="1" si="18"/>
        <v>1.7994618071449379E-5</v>
      </c>
    </row>
    <row r="131" spans="1:18" x14ac:dyDescent="0.2">
      <c r="A131" s="63"/>
      <c r="B131" s="63"/>
      <c r="C131" s="63"/>
      <c r="D131" s="64">
        <f t="shared" si="19"/>
        <v>0</v>
      </c>
      <c r="E131" s="64">
        <f t="shared" si="19"/>
        <v>0</v>
      </c>
      <c r="F131" s="17">
        <f t="shared" si="20"/>
        <v>0</v>
      </c>
      <c r="G131" s="17">
        <f t="shared" si="20"/>
        <v>0</v>
      </c>
      <c r="H131" s="17">
        <f t="shared" si="21"/>
        <v>0</v>
      </c>
      <c r="I131" s="17">
        <f t="shared" si="22"/>
        <v>0</v>
      </c>
      <c r="J131" s="17">
        <f t="shared" si="23"/>
        <v>0</v>
      </c>
      <c r="K131" s="17">
        <f t="shared" si="24"/>
        <v>0</v>
      </c>
      <c r="L131" s="17">
        <f t="shared" si="25"/>
        <v>0</v>
      </c>
      <c r="M131" s="17">
        <f t="shared" ca="1" si="26"/>
        <v>-1.7994618071449379E-5</v>
      </c>
      <c r="N131" s="17">
        <f t="shared" ca="1" si="27"/>
        <v>0</v>
      </c>
      <c r="O131" s="65">
        <f t="shared" ca="1" si="28"/>
        <v>0</v>
      </c>
      <c r="P131" s="17">
        <f t="shared" ca="1" si="29"/>
        <v>0</v>
      </c>
      <c r="Q131" s="17">
        <f t="shared" ca="1" si="30"/>
        <v>0</v>
      </c>
      <c r="R131" s="13">
        <f t="shared" ca="1" si="18"/>
        <v>1.7994618071449379E-5</v>
      </c>
    </row>
    <row r="132" spans="1:18" x14ac:dyDescent="0.2">
      <c r="A132" s="63"/>
      <c r="B132" s="63"/>
      <c r="C132" s="63"/>
      <c r="D132" s="64">
        <f t="shared" si="19"/>
        <v>0</v>
      </c>
      <c r="E132" s="64">
        <f t="shared" si="19"/>
        <v>0</v>
      </c>
      <c r="F132" s="17">
        <f t="shared" si="20"/>
        <v>0</v>
      </c>
      <c r="G132" s="17">
        <f t="shared" si="20"/>
        <v>0</v>
      </c>
      <c r="H132" s="17">
        <f t="shared" si="21"/>
        <v>0</v>
      </c>
      <c r="I132" s="17">
        <f t="shared" si="22"/>
        <v>0</v>
      </c>
      <c r="J132" s="17">
        <f t="shared" si="23"/>
        <v>0</v>
      </c>
      <c r="K132" s="17">
        <f t="shared" si="24"/>
        <v>0</v>
      </c>
      <c r="L132" s="17">
        <f t="shared" si="25"/>
        <v>0</v>
      </c>
      <c r="M132" s="17">
        <f t="shared" ca="1" si="26"/>
        <v>-1.7994618071449379E-5</v>
      </c>
      <c r="N132" s="17">
        <f t="shared" ca="1" si="27"/>
        <v>0</v>
      </c>
      <c r="O132" s="65">
        <f t="shared" ca="1" si="28"/>
        <v>0</v>
      </c>
      <c r="P132" s="17">
        <f t="shared" ca="1" si="29"/>
        <v>0</v>
      </c>
      <c r="Q132" s="17">
        <f t="shared" ca="1" si="30"/>
        <v>0</v>
      </c>
      <c r="R132" s="13">
        <f t="shared" ca="1" si="18"/>
        <v>1.7994618071449379E-5</v>
      </c>
    </row>
    <row r="133" spans="1:18" x14ac:dyDescent="0.2">
      <c r="A133" s="63"/>
      <c r="B133" s="63"/>
      <c r="C133" s="63"/>
      <c r="D133" s="64">
        <f t="shared" si="19"/>
        <v>0</v>
      </c>
      <c r="E133" s="64">
        <f t="shared" si="19"/>
        <v>0</v>
      </c>
      <c r="F133" s="17">
        <f t="shared" si="20"/>
        <v>0</v>
      </c>
      <c r="G133" s="17">
        <f t="shared" si="20"/>
        <v>0</v>
      </c>
      <c r="H133" s="17">
        <f t="shared" si="21"/>
        <v>0</v>
      </c>
      <c r="I133" s="17">
        <f t="shared" si="22"/>
        <v>0</v>
      </c>
      <c r="J133" s="17">
        <f t="shared" si="23"/>
        <v>0</v>
      </c>
      <c r="K133" s="17">
        <f t="shared" si="24"/>
        <v>0</v>
      </c>
      <c r="L133" s="17">
        <f t="shared" si="25"/>
        <v>0</v>
      </c>
      <c r="M133" s="17">
        <f t="shared" ca="1" si="26"/>
        <v>-1.7994618071449379E-5</v>
      </c>
      <c r="N133" s="17">
        <f t="shared" ca="1" si="27"/>
        <v>0</v>
      </c>
      <c r="O133" s="65">
        <f t="shared" ca="1" si="28"/>
        <v>0</v>
      </c>
      <c r="P133" s="17">
        <f t="shared" ca="1" si="29"/>
        <v>0</v>
      </c>
      <c r="Q133" s="17">
        <f t="shared" ca="1" si="30"/>
        <v>0</v>
      </c>
      <c r="R133" s="13">
        <f t="shared" ca="1" si="18"/>
        <v>1.7994618071449379E-5</v>
      </c>
    </row>
    <row r="134" spans="1:18" x14ac:dyDescent="0.2">
      <c r="A134" s="63"/>
      <c r="B134" s="63"/>
      <c r="C134" s="63"/>
      <c r="D134" s="64">
        <f t="shared" si="19"/>
        <v>0</v>
      </c>
      <c r="E134" s="64">
        <f t="shared" si="19"/>
        <v>0</v>
      </c>
      <c r="F134" s="17">
        <f t="shared" si="20"/>
        <v>0</v>
      </c>
      <c r="G134" s="17">
        <f t="shared" si="20"/>
        <v>0</v>
      </c>
      <c r="H134" s="17">
        <f t="shared" si="21"/>
        <v>0</v>
      </c>
      <c r="I134" s="17">
        <f t="shared" si="22"/>
        <v>0</v>
      </c>
      <c r="J134" s="17">
        <f t="shared" si="23"/>
        <v>0</v>
      </c>
      <c r="K134" s="17">
        <f t="shared" si="24"/>
        <v>0</v>
      </c>
      <c r="L134" s="17">
        <f t="shared" si="25"/>
        <v>0</v>
      </c>
      <c r="M134" s="17">
        <f t="shared" ca="1" si="26"/>
        <v>-1.7994618071449379E-5</v>
      </c>
      <c r="N134" s="17">
        <f t="shared" ca="1" si="27"/>
        <v>0</v>
      </c>
      <c r="O134" s="65">
        <f t="shared" ca="1" si="28"/>
        <v>0</v>
      </c>
      <c r="P134" s="17">
        <f t="shared" ca="1" si="29"/>
        <v>0</v>
      </c>
      <c r="Q134" s="17">
        <f t="shared" ca="1" si="30"/>
        <v>0</v>
      </c>
      <c r="R134" s="13">
        <f t="shared" ca="1" si="18"/>
        <v>1.7994618071449379E-5</v>
      </c>
    </row>
    <row r="135" spans="1:18" x14ac:dyDescent="0.2">
      <c r="A135" s="63"/>
      <c r="B135" s="63"/>
      <c r="C135" s="63"/>
      <c r="D135" s="64">
        <f t="shared" si="19"/>
        <v>0</v>
      </c>
      <c r="E135" s="64">
        <f t="shared" si="19"/>
        <v>0</v>
      </c>
      <c r="F135" s="17">
        <f t="shared" si="20"/>
        <v>0</v>
      </c>
      <c r="G135" s="17">
        <f t="shared" si="20"/>
        <v>0</v>
      </c>
      <c r="H135" s="17">
        <f t="shared" si="21"/>
        <v>0</v>
      </c>
      <c r="I135" s="17">
        <f t="shared" si="22"/>
        <v>0</v>
      </c>
      <c r="J135" s="17">
        <f t="shared" si="23"/>
        <v>0</v>
      </c>
      <c r="K135" s="17">
        <f t="shared" si="24"/>
        <v>0</v>
      </c>
      <c r="L135" s="17">
        <f t="shared" si="25"/>
        <v>0</v>
      </c>
      <c r="M135" s="17">
        <f t="shared" ca="1" si="26"/>
        <v>-1.7994618071449379E-5</v>
      </c>
      <c r="N135" s="17">
        <f t="shared" ca="1" si="27"/>
        <v>0</v>
      </c>
      <c r="O135" s="65">
        <f t="shared" ca="1" si="28"/>
        <v>0</v>
      </c>
      <c r="P135" s="17">
        <f t="shared" ca="1" si="29"/>
        <v>0</v>
      </c>
      <c r="Q135" s="17">
        <f t="shared" ca="1" si="30"/>
        <v>0</v>
      </c>
      <c r="R135" s="13">
        <f t="shared" ca="1" si="18"/>
        <v>1.7994618071449379E-5</v>
      </c>
    </row>
    <row r="136" spans="1:18" x14ac:dyDescent="0.2">
      <c r="A136" s="63"/>
      <c r="B136" s="63"/>
      <c r="C136" s="63"/>
      <c r="D136" s="64">
        <f t="shared" si="19"/>
        <v>0</v>
      </c>
      <c r="E136" s="64">
        <f t="shared" si="19"/>
        <v>0</v>
      </c>
      <c r="F136" s="17">
        <f t="shared" si="20"/>
        <v>0</v>
      </c>
      <c r="G136" s="17">
        <f t="shared" si="20"/>
        <v>0</v>
      </c>
      <c r="H136" s="17">
        <f t="shared" si="21"/>
        <v>0</v>
      </c>
      <c r="I136" s="17">
        <f t="shared" si="22"/>
        <v>0</v>
      </c>
      <c r="J136" s="17">
        <f t="shared" si="23"/>
        <v>0</v>
      </c>
      <c r="K136" s="17">
        <f t="shared" si="24"/>
        <v>0</v>
      </c>
      <c r="L136" s="17">
        <f t="shared" si="25"/>
        <v>0</v>
      </c>
      <c r="M136" s="17">
        <f t="shared" ca="1" si="26"/>
        <v>-1.7994618071449379E-5</v>
      </c>
      <c r="N136" s="17">
        <f t="shared" ca="1" si="27"/>
        <v>0</v>
      </c>
      <c r="O136" s="65">
        <f t="shared" ca="1" si="28"/>
        <v>0</v>
      </c>
      <c r="P136" s="17">
        <f t="shared" ca="1" si="29"/>
        <v>0</v>
      </c>
      <c r="Q136" s="17">
        <f t="shared" ca="1" si="30"/>
        <v>0</v>
      </c>
      <c r="R136" s="13">
        <f t="shared" ca="1" si="18"/>
        <v>1.7994618071449379E-5</v>
      </c>
    </row>
    <row r="137" spans="1:18" x14ac:dyDescent="0.2">
      <c r="A137" s="63"/>
      <c r="B137" s="63"/>
      <c r="C137" s="63"/>
      <c r="D137" s="64">
        <f t="shared" si="19"/>
        <v>0</v>
      </c>
      <c r="E137" s="64">
        <f t="shared" si="19"/>
        <v>0</v>
      </c>
      <c r="F137" s="17">
        <f t="shared" si="20"/>
        <v>0</v>
      </c>
      <c r="G137" s="17">
        <f t="shared" si="20"/>
        <v>0</v>
      </c>
      <c r="H137" s="17">
        <f t="shared" si="21"/>
        <v>0</v>
      </c>
      <c r="I137" s="17">
        <f t="shared" si="22"/>
        <v>0</v>
      </c>
      <c r="J137" s="17">
        <f t="shared" si="23"/>
        <v>0</v>
      </c>
      <c r="K137" s="17">
        <f t="shared" si="24"/>
        <v>0</v>
      </c>
      <c r="L137" s="17">
        <f t="shared" si="25"/>
        <v>0</v>
      </c>
      <c r="M137" s="17">
        <f t="shared" ca="1" si="26"/>
        <v>-1.7994618071449379E-5</v>
      </c>
      <c r="N137" s="17">
        <f t="shared" ca="1" si="27"/>
        <v>0</v>
      </c>
      <c r="O137" s="65">
        <f t="shared" ca="1" si="28"/>
        <v>0</v>
      </c>
      <c r="P137" s="17">
        <f t="shared" ca="1" si="29"/>
        <v>0</v>
      </c>
      <c r="Q137" s="17">
        <f t="shared" ca="1" si="30"/>
        <v>0</v>
      </c>
      <c r="R137" s="13">
        <f t="shared" ca="1" si="18"/>
        <v>1.7994618071449379E-5</v>
      </c>
    </row>
    <row r="138" spans="1:18" x14ac:dyDescent="0.2">
      <c r="A138" s="63"/>
      <c r="B138" s="63"/>
      <c r="C138" s="63"/>
      <c r="D138" s="64">
        <f t="shared" si="19"/>
        <v>0</v>
      </c>
      <c r="E138" s="64">
        <f t="shared" si="19"/>
        <v>0</v>
      </c>
      <c r="F138" s="17">
        <f t="shared" si="20"/>
        <v>0</v>
      </c>
      <c r="G138" s="17">
        <f t="shared" si="20"/>
        <v>0</v>
      </c>
      <c r="H138" s="17">
        <f t="shared" si="21"/>
        <v>0</v>
      </c>
      <c r="I138" s="17">
        <f t="shared" si="22"/>
        <v>0</v>
      </c>
      <c r="J138" s="17">
        <f t="shared" si="23"/>
        <v>0</v>
      </c>
      <c r="K138" s="17">
        <f t="shared" si="24"/>
        <v>0</v>
      </c>
      <c r="L138" s="17">
        <f t="shared" si="25"/>
        <v>0</v>
      </c>
      <c r="M138" s="17">
        <f t="shared" ca="1" si="26"/>
        <v>-1.7994618071449379E-5</v>
      </c>
      <c r="N138" s="17">
        <f t="shared" ca="1" si="27"/>
        <v>0</v>
      </c>
      <c r="O138" s="65">
        <f t="shared" ca="1" si="28"/>
        <v>0</v>
      </c>
      <c r="P138" s="17">
        <f t="shared" ca="1" si="29"/>
        <v>0</v>
      </c>
      <c r="Q138" s="17">
        <f t="shared" ca="1" si="30"/>
        <v>0</v>
      </c>
      <c r="R138" s="13">
        <f t="shared" ca="1" si="18"/>
        <v>1.7994618071449379E-5</v>
      </c>
    </row>
    <row r="139" spans="1:18" x14ac:dyDescent="0.2">
      <c r="A139" s="63"/>
      <c r="B139" s="63"/>
      <c r="C139" s="63"/>
      <c r="D139" s="64">
        <f t="shared" si="19"/>
        <v>0</v>
      </c>
      <c r="E139" s="64">
        <f t="shared" si="19"/>
        <v>0</v>
      </c>
      <c r="F139" s="17">
        <f t="shared" si="20"/>
        <v>0</v>
      </c>
      <c r="G139" s="17">
        <f t="shared" si="20"/>
        <v>0</v>
      </c>
      <c r="H139" s="17">
        <f t="shared" si="21"/>
        <v>0</v>
      </c>
      <c r="I139" s="17">
        <f t="shared" si="22"/>
        <v>0</v>
      </c>
      <c r="J139" s="17">
        <f t="shared" si="23"/>
        <v>0</v>
      </c>
      <c r="K139" s="17">
        <f t="shared" si="24"/>
        <v>0</v>
      </c>
      <c r="L139" s="17">
        <f t="shared" si="25"/>
        <v>0</v>
      </c>
      <c r="M139" s="17">
        <f t="shared" ca="1" si="26"/>
        <v>-1.7994618071449379E-5</v>
      </c>
      <c r="N139" s="17">
        <f t="shared" ca="1" si="27"/>
        <v>0</v>
      </c>
      <c r="O139" s="65">
        <f t="shared" ca="1" si="28"/>
        <v>0</v>
      </c>
      <c r="P139" s="17">
        <f t="shared" ca="1" si="29"/>
        <v>0</v>
      </c>
      <c r="Q139" s="17">
        <f t="shared" ca="1" si="30"/>
        <v>0</v>
      </c>
      <c r="R139" s="13">
        <f t="shared" ca="1" si="18"/>
        <v>1.7994618071449379E-5</v>
      </c>
    </row>
    <row r="140" spans="1:18" x14ac:dyDescent="0.2">
      <c r="A140" s="63"/>
      <c r="B140" s="63"/>
      <c r="C140" s="63"/>
      <c r="D140" s="64">
        <f t="shared" si="19"/>
        <v>0</v>
      </c>
      <c r="E140" s="64">
        <f t="shared" si="19"/>
        <v>0</v>
      </c>
      <c r="F140" s="17">
        <f t="shared" si="20"/>
        <v>0</v>
      </c>
      <c r="G140" s="17">
        <f t="shared" si="20"/>
        <v>0</v>
      </c>
      <c r="H140" s="17">
        <f t="shared" si="21"/>
        <v>0</v>
      </c>
      <c r="I140" s="17">
        <f t="shared" si="22"/>
        <v>0</v>
      </c>
      <c r="J140" s="17">
        <f t="shared" si="23"/>
        <v>0</v>
      </c>
      <c r="K140" s="17">
        <f t="shared" si="24"/>
        <v>0</v>
      </c>
      <c r="L140" s="17">
        <f t="shared" si="25"/>
        <v>0</v>
      </c>
      <c r="M140" s="17">
        <f t="shared" ca="1" si="26"/>
        <v>-1.7994618071449379E-5</v>
      </c>
      <c r="N140" s="17">
        <f t="shared" ca="1" si="27"/>
        <v>0</v>
      </c>
      <c r="O140" s="65">
        <f t="shared" ca="1" si="28"/>
        <v>0</v>
      </c>
      <c r="P140" s="17">
        <f t="shared" ca="1" si="29"/>
        <v>0</v>
      </c>
      <c r="Q140" s="17">
        <f t="shared" ca="1" si="30"/>
        <v>0</v>
      </c>
      <c r="R140" s="13">
        <f t="shared" ca="1" si="18"/>
        <v>1.7994618071449379E-5</v>
      </c>
    </row>
    <row r="141" spans="1:18" x14ac:dyDescent="0.2">
      <c r="A141" s="63"/>
      <c r="B141" s="63"/>
      <c r="C141" s="63"/>
      <c r="D141" s="64">
        <f t="shared" si="19"/>
        <v>0</v>
      </c>
      <c r="E141" s="64">
        <f t="shared" si="19"/>
        <v>0</v>
      </c>
      <c r="F141" s="17">
        <f t="shared" si="20"/>
        <v>0</v>
      </c>
      <c r="G141" s="17">
        <f t="shared" si="20"/>
        <v>0</v>
      </c>
      <c r="H141" s="17">
        <f t="shared" si="21"/>
        <v>0</v>
      </c>
      <c r="I141" s="17">
        <f t="shared" si="22"/>
        <v>0</v>
      </c>
      <c r="J141" s="17">
        <f t="shared" si="23"/>
        <v>0</v>
      </c>
      <c r="K141" s="17">
        <f t="shared" si="24"/>
        <v>0</v>
      </c>
      <c r="L141" s="17">
        <f t="shared" si="25"/>
        <v>0</v>
      </c>
      <c r="M141" s="17">
        <f t="shared" ca="1" si="26"/>
        <v>-1.7994618071449379E-5</v>
      </c>
      <c r="N141" s="17">
        <f t="shared" ca="1" si="27"/>
        <v>0</v>
      </c>
      <c r="O141" s="65">
        <f t="shared" ca="1" si="28"/>
        <v>0</v>
      </c>
      <c r="P141" s="17">
        <f t="shared" ca="1" si="29"/>
        <v>0</v>
      </c>
      <c r="Q141" s="17">
        <f t="shared" ca="1" si="30"/>
        <v>0</v>
      </c>
      <c r="R141" s="13">
        <f t="shared" ca="1" si="18"/>
        <v>1.7994618071449379E-5</v>
      </c>
    </row>
    <row r="142" spans="1:18" x14ac:dyDescent="0.2">
      <c r="A142" s="63"/>
      <c r="B142" s="63"/>
      <c r="C142" s="63"/>
      <c r="D142" s="64">
        <f t="shared" si="19"/>
        <v>0</v>
      </c>
      <c r="E142" s="64">
        <f t="shared" si="19"/>
        <v>0</v>
      </c>
      <c r="F142" s="17">
        <f t="shared" si="20"/>
        <v>0</v>
      </c>
      <c r="G142" s="17">
        <f t="shared" si="20"/>
        <v>0</v>
      </c>
      <c r="H142" s="17">
        <f t="shared" si="21"/>
        <v>0</v>
      </c>
      <c r="I142" s="17">
        <f t="shared" si="22"/>
        <v>0</v>
      </c>
      <c r="J142" s="17">
        <f t="shared" si="23"/>
        <v>0</v>
      </c>
      <c r="K142" s="17">
        <f t="shared" si="24"/>
        <v>0</v>
      </c>
      <c r="L142" s="17">
        <f t="shared" si="25"/>
        <v>0</v>
      </c>
      <c r="M142" s="17">
        <f t="shared" ca="1" si="26"/>
        <v>-1.7994618071449379E-5</v>
      </c>
      <c r="N142" s="17">
        <f t="shared" ca="1" si="27"/>
        <v>0</v>
      </c>
      <c r="O142" s="65">
        <f t="shared" ca="1" si="28"/>
        <v>0</v>
      </c>
      <c r="P142" s="17">
        <f t="shared" ca="1" si="29"/>
        <v>0</v>
      </c>
      <c r="Q142" s="17">
        <f t="shared" ca="1" si="30"/>
        <v>0</v>
      </c>
      <c r="R142" s="13">
        <f t="shared" ca="1" si="18"/>
        <v>1.7994618071449379E-5</v>
      </c>
    </row>
    <row r="143" spans="1:18" x14ac:dyDescent="0.2">
      <c r="A143" s="63"/>
      <c r="B143" s="63"/>
      <c r="C143" s="63"/>
      <c r="D143" s="64">
        <f t="shared" si="19"/>
        <v>0</v>
      </c>
      <c r="E143" s="64">
        <f t="shared" si="19"/>
        <v>0</v>
      </c>
      <c r="F143" s="17">
        <f t="shared" si="20"/>
        <v>0</v>
      </c>
      <c r="G143" s="17">
        <f t="shared" si="20"/>
        <v>0</v>
      </c>
      <c r="H143" s="17">
        <f t="shared" si="21"/>
        <v>0</v>
      </c>
      <c r="I143" s="17">
        <f t="shared" si="22"/>
        <v>0</v>
      </c>
      <c r="J143" s="17">
        <f t="shared" si="23"/>
        <v>0</v>
      </c>
      <c r="K143" s="17">
        <f t="shared" si="24"/>
        <v>0</v>
      </c>
      <c r="L143" s="17">
        <f t="shared" si="25"/>
        <v>0</v>
      </c>
      <c r="M143" s="17">
        <f t="shared" ca="1" si="26"/>
        <v>-1.7994618071449379E-5</v>
      </c>
      <c r="N143" s="17">
        <f t="shared" ca="1" si="27"/>
        <v>0</v>
      </c>
      <c r="O143" s="65">
        <f t="shared" ca="1" si="28"/>
        <v>0</v>
      </c>
      <c r="P143" s="17">
        <f t="shared" ca="1" si="29"/>
        <v>0</v>
      </c>
      <c r="Q143" s="17">
        <f t="shared" ca="1" si="30"/>
        <v>0</v>
      </c>
      <c r="R143" s="13">
        <f t="shared" ca="1" si="18"/>
        <v>1.7994618071449379E-5</v>
      </c>
    </row>
    <row r="144" spans="1:18" x14ac:dyDescent="0.2">
      <c r="A144" s="63"/>
      <c r="B144" s="63"/>
      <c r="C144" s="63"/>
      <c r="D144" s="64">
        <f t="shared" si="19"/>
        <v>0</v>
      </c>
      <c r="E144" s="64">
        <f t="shared" si="19"/>
        <v>0</v>
      </c>
      <c r="F144" s="17">
        <f t="shared" si="20"/>
        <v>0</v>
      </c>
      <c r="G144" s="17">
        <f t="shared" si="20"/>
        <v>0</v>
      </c>
      <c r="H144" s="17">
        <f t="shared" si="21"/>
        <v>0</v>
      </c>
      <c r="I144" s="17">
        <f t="shared" si="22"/>
        <v>0</v>
      </c>
      <c r="J144" s="17">
        <f t="shared" si="23"/>
        <v>0</v>
      </c>
      <c r="K144" s="17">
        <f t="shared" si="24"/>
        <v>0</v>
      </c>
      <c r="L144" s="17">
        <f t="shared" si="25"/>
        <v>0</v>
      </c>
      <c r="M144" s="17">
        <f t="shared" ca="1" si="26"/>
        <v>-1.7994618071449379E-5</v>
      </c>
      <c r="N144" s="17">
        <f t="shared" ca="1" si="27"/>
        <v>0</v>
      </c>
      <c r="O144" s="65">
        <f t="shared" ca="1" si="28"/>
        <v>0</v>
      </c>
      <c r="P144" s="17">
        <f t="shared" ca="1" si="29"/>
        <v>0</v>
      </c>
      <c r="Q144" s="17">
        <f t="shared" ca="1" si="30"/>
        <v>0</v>
      </c>
      <c r="R144" s="13">
        <f t="shared" ref="R144:R207" ca="1" si="31">+E144-M144</f>
        <v>1.7994618071449379E-5</v>
      </c>
    </row>
    <row r="145" spans="1:18" x14ac:dyDescent="0.2">
      <c r="A145" s="63"/>
      <c r="B145" s="63"/>
      <c r="C145" s="63"/>
      <c r="D145" s="64">
        <f t="shared" ref="D145:E208" si="32">A145/A$18</f>
        <v>0</v>
      </c>
      <c r="E145" s="64">
        <f t="shared" si="32"/>
        <v>0</v>
      </c>
      <c r="F145" s="17">
        <f t="shared" ref="F145:G208" si="33">$C145*D145</f>
        <v>0</v>
      </c>
      <c r="G145" s="17">
        <f t="shared" si="33"/>
        <v>0</v>
      </c>
      <c r="H145" s="17">
        <f t="shared" ref="H145:H208" si="34">C145*D145*D145</f>
        <v>0</v>
      </c>
      <c r="I145" s="17">
        <f t="shared" ref="I145:I208" si="35">C145*D145*D145*D145</f>
        <v>0</v>
      </c>
      <c r="J145" s="17">
        <f t="shared" ref="J145:J208" si="36">C145*D145*D145*D145*D145</f>
        <v>0</v>
      </c>
      <c r="K145" s="17">
        <f t="shared" ref="K145:K208" si="37">C145*E145*D145</f>
        <v>0</v>
      </c>
      <c r="L145" s="17">
        <f t="shared" ref="L145:L208" si="38">C145*E145*D145*D145</f>
        <v>0</v>
      </c>
      <c r="M145" s="17">
        <f t="shared" ref="M145:M208" ca="1" si="39">+E$4+E$5*D145+E$6*D145^2</f>
        <v>-1.7994618071449379E-5</v>
      </c>
      <c r="N145" s="17">
        <f t="shared" ref="N145:N208" ca="1" si="40">C145*(M145-E145)^2</f>
        <v>0</v>
      </c>
      <c r="O145" s="65">
        <f t="shared" ref="O145:O208" ca="1" si="41">(C145*O$1-O$2*F145+O$3*H145)^2</f>
        <v>0</v>
      </c>
      <c r="P145" s="17">
        <f t="shared" ref="P145:P208" ca="1" si="42">(-C145*O$2+O$4*F145-O$5*H145)^2</f>
        <v>0</v>
      </c>
      <c r="Q145" s="17">
        <f t="shared" ref="Q145:Q208" ca="1" si="43">+(C145*O$3-F145*O$5+H145*O$6)^2</f>
        <v>0</v>
      </c>
      <c r="R145" s="13">
        <f t="shared" ca="1" si="31"/>
        <v>1.7994618071449379E-5</v>
      </c>
    </row>
    <row r="146" spans="1:18" x14ac:dyDescent="0.2">
      <c r="A146" s="63"/>
      <c r="B146" s="63"/>
      <c r="C146" s="63"/>
      <c r="D146" s="64">
        <f t="shared" si="32"/>
        <v>0</v>
      </c>
      <c r="E146" s="64">
        <f t="shared" si="32"/>
        <v>0</v>
      </c>
      <c r="F146" s="17">
        <f t="shared" si="33"/>
        <v>0</v>
      </c>
      <c r="G146" s="17">
        <f t="shared" si="33"/>
        <v>0</v>
      </c>
      <c r="H146" s="17">
        <f t="shared" si="34"/>
        <v>0</v>
      </c>
      <c r="I146" s="17">
        <f t="shared" si="35"/>
        <v>0</v>
      </c>
      <c r="J146" s="17">
        <f t="shared" si="36"/>
        <v>0</v>
      </c>
      <c r="K146" s="17">
        <f t="shared" si="37"/>
        <v>0</v>
      </c>
      <c r="L146" s="17">
        <f t="shared" si="38"/>
        <v>0</v>
      </c>
      <c r="M146" s="17">
        <f t="shared" ca="1" si="39"/>
        <v>-1.7994618071449379E-5</v>
      </c>
      <c r="N146" s="17">
        <f t="shared" ca="1" si="40"/>
        <v>0</v>
      </c>
      <c r="O146" s="65">
        <f t="shared" ca="1" si="41"/>
        <v>0</v>
      </c>
      <c r="P146" s="17">
        <f t="shared" ca="1" si="42"/>
        <v>0</v>
      </c>
      <c r="Q146" s="17">
        <f t="shared" ca="1" si="43"/>
        <v>0</v>
      </c>
      <c r="R146" s="13">
        <f t="shared" ca="1" si="31"/>
        <v>1.7994618071449379E-5</v>
      </c>
    </row>
    <row r="147" spans="1:18" x14ac:dyDescent="0.2">
      <c r="A147" s="63"/>
      <c r="B147" s="63"/>
      <c r="C147" s="63"/>
      <c r="D147" s="64">
        <f t="shared" si="32"/>
        <v>0</v>
      </c>
      <c r="E147" s="64">
        <f t="shared" si="32"/>
        <v>0</v>
      </c>
      <c r="F147" s="17">
        <f t="shared" si="33"/>
        <v>0</v>
      </c>
      <c r="G147" s="17">
        <f t="shared" si="33"/>
        <v>0</v>
      </c>
      <c r="H147" s="17">
        <f t="shared" si="34"/>
        <v>0</v>
      </c>
      <c r="I147" s="17">
        <f t="shared" si="35"/>
        <v>0</v>
      </c>
      <c r="J147" s="17">
        <f t="shared" si="36"/>
        <v>0</v>
      </c>
      <c r="K147" s="17">
        <f t="shared" si="37"/>
        <v>0</v>
      </c>
      <c r="L147" s="17">
        <f t="shared" si="38"/>
        <v>0</v>
      </c>
      <c r="M147" s="17">
        <f t="shared" ca="1" si="39"/>
        <v>-1.7994618071449379E-5</v>
      </c>
      <c r="N147" s="17">
        <f t="shared" ca="1" si="40"/>
        <v>0</v>
      </c>
      <c r="O147" s="65">
        <f t="shared" ca="1" si="41"/>
        <v>0</v>
      </c>
      <c r="P147" s="17">
        <f t="shared" ca="1" si="42"/>
        <v>0</v>
      </c>
      <c r="Q147" s="17">
        <f t="shared" ca="1" si="43"/>
        <v>0</v>
      </c>
      <c r="R147" s="13">
        <f t="shared" ca="1" si="31"/>
        <v>1.7994618071449379E-5</v>
      </c>
    </row>
    <row r="148" spans="1:18" x14ac:dyDescent="0.2">
      <c r="A148" s="63"/>
      <c r="B148" s="63"/>
      <c r="C148" s="63"/>
      <c r="D148" s="64">
        <f t="shared" si="32"/>
        <v>0</v>
      </c>
      <c r="E148" s="64">
        <f t="shared" si="32"/>
        <v>0</v>
      </c>
      <c r="F148" s="17">
        <f t="shared" si="33"/>
        <v>0</v>
      </c>
      <c r="G148" s="17">
        <f t="shared" si="33"/>
        <v>0</v>
      </c>
      <c r="H148" s="17">
        <f t="shared" si="34"/>
        <v>0</v>
      </c>
      <c r="I148" s="17">
        <f t="shared" si="35"/>
        <v>0</v>
      </c>
      <c r="J148" s="17">
        <f t="shared" si="36"/>
        <v>0</v>
      </c>
      <c r="K148" s="17">
        <f t="shared" si="37"/>
        <v>0</v>
      </c>
      <c r="L148" s="17">
        <f t="shared" si="38"/>
        <v>0</v>
      </c>
      <c r="M148" s="17">
        <f t="shared" ca="1" si="39"/>
        <v>-1.7994618071449379E-5</v>
      </c>
      <c r="N148" s="17">
        <f t="shared" ca="1" si="40"/>
        <v>0</v>
      </c>
      <c r="O148" s="65">
        <f t="shared" ca="1" si="41"/>
        <v>0</v>
      </c>
      <c r="P148" s="17">
        <f t="shared" ca="1" si="42"/>
        <v>0</v>
      </c>
      <c r="Q148" s="17">
        <f t="shared" ca="1" si="43"/>
        <v>0</v>
      </c>
      <c r="R148" s="13">
        <f t="shared" ca="1" si="31"/>
        <v>1.7994618071449379E-5</v>
      </c>
    </row>
    <row r="149" spans="1:18" x14ac:dyDescent="0.2">
      <c r="A149" s="63"/>
      <c r="B149" s="63"/>
      <c r="C149" s="63"/>
      <c r="D149" s="64">
        <f t="shared" si="32"/>
        <v>0</v>
      </c>
      <c r="E149" s="64">
        <f t="shared" si="32"/>
        <v>0</v>
      </c>
      <c r="F149" s="17">
        <f t="shared" si="33"/>
        <v>0</v>
      </c>
      <c r="G149" s="17">
        <f t="shared" si="33"/>
        <v>0</v>
      </c>
      <c r="H149" s="17">
        <f t="shared" si="34"/>
        <v>0</v>
      </c>
      <c r="I149" s="17">
        <f t="shared" si="35"/>
        <v>0</v>
      </c>
      <c r="J149" s="17">
        <f t="shared" si="36"/>
        <v>0</v>
      </c>
      <c r="K149" s="17">
        <f t="shared" si="37"/>
        <v>0</v>
      </c>
      <c r="L149" s="17">
        <f t="shared" si="38"/>
        <v>0</v>
      </c>
      <c r="M149" s="17">
        <f t="shared" ca="1" si="39"/>
        <v>-1.7994618071449379E-5</v>
      </c>
      <c r="N149" s="17">
        <f t="shared" ca="1" si="40"/>
        <v>0</v>
      </c>
      <c r="O149" s="65">
        <f t="shared" ca="1" si="41"/>
        <v>0</v>
      </c>
      <c r="P149" s="17">
        <f t="shared" ca="1" si="42"/>
        <v>0</v>
      </c>
      <c r="Q149" s="17">
        <f t="shared" ca="1" si="43"/>
        <v>0</v>
      </c>
      <c r="R149" s="13">
        <f t="shared" ca="1" si="31"/>
        <v>1.7994618071449379E-5</v>
      </c>
    </row>
    <row r="150" spans="1:18" x14ac:dyDescent="0.2">
      <c r="A150" s="63"/>
      <c r="B150" s="63"/>
      <c r="C150" s="63"/>
      <c r="D150" s="64">
        <f t="shared" si="32"/>
        <v>0</v>
      </c>
      <c r="E150" s="64">
        <f t="shared" si="32"/>
        <v>0</v>
      </c>
      <c r="F150" s="17">
        <f t="shared" si="33"/>
        <v>0</v>
      </c>
      <c r="G150" s="17">
        <f t="shared" si="33"/>
        <v>0</v>
      </c>
      <c r="H150" s="17">
        <f t="shared" si="34"/>
        <v>0</v>
      </c>
      <c r="I150" s="17">
        <f t="shared" si="35"/>
        <v>0</v>
      </c>
      <c r="J150" s="17">
        <f t="shared" si="36"/>
        <v>0</v>
      </c>
      <c r="K150" s="17">
        <f t="shared" si="37"/>
        <v>0</v>
      </c>
      <c r="L150" s="17">
        <f t="shared" si="38"/>
        <v>0</v>
      </c>
      <c r="M150" s="17">
        <f t="shared" ca="1" si="39"/>
        <v>-1.7994618071449379E-5</v>
      </c>
      <c r="N150" s="17">
        <f t="shared" ca="1" si="40"/>
        <v>0</v>
      </c>
      <c r="O150" s="65">
        <f t="shared" ca="1" si="41"/>
        <v>0</v>
      </c>
      <c r="P150" s="17">
        <f t="shared" ca="1" si="42"/>
        <v>0</v>
      </c>
      <c r="Q150" s="17">
        <f t="shared" ca="1" si="43"/>
        <v>0</v>
      </c>
      <c r="R150" s="13">
        <f t="shared" ca="1" si="31"/>
        <v>1.7994618071449379E-5</v>
      </c>
    </row>
    <row r="151" spans="1:18" x14ac:dyDescent="0.2">
      <c r="A151" s="63"/>
      <c r="B151" s="63"/>
      <c r="C151" s="63"/>
      <c r="D151" s="64">
        <f t="shared" si="32"/>
        <v>0</v>
      </c>
      <c r="E151" s="64">
        <f t="shared" si="32"/>
        <v>0</v>
      </c>
      <c r="F151" s="17">
        <f t="shared" si="33"/>
        <v>0</v>
      </c>
      <c r="G151" s="17">
        <f t="shared" si="33"/>
        <v>0</v>
      </c>
      <c r="H151" s="17">
        <f t="shared" si="34"/>
        <v>0</v>
      </c>
      <c r="I151" s="17">
        <f t="shared" si="35"/>
        <v>0</v>
      </c>
      <c r="J151" s="17">
        <f t="shared" si="36"/>
        <v>0</v>
      </c>
      <c r="K151" s="17">
        <f t="shared" si="37"/>
        <v>0</v>
      </c>
      <c r="L151" s="17">
        <f t="shared" si="38"/>
        <v>0</v>
      </c>
      <c r="M151" s="17">
        <f t="shared" ca="1" si="39"/>
        <v>-1.7994618071449379E-5</v>
      </c>
      <c r="N151" s="17">
        <f t="shared" ca="1" si="40"/>
        <v>0</v>
      </c>
      <c r="O151" s="65">
        <f t="shared" ca="1" si="41"/>
        <v>0</v>
      </c>
      <c r="P151" s="17">
        <f t="shared" ca="1" si="42"/>
        <v>0</v>
      </c>
      <c r="Q151" s="17">
        <f t="shared" ca="1" si="43"/>
        <v>0</v>
      </c>
      <c r="R151" s="13">
        <f t="shared" ca="1" si="31"/>
        <v>1.7994618071449379E-5</v>
      </c>
    </row>
    <row r="152" spans="1:18" x14ac:dyDescent="0.2">
      <c r="A152" s="63"/>
      <c r="B152" s="63"/>
      <c r="C152" s="63"/>
      <c r="D152" s="64">
        <f t="shared" si="32"/>
        <v>0</v>
      </c>
      <c r="E152" s="64">
        <f t="shared" si="32"/>
        <v>0</v>
      </c>
      <c r="F152" s="17">
        <f t="shared" si="33"/>
        <v>0</v>
      </c>
      <c r="G152" s="17">
        <f t="shared" si="33"/>
        <v>0</v>
      </c>
      <c r="H152" s="17">
        <f t="shared" si="34"/>
        <v>0</v>
      </c>
      <c r="I152" s="17">
        <f t="shared" si="35"/>
        <v>0</v>
      </c>
      <c r="J152" s="17">
        <f t="shared" si="36"/>
        <v>0</v>
      </c>
      <c r="K152" s="17">
        <f t="shared" si="37"/>
        <v>0</v>
      </c>
      <c r="L152" s="17">
        <f t="shared" si="38"/>
        <v>0</v>
      </c>
      <c r="M152" s="17">
        <f t="shared" ca="1" si="39"/>
        <v>-1.7994618071449379E-5</v>
      </c>
      <c r="N152" s="17">
        <f t="shared" ca="1" si="40"/>
        <v>0</v>
      </c>
      <c r="O152" s="65">
        <f t="shared" ca="1" si="41"/>
        <v>0</v>
      </c>
      <c r="P152" s="17">
        <f t="shared" ca="1" si="42"/>
        <v>0</v>
      </c>
      <c r="Q152" s="17">
        <f t="shared" ca="1" si="43"/>
        <v>0</v>
      </c>
      <c r="R152" s="13">
        <f t="shared" ca="1" si="31"/>
        <v>1.7994618071449379E-5</v>
      </c>
    </row>
    <row r="153" spans="1:18" x14ac:dyDescent="0.2">
      <c r="A153" s="63"/>
      <c r="B153" s="63"/>
      <c r="C153" s="63"/>
      <c r="D153" s="64">
        <f t="shared" si="32"/>
        <v>0</v>
      </c>
      <c r="E153" s="64">
        <f t="shared" si="32"/>
        <v>0</v>
      </c>
      <c r="F153" s="17">
        <f t="shared" si="33"/>
        <v>0</v>
      </c>
      <c r="G153" s="17">
        <f t="shared" si="33"/>
        <v>0</v>
      </c>
      <c r="H153" s="17">
        <f t="shared" si="34"/>
        <v>0</v>
      </c>
      <c r="I153" s="17">
        <f t="shared" si="35"/>
        <v>0</v>
      </c>
      <c r="J153" s="17">
        <f t="shared" si="36"/>
        <v>0</v>
      </c>
      <c r="K153" s="17">
        <f t="shared" si="37"/>
        <v>0</v>
      </c>
      <c r="L153" s="17">
        <f t="shared" si="38"/>
        <v>0</v>
      </c>
      <c r="M153" s="17">
        <f t="shared" ca="1" si="39"/>
        <v>-1.7994618071449379E-5</v>
      </c>
      <c r="N153" s="17">
        <f t="shared" ca="1" si="40"/>
        <v>0</v>
      </c>
      <c r="O153" s="65">
        <f t="shared" ca="1" si="41"/>
        <v>0</v>
      </c>
      <c r="P153" s="17">
        <f t="shared" ca="1" si="42"/>
        <v>0</v>
      </c>
      <c r="Q153" s="17">
        <f t="shared" ca="1" si="43"/>
        <v>0</v>
      </c>
      <c r="R153" s="13">
        <f t="shared" ca="1" si="31"/>
        <v>1.7994618071449379E-5</v>
      </c>
    </row>
    <row r="154" spans="1:18" x14ac:dyDescent="0.2">
      <c r="A154" s="63"/>
      <c r="B154" s="63"/>
      <c r="C154" s="63"/>
      <c r="D154" s="64">
        <f t="shared" si="32"/>
        <v>0</v>
      </c>
      <c r="E154" s="64">
        <f t="shared" si="32"/>
        <v>0</v>
      </c>
      <c r="F154" s="17">
        <f t="shared" si="33"/>
        <v>0</v>
      </c>
      <c r="G154" s="17">
        <f t="shared" si="33"/>
        <v>0</v>
      </c>
      <c r="H154" s="17">
        <f t="shared" si="34"/>
        <v>0</v>
      </c>
      <c r="I154" s="17">
        <f t="shared" si="35"/>
        <v>0</v>
      </c>
      <c r="J154" s="17">
        <f t="shared" si="36"/>
        <v>0</v>
      </c>
      <c r="K154" s="17">
        <f t="shared" si="37"/>
        <v>0</v>
      </c>
      <c r="L154" s="17">
        <f t="shared" si="38"/>
        <v>0</v>
      </c>
      <c r="M154" s="17">
        <f t="shared" ca="1" si="39"/>
        <v>-1.7994618071449379E-5</v>
      </c>
      <c r="N154" s="17">
        <f t="shared" ca="1" si="40"/>
        <v>0</v>
      </c>
      <c r="O154" s="65">
        <f t="shared" ca="1" si="41"/>
        <v>0</v>
      </c>
      <c r="P154" s="17">
        <f t="shared" ca="1" si="42"/>
        <v>0</v>
      </c>
      <c r="Q154" s="17">
        <f t="shared" ca="1" si="43"/>
        <v>0</v>
      </c>
      <c r="R154" s="13">
        <f t="shared" ca="1" si="31"/>
        <v>1.7994618071449379E-5</v>
      </c>
    </row>
    <row r="155" spans="1:18" x14ac:dyDescent="0.2">
      <c r="A155" s="63"/>
      <c r="B155" s="63"/>
      <c r="C155" s="63"/>
      <c r="D155" s="64">
        <f t="shared" si="32"/>
        <v>0</v>
      </c>
      <c r="E155" s="64">
        <f t="shared" si="32"/>
        <v>0</v>
      </c>
      <c r="F155" s="17">
        <f t="shared" si="33"/>
        <v>0</v>
      </c>
      <c r="G155" s="17">
        <f t="shared" si="33"/>
        <v>0</v>
      </c>
      <c r="H155" s="17">
        <f t="shared" si="34"/>
        <v>0</v>
      </c>
      <c r="I155" s="17">
        <f t="shared" si="35"/>
        <v>0</v>
      </c>
      <c r="J155" s="17">
        <f t="shared" si="36"/>
        <v>0</v>
      </c>
      <c r="K155" s="17">
        <f t="shared" si="37"/>
        <v>0</v>
      </c>
      <c r="L155" s="17">
        <f t="shared" si="38"/>
        <v>0</v>
      </c>
      <c r="M155" s="17">
        <f t="shared" ca="1" si="39"/>
        <v>-1.7994618071449379E-5</v>
      </c>
      <c r="N155" s="17">
        <f t="shared" ca="1" si="40"/>
        <v>0</v>
      </c>
      <c r="O155" s="65">
        <f t="shared" ca="1" si="41"/>
        <v>0</v>
      </c>
      <c r="P155" s="17">
        <f t="shared" ca="1" si="42"/>
        <v>0</v>
      </c>
      <c r="Q155" s="17">
        <f t="shared" ca="1" si="43"/>
        <v>0</v>
      </c>
      <c r="R155" s="13">
        <f t="shared" ca="1" si="31"/>
        <v>1.7994618071449379E-5</v>
      </c>
    </row>
    <row r="156" spans="1:18" x14ac:dyDescent="0.2">
      <c r="A156" s="63"/>
      <c r="B156" s="63"/>
      <c r="C156" s="63"/>
      <c r="D156" s="64">
        <f t="shared" si="32"/>
        <v>0</v>
      </c>
      <c r="E156" s="64">
        <f t="shared" si="32"/>
        <v>0</v>
      </c>
      <c r="F156" s="17">
        <f t="shared" si="33"/>
        <v>0</v>
      </c>
      <c r="G156" s="17">
        <f t="shared" si="33"/>
        <v>0</v>
      </c>
      <c r="H156" s="17">
        <f t="shared" si="34"/>
        <v>0</v>
      </c>
      <c r="I156" s="17">
        <f t="shared" si="35"/>
        <v>0</v>
      </c>
      <c r="J156" s="17">
        <f t="shared" si="36"/>
        <v>0</v>
      </c>
      <c r="K156" s="17">
        <f t="shared" si="37"/>
        <v>0</v>
      </c>
      <c r="L156" s="17">
        <f t="shared" si="38"/>
        <v>0</v>
      </c>
      <c r="M156" s="17">
        <f t="shared" ca="1" si="39"/>
        <v>-1.7994618071449379E-5</v>
      </c>
      <c r="N156" s="17">
        <f t="shared" ca="1" si="40"/>
        <v>0</v>
      </c>
      <c r="O156" s="65">
        <f t="shared" ca="1" si="41"/>
        <v>0</v>
      </c>
      <c r="P156" s="17">
        <f t="shared" ca="1" si="42"/>
        <v>0</v>
      </c>
      <c r="Q156" s="17">
        <f t="shared" ca="1" si="43"/>
        <v>0</v>
      </c>
      <c r="R156" s="13">
        <f t="shared" ca="1" si="31"/>
        <v>1.7994618071449379E-5</v>
      </c>
    </row>
    <row r="157" spans="1:18" x14ac:dyDescent="0.2">
      <c r="A157" s="63"/>
      <c r="B157" s="63"/>
      <c r="C157" s="63"/>
      <c r="D157" s="64">
        <f t="shared" si="32"/>
        <v>0</v>
      </c>
      <c r="E157" s="64">
        <f t="shared" si="32"/>
        <v>0</v>
      </c>
      <c r="F157" s="17">
        <f t="shared" si="33"/>
        <v>0</v>
      </c>
      <c r="G157" s="17">
        <f t="shared" si="33"/>
        <v>0</v>
      </c>
      <c r="H157" s="17">
        <f t="shared" si="34"/>
        <v>0</v>
      </c>
      <c r="I157" s="17">
        <f t="shared" si="35"/>
        <v>0</v>
      </c>
      <c r="J157" s="17">
        <f t="shared" si="36"/>
        <v>0</v>
      </c>
      <c r="K157" s="17">
        <f t="shared" si="37"/>
        <v>0</v>
      </c>
      <c r="L157" s="17">
        <f t="shared" si="38"/>
        <v>0</v>
      </c>
      <c r="M157" s="17">
        <f t="shared" ca="1" si="39"/>
        <v>-1.7994618071449379E-5</v>
      </c>
      <c r="N157" s="17">
        <f t="shared" ca="1" si="40"/>
        <v>0</v>
      </c>
      <c r="O157" s="65">
        <f t="shared" ca="1" si="41"/>
        <v>0</v>
      </c>
      <c r="P157" s="17">
        <f t="shared" ca="1" si="42"/>
        <v>0</v>
      </c>
      <c r="Q157" s="17">
        <f t="shared" ca="1" si="43"/>
        <v>0</v>
      </c>
      <c r="R157" s="13">
        <f t="shared" ca="1" si="31"/>
        <v>1.7994618071449379E-5</v>
      </c>
    </row>
    <row r="158" spans="1:18" x14ac:dyDescent="0.2">
      <c r="A158" s="63"/>
      <c r="B158" s="63"/>
      <c r="C158" s="63"/>
      <c r="D158" s="64">
        <f t="shared" si="32"/>
        <v>0</v>
      </c>
      <c r="E158" s="64">
        <f t="shared" si="32"/>
        <v>0</v>
      </c>
      <c r="F158" s="17">
        <f t="shared" si="33"/>
        <v>0</v>
      </c>
      <c r="G158" s="17">
        <f t="shared" si="33"/>
        <v>0</v>
      </c>
      <c r="H158" s="17">
        <f t="shared" si="34"/>
        <v>0</v>
      </c>
      <c r="I158" s="17">
        <f t="shared" si="35"/>
        <v>0</v>
      </c>
      <c r="J158" s="17">
        <f t="shared" si="36"/>
        <v>0</v>
      </c>
      <c r="K158" s="17">
        <f t="shared" si="37"/>
        <v>0</v>
      </c>
      <c r="L158" s="17">
        <f t="shared" si="38"/>
        <v>0</v>
      </c>
      <c r="M158" s="17">
        <f t="shared" ca="1" si="39"/>
        <v>-1.7994618071449379E-5</v>
      </c>
      <c r="N158" s="17">
        <f t="shared" ca="1" si="40"/>
        <v>0</v>
      </c>
      <c r="O158" s="65">
        <f t="shared" ca="1" si="41"/>
        <v>0</v>
      </c>
      <c r="P158" s="17">
        <f t="shared" ca="1" si="42"/>
        <v>0</v>
      </c>
      <c r="Q158" s="17">
        <f t="shared" ca="1" si="43"/>
        <v>0</v>
      </c>
      <c r="R158" s="13">
        <f t="shared" ca="1" si="31"/>
        <v>1.7994618071449379E-5</v>
      </c>
    </row>
    <row r="159" spans="1:18" x14ac:dyDescent="0.2">
      <c r="A159" s="63"/>
      <c r="B159" s="63"/>
      <c r="C159" s="63"/>
      <c r="D159" s="64">
        <f t="shared" si="32"/>
        <v>0</v>
      </c>
      <c r="E159" s="64">
        <f t="shared" si="32"/>
        <v>0</v>
      </c>
      <c r="F159" s="17">
        <f t="shared" si="33"/>
        <v>0</v>
      </c>
      <c r="G159" s="17">
        <f t="shared" si="33"/>
        <v>0</v>
      </c>
      <c r="H159" s="17">
        <f t="shared" si="34"/>
        <v>0</v>
      </c>
      <c r="I159" s="17">
        <f t="shared" si="35"/>
        <v>0</v>
      </c>
      <c r="J159" s="17">
        <f t="shared" si="36"/>
        <v>0</v>
      </c>
      <c r="K159" s="17">
        <f t="shared" si="37"/>
        <v>0</v>
      </c>
      <c r="L159" s="17">
        <f t="shared" si="38"/>
        <v>0</v>
      </c>
      <c r="M159" s="17">
        <f t="shared" ca="1" si="39"/>
        <v>-1.7994618071449379E-5</v>
      </c>
      <c r="N159" s="17">
        <f t="shared" ca="1" si="40"/>
        <v>0</v>
      </c>
      <c r="O159" s="65">
        <f t="shared" ca="1" si="41"/>
        <v>0</v>
      </c>
      <c r="P159" s="17">
        <f t="shared" ca="1" si="42"/>
        <v>0</v>
      </c>
      <c r="Q159" s="17">
        <f t="shared" ca="1" si="43"/>
        <v>0</v>
      </c>
      <c r="R159" s="13">
        <f t="shared" ca="1" si="31"/>
        <v>1.7994618071449379E-5</v>
      </c>
    </row>
    <row r="160" spans="1:18" x14ac:dyDescent="0.2">
      <c r="A160" s="63"/>
      <c r="B160" s="63"/>
      <c r="C160" s="63"/>
      <c r="D160" s="64">
        <f t="shared" si="32"/>
        <v>0</v>
      </c>
      <c r="E160" s="64">
        <f t="shared" si="32"/>
        <v>0</v>
      </c>
      <c r="F160" s="17">
        <f t="shared" si="33"/>
        <v>0</v>
      </c>
      <c r="G160" s="17">
        <f t="shared" si="33"/>
        <v>0</v>
      </c>
      <c r="H160" s="17">
        <f t="shared" si="34"/>
        <v>0</v>
      </c>
      <c r="I160" s="17">
        <f t="shared" si="35"/>
        <v>0</v>
      </c>
      <c r="J160" s="17">
        <f t="shared" si="36"/>
        <v>0</v>
      </c>
      <c r="K160" s="17">
        <f t="shared" si="37"/>
        <v>0</v>
      </c>
      <c r="L160" s="17">
        <f t="shared" si="38"/>
        <v>0</v>
      </c>
      <c r="M160" s="17">
        <f t="shared" ca="1" si="39"/>
        <v>-1.7994618071449379E-5</v>
      </c>
      <c r="N160" s="17">
        <f t="shared" ca="1" si="40"/>
        <v>0</v>
      </c>
      <c r="O160" s="65">
        <f t="shared" ca="1" si="41"/>
        <v>0</v>
      </c>
      <c r="P160" s="17">
        <f t="shared" ca="1" si="42"/>
        <v>0</v>
      </c>
      <c r="Q160" s="17">
        <f t="shared" ca="1" si="43"/>
        <v>0</v>
      </c>
      <c r="R160" s="13">
        <f t="shared" ca="1" si="31"/>
        <v>1.7994618071449379E-5</v>
      </c>
    </row>
    <row r="161" spans="1:18" x14ac:dyDescent="0.2">
      <c r="A161" s="63"/>
      <c r="B161" s="63"/>
      <c r="C161" s="63"/>
      <c r="D161" s="64">
        <f t="shared" si="32"/>
        <v>0</v>
      </c>
      <c r="E161" s="64">
        <f t="shared" si="32"/>
        <v>0</v>
      </c>
      <c r="F161" s="17">
        <f t="shared" si="33"/>
        <v>0</v>
      </c>
      <c r="G161" s="17">
        <f t="shared" si="33"/>
        <v>0</v>
      </c>
      <c r="H161" s="17">
        <f t="shared" si="34"/>
        <v>0</v>
      </c>
      <c r="I161" s="17">
        <f t="shared" si="35"/>
        <v>0</v>
      </c>
      <c r="J161" s="17">
        <f t="shared" si="36"/>
        <v>0</v>
      </c>
      <c r="K161" s="17">
        <f t="shared" si="37"/>
        <v>0</v>
      </c>
      <c r="L161" s="17">
        <f t="shared" si="38"/>
        <v>0</v>
      </c>
      <c r="M161" s="17">
        <f t="shared" ca="1" si="39"/>
        <v>-1.7994618071449379E-5</v>
      </c>
      <c r="N161" s="17">
        <f t="shared" ca="1" si="40"/>
        <v>0</v>
      </c>
      <c r="O161" s="65">
        <f t="shared" ca="1" si="41"/>
        <v>0</v>
      </c>
      <c r="P161" s="17">
        <f t="shared" ca="1" si="42"/>
        <v>0</v>
      </c>
      <c r="Q161" s="17">
        <f t="shared" ca="1" si="43"/>
        <v>0</v>
      </c>
      <c r="R161" s="13">
        <f t="shared" ca="1" si="31"/>
        <v>1.7994618071449379E-5</v>
      </c>
    </row>
    <row r="162" spans="1:18" x14ac:dyDescent="0.2">
      <c r="A162" s="63"/>
      <c r="B162" s="63"/>
      <c r="C162" s="63"/>
      <c r="D162" s="64">
        <f t="shared" si="32"/>
        <v>0</v>
      </c>
      <c r="E162" s="64">
        <f t="shared" si="32"/>
        <v>0</v>
      </c>
      <c r="F162" s="17">
        <f t="shared" si="33"/>
        <v>0</v>
      </c>
      <c r="G162" s="17">
        <f t="shared" si="33"/>
        <v>0</v>
      </c>
      <c r="H162" s="17">
        <f t="shared" si="34"/>
        <v>0</v>
      </c>
      <c r="I162" s="17">
        <f t="shared" si="35"/>
        <v>0</v>
      </c>
      <c r="J162" s="17">
        <f t="shared" si="36"/>
        <v>0</v>
      </c>
      <c r="K162" s="17">
        <f t="shared" si="37"/>
        <v>0</v>
      </c>
      <c r="L162" s="17">
        <f t="shared" si="38"/>
        <v>0</v>
      </c>
      <c r="M162" s="17">
        <f t="shared" ca="1" si="39"/>
        <v>-1.7994618071449379E-5</v>
      </c>
      <c r="N162" s="17">
        <f t="shared" ca="1" si="40"/>
        <v>0</v>
      </c>
      <c r="O162" s="65">
        <f t="shared" ca="1" si="41"/>
        <v>0</v>
      </c>
      <c r="P162" s="17">
        <f t="shared" ca="1" si="42"/>
        <v>0</v>
      </c>
      <c r="Q162" s="17">
        <f t="shared" ca="1" si="43"/>
        <v>0</v>
      </c>
      <c r="R162" s="13">
        <f t="shared" ca="1" si="31"/>
        <v>1.7994618071449379E-5</v>
      </c>
    </row>
    <row r="163" spans="1:18" x14ac:dyDescent="0.2">
      <c r="A163" s="63"/>
      <c r="B163" s="63"/>
      <c r="C163" s="63"/>
      <c r="D163" s="64">
        <f t="shared" si="32"/>
        <v>0</v>
      </c>
      <c r="E163" s="64">
        <f t="shared" si="32"/>
        <v>0</v>
      </c>
      <c r="F163" s="17">
        <f t="shared" si="33"/>
        <v>0</v>
      </c>
      <c r="G163" s="17">
        <f t="shared" si="33"/>
        <v>0</v>
      </c>
      <c r="H163" s="17">
        <f t="shared" si="34"/>
        <v>0</v>
      </c>
      <c r="I163" s="17">
        <f t="shared" si="35"/>
        <v>0</v>
      </c>
      <c r="J163" s="17">
        <f t="shared" si="36"/>
        <v>0</v>
      </c>
      <c r="K163" s="17">
        <f t="shared" si="37"/>
        <v>0</v>
      </c>
      <c r="L163" s="17">
        <f t="shared" si="38"/>
        <v>0</v>
      </c>
      <c r="M163" s="17">
        <f t="shared" ca="1" si="39"/>
        <v>-1.7994618071449379E-5</v>
      </c>
      <c r="N163" s="17">
        <f t="shared" ca="1" si="40"/>
        <v>0</v>
      </c>
      <c r="O163" s="65">
        <f t="shared" ca="1" si="41"/>
        <v>0</v>
      </c>
      <c r="P163" s="17">
        <f t="shared" ca="1" si="42"/>
        <v>0</v>
      </c>
      <c r="Q163" s="17">
        <f t="shared" ca="1" si="43"/>
        <v>0</v>
      </c>
      <c r="R163" s="13">
        <f t="shared" ca="1" si="31"/>
        <v>1.7994618071449379E-5</v>
      </c>
    </row>
    <row r="164" spans="1:18" x14ac:dyDescent="0.2">
      <c r="A164" s="63"/>
      <c r="B164" s="63"/>
      <c r="C164" s="63"/>
      <c r="D164" s="64">
        <f t="shared" si="32"/>
        <v>0</v>
      </c>
      <c r="E164" s="64">
        <f t="shared" si="32"/>
        <v>0</v>
      </c>
      <c r="F164" s="17">
        <f t="shared" si="33"/>
        <v>0</v>
      </c>
      <c r="G164" s="17">
        <f t="shared" si="33"/>
        <v>0</v>
      </c>
      <c r="H164" s="17">
        <f t="shared" si="34"/>
        <v>0</v>
      </c>
      <c r="I164" s="17">
        <f t="shared" si="35"/>
        <v>0</v>
      </c>
      <c r="J164" s="17">
        <f t="shared" si="36"/>
        <v>0</v>
      </c>
      <c r="K164" s="17">
        <f t="shared" si="37"/>
        <v>0</v>
      </c>
      <c r="L164" s="17">
        <f t="shared" si="38"/>
        <v>0</v>
      </c>
      <c r="M164" s="17">
        <f t="shared" ca="1" si="39"/>
        <v>-1.7994618071449379E-5</v>
      </c>
      <c r="N164" s="17">
        <f t="shared" ca="1" si="40"/>
        <v>0</v>
      </c>
      <c r="O164" s="65">
        <f t="shared" ca="1" si="41"/>
        <v>0</v>
      </c>
      <c r="P164" s="17">
        <f t="shared" ca="1" si="42"/>
        <v>0</v>
      </c>
      <c r="Q164" s="17">
        <f t="shared" ca="1" si="43"/>
        <v>0</v>
      </c>
      <c r="R164" s="13">
        <f t="shared" ca="1" si="31"/>
        <v>1.7994618071449379E-5</v>
      </c>
    </row>
    <row r="165" spans="1:18" x14ac:dyDescent="0.2">
      <c r="A165" s="63"/>
      <c r="B165" s="63"/>
      <c r="C165" s="63"/>
      <c r="D165" s="64">
        <f t="shared" si="32"/>
        <v>0</v>
      </c>
      <c r="E165" s="64">
        <f t="shared" si="32"/>
        <v>0</v>
      </c>
      <c r="F165" s="17">
        <f t="shared" si="33"/>
        <v>0</v>
      </c>
      <c r="G165" s="17">
        <f t="shared" si="33"/>
        <v>0</v>
      </c>
      <c r="H165" s="17">
        <f t="shared" si="34"/>
        <v>0</v>
      </c>
      <c r="I165" s="17">
        <f t="shared" si="35"/>
        <v>0</v>
      </c>
      <c r="J165" s="17">
        <f t="shared" si="36"/>
        <v>0</v>
      </c>
      <c r="K165" s="17">
        <f t="shared" si="37"/>
        <v>0</v>
      </c>
      <c r="L165" s="17">
        <f t="shared" si="38"/>
        <v>0</v>
      </c>
      <c r="M165" s="17">
        <f t="shared" ca="1" si="39"/>
        <v>-1.7994618071449379E-5</v>
      </c>
      <c r="N165" s="17">
        <f t="shared" ca="1" si="40"/>
        <v>0</v>
      </c>
      <c r="O165" s="65">
        <f t="shared" ca="1" si="41"/>
        <v>0</v>
      </c>
      <c r="P165" s="17">
        <f t="shared" ca="1" si="42"/>
        <v>0</v>
      </c>
      <c r="Q165" s="17">
        <f t="shared" ca="1" si="43"/>
        <v>0</v>
      </c>
      <c r="R165" s="13">
        <f t="shared" ca="1" si="31"/>
        <v>1.7994618071449379E-5</v>
      </c>
    </row>
    <row r="166" spans="1:18" x14ac:dyDescent="0.2">
      <c r="A166" s="63"/>
      <c r="B166" s="63"/>
      <c r="C166" s="63"/>
      <c r="D166" s="64">
        <f t="shared" si="32"/>
        <v>0</v>
      </c>
      <c r="E166" s="64">
        <f t="shared" si="32"/>
        <v>0</v>
      </c>
      <c r="F166" s="17">
        <f t="shared" si="33"/>
        <v>0</v>
      </c>
      <c r="G166" s="17">
        <f t="shared" si="33"/>
        <v>0</v>
      </c>
      <c r="H166" s="17">
        <f t="shared" si="34"/>
        <v>0</v>
      </c>
      <c r="I166" s="17">
        <f t="shared" si="35"/>
        <v>0</v>
      </c>
      <c r="J166" s="17">
        <f t="shared" si="36"/>
        <v>0</v>
      </c>
      <c r="K166" s="17">
        <f t="shared" si="37"/>
        <v>0</v>
      </c>
      <c r="L166" s="17">
        <f t="shared" si="38"/>
        <v>0</v>
      </c>
      <c r="M166" s="17">
        <f t="shared" ca="1" si="39"/>
        <v>-1.7994618071449379E-5</v>
      </c>
      <c r="N166" s="17">
        <f t="shared" ca="1" si="40"/>
        <v>0</v>
      </c>
      <c r="O166" s="65">
        <f t="shared" ca="1" si="41"/>
        <v>0</v>
      </c>
      <c r="P166" s="17">
        <f t="shared" ca="1" si="42"/>
        <v>0</v>
      </c>
      <c r="Q166" s="17">
        <f t="shared" ca="1" si="43"/>
        <v>0</v>
      </c>
      <c r="R166" s="13">
        <f t="shared" ca="1" si="31"/>
        <v>1.7994618071449379E-5</v>
      </c>
    </row>
    <row r="167" spans="1:18" x14ac:dyDescent="0.2">
      <c r="A167" s="63"/>
      <c r="B167" s="63"/>
      <c r="C167" s="63"/>
      <c r="D167" s="64">
        <f t="shared" si="32"/>
        <v>0</v>
      </c>
      <c r="E167" s="64">
        <f t="shared" si="32"/>
        <v>0</v>
      </c>
      <c r="F167" s="17">
        <f t="shared" si="33"/>
        <v>0</v>
      </c>
      <c r="G167" s="17">
        <f t="shared" si="33"/>
        <v>0</v>
      </c>
      <c r="H167" s="17">
        <f t="shared" si="34"/>
        <v>0</v>
      </c>
      <c r="I167" s="17">
        <f t="shared" si="35"/>
        <v>0</v>
      </c>
      <c r="J167" s="17">
        <f t="shared" si="36"/>
        <v>0</v>
      </c>
      <c r="K167" s="17">
        <f t="shared" si="37"/>
        <v>0</v>
      </c>
      <c r="L167" s="17">
        <f t="shared" si="38"/>
        <v>0</v>
      </c>
      <c r="M167" s="17">
        <f t="shared" ca="1" si="39"/>
        <v>-1.7994618071449379E-5</v>
      </c>
      <c r="N167" s="17">
        <f t="shared" ca="1" si="40"/>
        <v>0</v>
      </c>
      <c r="O167" s="65">
        <f t="shared" ca="1" si="41"/>
        <v>0</v>
      </c>
      <c r="P167" s="17">
        <f t="shared" ca="1" si="42"/>
        <v>0</v>
      </c>
      <c r="Q167" s="17">
        <f t="shared" ca="1" si="43"/>
        <v>0</v>
      </c>
      <c r="R167" s="13">
        <f t="shared" ca="1" si="31"/>
        <v>1.7994618071449379E-5</v>
      </c>
    </row>
    <row r="168" spans="1:18" x14ac:dyDescent="0.2">
      <c r="A168" s="63"/>
      <c r="B168" s="63"/>
      <c r="C168" s="63"/>
      <c r="D168" s="64">
        <f t="shared" si="32"/>
        <v>0</v>
      </c>
      <c r="E168" s="64">
        <f t="shared" si="32"/>
        <v>0</v>
      </c>
      <c r="F168" s="17">
        <f t="shared" si="33"/>
        <v>0</v>
      </c>
      <c r="G168" s="17">
        <f t="shared" si="33"/>
        <v>0</v>
      </c>
      <c r="H168" s="17">
        <f t="shared" si="34"/>
        <v>0</v>
      </c>
      <c r="I168" s="17">
        <f t="shared" si="35"/>
        <v>0</v>
      </c>
      <c r="J168" s="17">
        <f t="shared" si="36"/>
        <v>0</v>
      </c>
      <c r="K168" s="17">
        <f t="shared" si="37"/>
        <v>0</v>
      </c>
      <c r="L168" s="17">
        <f t="shared" si="38"/>
        <v>0</v>
      </c>
      <c r="M168" s="17">
        <f t="shared" ca="1" si="39"/>
        <v>-1.7994618071449379E-5</v>
      </c>
      <c r="N168" s="17">
        <f t="shared" ca="1" si="40"/>
        <v>0</v>
      </c>
      <c r="O168" s="65">
        <f t="shared" ca="1" si="41"/>
        <v>0</v>
      </c>
      <c r="P168" s="17">
        <f t="shared" ca="1" si="42"/>
        <v>0</v>
      </c>
      <c r="Q168" s="17">
        <f t="shared" ca="1" si="43"/>
        <v>0</v>
      </c>
      <c r="R168" s="13">
        <f t="shared" ca="1" si="31"/>
        <v>1.7994618071449379E-5</v>
      </c>
    </row>
    <row r="169" spans="1:18" x14ac:dyDescent="0.2">
      <c r="A169" s="63"/>
      <c r="B169" s="63"/>
      <c r="C169" s="63"/>
      <c r="D169" s="64">
        <f t="shared" si="32"/>
        <v>0</v>
      </c>
      <c r="E169" s="64">
        <f t="shared" si="32"/>
        <v>0</v>
      </c>
      <c r="F169" s="17">
        <f t="shared" si="33"/>
        <v>0</v>
      </c>
      <c r="G169" s="17">
        <f t="shared" si="33"/>
        <v>0</v>
      </c>
      <c r="H169" s="17">
        <f t="shared" si="34"/>
        <v>0</v>
      </c>
      <c r="I169" s="17">
        <f t="shared" si="35"/>
        <v>0</v>
      </c>
      <c r="J169" s="17">
        <f t="shared" si="36"/>
        <v>0</v>
      </c>
      <c r="K169" s="17">
        <f t="shared" si="37"/>
        <v>0</v>
      </c>
      <c r="L169" s="17">
        <f t="shared" si="38"/>
        <v>0</v>
      </c>
      <c r="M169" s="17">
        <f t="shared" ca="1" si="39"/>
        <v>-1.7994618071449379E-5</v>
      </c>
      <c r="N169" s="17">
        <f t="shared" ca="1" si="40"/>
        <v>0</v>
      </c>
      <c r="O169" s="65">
        <f t="shared" ca="1" si="41"/>
        <v>0</v>
      </c>
      <c r="P169" s="17">
        <f t="shared" ca="1" si="42"/>
        <v>0</v>
      </c>
      <c r="Q169" s="17">
        <f t="shared" ca="1" si="43"/>
        <v>0</v>
      </c>
      <c r="R169" s="13">
        <f t="shared" ca="1" si="31"/>
        <v>1.7994618071449379E-5</v>
      </c>
    </row>
    <row r="170" spans="1:18" x14ac:dyDescent="0.2">
      <c r="A170" s="63"/>
      <c r="B170" s="63"/>
      <c r="C170" s="63"/>
      <c r="D170" s="64">
        <f t="shared" si="32"/>
        <v>0</v>
      </c>
      <c r="E170" s="64">
        <f t="shared" si="32"/>
        <v>0</v>
      </c>
      <c r="F170" s="17">
        <f t="shared" si="33"/>
        <v>0</v>
      </c>
      <c r="G170" s="17">
        <f t="shared" si="33"/>
        <v>0</v>
      </c>
      <c r="H170" s="17">
        <f t="shared" si="34"/>
        <v>0</v>
      </c>
      <c r="I170" s="17">
        <f t="shared" si="35"/>
        <v>0</v>
      </c>
      <c r="J170" s="17">
        <f t="shared" si="36"/>
        <v>0</v>
      </c>
      <c r="K170" s="17">
        <f t="shared" si="37"/>
        <v>0</v>
      </c>
      <c r="L170" s="17">
        <f t="shared" si="38"/>
        <v>0</v>
      </c>
      <c r="M170" s="17">
        <f t="shared" ca="1" si="39"/>
        <v>-1.7994618071449379E-5</v>
      </c>
      <c r="N170" s="17">
        <f t="shared" ca="1" si="40"/>
        <v>0</v>
      </c>
      <c r="O170" s="65">
        <f t="shared" ca="1" si="41"/>
        <v>0</v>
      </c>
      <c r="P170" s="17">
        <f t="shared" ca="1" si="42"/>
        <v>0</v>
      </c>
      <c r="Q170" s="17">
        <f t="shared" ca="1" si="43"/>
        <v>0</v>
      </c>
      <c r="R170" s="13">
        <f t="shared" ca="1" si="31"/>
        <v>1.7994618071449379E-5</v>
      </c>
    </row>
    <row r="171" spans="1:18" x14ac:dyDescent="0.2">
      <c r="A171" s="63"/>
      <c r="B171" s="63"/>
      <c r="C171" s="63"/>
      <c r="D171" s="64">
        <f t="shared" si="32"/>
        <v>0</v>
      </c>
      <c r="E171" s="64">
        <f t="shared" si="32"/>
        <v>0</v>
      </c>
      <c r="F171" s="17">
        <f t="shared" si="33"/>
        <v>0</v>
      </c>
      <c r="G171" s="17">
        <f t="shared" si="33"/>
        <v>0</v>
      </c>
      <c r="H171" s="17">
        <f t="shared" si="34"/>
        <v>0</v>
      </c>
      <c r="I171" s="17">
        <f t="shared" si="35"/>
        <v>0</v>
      </c>
      <c r="J171" s="17">
        <f t="shared" si="36"/>
        <v>0</v>
      </c>
      <c r="K171" s="17">
        <f t="shared" si="37"/>
        <v>0</v>
      </c>
      <c r="L171" s="17">
        <f t="shared" si="38"/>
        <v>0</v>
      </c>
      <c r="M171" s="17">
        <f t="shared" ca="1" si="39"/>
        <v>-1.7994618071449379E-5</v>
      </c>
      <c r="N171" s="17">
        <f t="shared" ca="1" si="40"/>
        <v>0</v>
      </c>
      <c r="O171" s="65">
        <f t="shared" ca="1" si="41"/>
        <v>0</v>
      </c>
      <c r="P171" s="17">
        <f t="shared" ca="1" si="42"/>
        <v>0</v>
      </c>
      <c r="Q171" s="17">
        <f t="shared" ca="1" si="43"/>
        <v>0</v>
      </c>
      <c r="R171" s="13">
        <f t="shared" ca="1" si="31"/>
        <v>1.7994618071449379E-5</v>
      </c>
    </row>
    <row r="172" spans="1:18" x14ac:dyDescent="0.2">
      <c r="A172" s="63"/>
      <c r="B172" s="63"/>
      <c r="C172" s="63"/>
      <c r="D172" s="64">
        <f t="shared" si="32"/>
        <v>0</v>
      </c>
      <c r="E172" s="64">
        <f t="shared" si="32"/>
        <v>0</v>
      </c>
      <c r="F172" s="17">
        <f t="shared" si="33"/>
        <v>0</v>
      </c>
      <c r="G172" s="17">
        <f t="shared" si="33"/>
        <v>0</v>
      </c>
      <c r="H172" s="17">
        <f t="shared" si="34"/>
        <v>0</v>
      </c>
      <c r="I172" s="17">
        <f t="shared" si="35"/>
        <v>0</v>
      </c>
      <c r="J172" s="17">
        <f t="shared" si="36"/>
        <v>0</v>
      </c>
      <c r="K172" s="17">
        <f t="shared" si="37"/>
        <v>0</v>
      </c>
      <c r="L172" s="17">
        <f t="shared" si="38"/>
        <v>0</v>
      </c>
      <c r="M172" s="17">
        <f t="shared" ca="1" si="39"/>
        <v>-1.7994618071449379E-5</v>
      </c>
      <c r="N172" s="17">
        <f t="shared" ca="1" si="40"/>
        <v>0</v>
      </c>
      <c r="O172" s="65">
        <f t="shared" ca="1" si="41"/>
        <v>0</v>
      </c>
      <c r="P172" s="17">
        <f t="shared" ca="1" si="42"/>
        <v>0</v>
      </c>
      <c r="Q172" s="17">
        <f t="shared" ca="1" si="43"/>
        <v>0</v>
      </c>
      <c r="R172" s="13">
        <f t="shared" ca="1" si="31"/>
        <v>1.7994618071449379E-5</v>
      </c>
    </row>
    <row r="173" spans="1:18" x14ac:dyDescent="0.2">
      <c r="A173" s="63"/>
      <c r="B173" s="63"/>
      <c r="C173" s="63"/>
      <c r="D173" s="64">
        <f t="shared" si="32"/>
        <v>0</v>
      </c>
      <c r="E173" s="64">
        <f t="shared" si="32"/>
        <v>0</v>
      </c>
      <c r="F173" s="17">
        <f t="shared" si="33"/>
        <v>0</v>
      </c>
      <c r="G173" s="17">
        <f t="shared" si="33"/>
        <v>0</v>
      </c>
      <c r="H173" s="17">
        <f t="shared" si="34"/>
        <v>0</v>
      </c>
      <c r="I173" s="17">
        <f t="shared" si="35"/>
        <v>0</v>
      </c>
      <c r="J173" s="17">
        <f t="shared" si="36"/>
        <v>0</v>
      </c>
      <c r="K173" s="17">
        <f t="shared" si="37"/>
        <v>0</v>
      </c>
      <c r="L173" s="17">
        <f t="shared" si="38"/>
        <v>0</v>
      </c>
      <c r="M173" s="17">
        <f t="shared" ca="1" si="39"/>
        <v>-1.7994618071449379E-5</v>
      </c>
      <c r="N173" s="17">
        <f t="shared" ca="1" si="40"/>
        <v>0</v>
      </c>
      <c r="O173" s="65">
        <f t="shared" ca="1" si="41"/>
        <v>0</v>
      </c>
      <c r="P173" s="17">
        <f t="shared" ca="1" si="42"/>
        <v>0</v>
      </c>
      <c r="Q173" s="17">
        <f t="shared" ca="1" si="43"/>
        <v>0</v>
      </c>
      <c r="R173" s="13">
        <f t="shared" ca="1" si="31"/>
        <v>1.7994618071449379E-5</v>
      </c>
    </row>
    <row r="174" spans="1:18" x14ac:dyDescent="0.2">
      <c r="A174" s="63"/>
      <c r="B174" s="63"/>
      <c r="C174" s="63"/>
      <c r="D174" s="64">
        <f t="shared" si="32"/>
        <v>0</v>
      </c>
      <c r="E174" s="64">
        <f t="shared" si="32"/>
        <v>0</v>
      </c>
      <c r="F174" s="17">
        <f t="shared" si="33"/>
        <v>0</v>
      </c>
      <c r="G174" s="17">
        <f t="shared" si="33"/>
        <v>0</v>
      </c>
      <c r="H174" s="17">
        <f t="shared" si="34"/>
        <v>0</v>
      </c>
      <c r="I174" s="17">
        <f t="shared" si="35"/>
        <v>0</v>
      </c>
      <c r="J174" s="17">
        <f t="shared" si="36"/>
        <v>0</v>
      </c>
      <c r="K174" s="17">
        <f t="shared" si="37"/>
        <v>0</v>
      </c>
      <c r="L174" s="17">
        <f t="shared" si="38"/>
        <v>0</v>
      </c>
      <c r="M174" s="17">
        <f t="shared" ca="1" si="39"/>
        <v>-1.7994618071449379E-5</v>
      </c>
      <c r="N174" s="17">
        <f t="shared" ca="1" si="40"/>
        <v>0</v>
      </c>
      <c r="O174" s="65">
        <f t="shared" ca="1" si="41"/>
        <v>0</v>
      </c>
      <c r="P174" s="17">
        <f t="shared" ca="1" si="42"/>
        <v>0</v>
      </c>
      <c r="Q174" s="17">
        <f t="shared" ca="1" si="43"/>
        <v>0</v>
      </c>
      <c r="R174" s="13">
        <f t="shared" ca="1" si="31"/>
        <v>1.7994618071449379E-5</v>
      </c>
    </row>
    <row r="175" spans="1:18" x14ac:dyDescent="0.2">
      <c r="A175" s="63"/>
      <c r="B175" s="63"/>
      <c r="C175" s="63"/>
      <c r="D175" s="64">
        <f t="shared" si="32"/>
        <v>0</v>
      </c>
      <c r="E175" s="64">
        <f t="shared" si="32"/>
        <v>0</v>
      </c>
      <c r="F175" s="17">
        <f t="shared" si="33"/>
        <v>0</v>
      </c>
      <c r="G175" s="17">
        <f t="shared" si="33"/>
        <v>0</v>
      </c>
      <c r="H175" s="17">
        <f t="shared" si="34"/>
        <v>0</v>
      </c>
      <c r="I175" s="17">
        <f t="shared" si="35"/>
        <v>0</v>
      </c>
      <c r="J175" s="17">
        <f t="shared" si="36"/>
        <v>0</v>
      </c>
      <c r="K175" s="17">
        <f t="shared" si="37"/>
        <v>0</v>
      </c>
      <c r="L175" s="17">
        <f t="shared" si="38"/>
        <v>0</v>
      </c>
      <c r="M175" s="17">
        <f t="shared" ca="1" si="39"/>
        <v>-1.7994618071449379E-5</v>
      </c>
      <c r="N175" s="17">
        <f t="shared" ca="1" si="40"/>
        <v>0</v>
      </c>
      <c r="O175" s="65">
        <f t="shared" ca="1" si="41"/>
        <v>0</v>
      </c>
      <c r="P175" s="17">
        <f t="shared" ca="1" si="42"/>
        <v>0</v>
      </c>
      <c r="Q175" s="17">
        <f t="shared" ca="1" si="43"/>
        <v>0</v>
      </c>
      <c r="R175" s="13">
        <f t="shared" ca="1" si="31"/>
        <v>1.7994618071449379E-5</v>
      </c>
    </row>
    <row r="176" spans="1:18" x14ac:dyDescent="0.2">
      <c r="A176" s="63"/>
      <c r="B176" s="63"/>
      <c r="C176" s="63"/>
      <c r="D176" s="64">
        <f t="shared" si="32"/>
        <v>0</v>
      </c>
      <c r="E176" s="64">
        <f t="shared" si="32"/>
        <v>0</v>
      </c>
      <c r="F176" s="17">
        <f t="shared" si="33"/>
        <v>0</v>
      </c>
      <c r="G176" s="17">
        <f t="shared" si="33"/>
        <v>0</v>
      </c>
      <c r="H176" s="17">
        <f t="shared" si="34"/>
        <v>0</v>
      </c>
      <c r="I176" s="17">
        <f t="shared" si="35"/>
        <v>0</v>
      </c>
      <c r="J176" s="17">
        <f t="shared" si="36"/>
        <v>0</v>
      </c>
      <c r="K176" s="17">
        <f t="shared" si="37"/>
        <v>0</v>
      </c>
      <c r="L176" s="17">
        <f t="shared" si="38"/>
        <v>0</v>
      </c>
      <c r="M176" s="17">
        <f t="shared" ca="1" si="39"/>
        <v>-1.7994618071449379E-5</v>
      </c>
      <c r="N176" s="17">
        <f t="shared" ca="1" si="40"/>
        <v>0</v>
      </c>
      <c r="O176" s="65">
        <f t="shared" ca="1" si="41"/>
        <v>0</v>
      </c>
      <c r="P176" s="17">
        <f t="shared" ca="1" si="42"/>
        <v>0</v>
      </c>
      <c r="Q176" s="17">
        <f t="shared" ca="1" si="43"/>
        <v>0</v>
      </c>
      <c r="R176" s="13">
        <f t="shared" ca="1" si="31"/>
        <v>1.7994618071449379E-5</v>
      </c>
    </row>
    <row r="177" spans="1:18" x14ac:dyDescent="0.2">
      <c r="A177" s="63"/>
      <c r="B177" s="63"/>
      <c r="C177" s="63"/>
      <c r="D177" s="64">
        <f t="shared" si="32"/>
        <v>0</v>
      </c>
      <c r="E177" s="64">
        <f t="shared" si="32"/>
        <v>0</v>
      </c>
      <c r="F177" s="17">
        <f t="shared" si="33"/>
        <v>0</v>
      </c>
      <c r="G177" s="17">
        <f t="shared" si="33"/>
        <v>0</v>
      </c>
      <c r="H177" s="17">
        <f t="shared" si="34"/>
        <v>0</v>
      </c>
      <c r="I177" s="17">
        <f t="shared" si="35"/>
        <v>0</v>
      </c>
      <c r="J177" s="17">
        <f t="shared" si="36"/>
        <v>0</v>
      </c>
      <c r="K177" s="17">
        <f t="shared" si="37"/>
        <v>0</v>
      </c>
      <c r="L177" s="17">
        <f t="shared" si="38"/>
        <v>0</v>
      </c>
      <c r="M177" s="17">
        <f t="shared" ca="1" si="39"/>
        <v>-1.7994618071449379E-5</v>
      </c>
      <c r="N177" s="17">
        <f t="shared" ca="1" si="40"/>
        <v>0</v>
      </c>
      <c r="O177" s="65">
        <f t="shared" ca="1" si="41"/>
        <v>0</v>
      </c>
      <c r="P177" s="17">
        <f t="shared" ca="1" si="42"/>
        <v>0</v>
      </c>
      <c r="Q177" s="17">
        <f t="shared" ca="1" si="43"/>
        <v>0</v>
      </c>
      <c r="R177" s="13">
        <f t="shared" ca="1" si="31"/>
        <v>1.7994618071449379E-5</v>
      </c>
    </row>
    <row r="178" spans="1:18" x14ac:dyDescent="0.2">
      <c r="A178" s="63"/>
      <c r="B178" s="63"/>
      <c r="C178" s="63"/>
      <c r="D178" s="64">
        <f t="shared" si="32"/>
        <v>0</v>
      </c>
      <c r="E178" s="64">
        <f t="shared" si="32"/>
        <v>0</v>
      </c>
      <c r="F178" s="17">
        <f t="shared" si="33"/>
        <v>0</v>
      </c>
      <c r="G178" s="17">
        <f t="shared" si="33"/>
        <v>0</v>
      </c>
      <c r="H178" s="17">
        <f t="shared" si="34"/>
        <v>0</v>
      </c>
      <c r="I178" s="17">
        <f t="shared" si="35"/>
        <v>0</v>
      </c>
      <c r="J178" s="17">
        <f t="shared" si="36"/>
        <v>0</v>
      </c>
      <c r="K178" s="17">
        <f t="shared" si="37"/>
        <v>0</v>
      </c>
      <c r="L178" s="17">
        <f t="shared" si="38"/>
        <v>0</v>
      </c>
      <c r="M178" s="17">
        <f t="shared" ca="1" si="39"/>
        <v>-1.7994618071449379E-5</v>
      </c>
      <c r="N178" s="17">
        <f t="shared" ca="1" si="40"/>
        <v>0</v>
      </c>
      <c r="O178" s="65">
        <f t="shared" ca="1" si="41"/>
        <v>0</v>
      </c>
      <c r="P178" s="17">
        <f t="shared" ca="1" si="42"/>
        <v>0</v>
      </c>
      <c r="Q178" s="17">
        <f t="shared" ca="1" si="43"/>
        <v>0</v>
      </c>
      <c r="R178" s="13">
        <f t="shared" ca="1" si="31"/>
        <v>1.7994618071449379E-5</v>
      </c>
    </row>
    <row r="179" spans="1:18" x14ac:dyDescent="0.2">
      <c r="A179" s="63"/>
      <c r="B179" s="63"/>
      <c r="C179" s="63"/>
      <c r="D179" s="64">
        <f t="shared" si="32"/>
        <v>0</v>
      </c>
      <c r="E179" s="64">
        <f t="shared" si="32"/>
        <v>0</v>
      </c>
      <c r="F179" s="17">
        <f t="shared" si="33"/>
        <v>0</v>
      </c>
      <c r="G179" s="17">
        <f t="shared" si="33"/>
        <v>0</v>
      </c>
      <c r="H179" s="17">
        <f t="shared" si="34"/>
        <v>0</v>
      </c>
      <c r="I179" s="17">
        <f t="shared" si="35"/>
        <v>0</v>
      </c>
      <c r="J179" s="17">
        <f t="shared" si="36"/>
        <v>0</v>
      </c>
      <c r="K179" s="17">
        <f t="shared" si="37"/>
        <v>0</v>
      </c>
      <c r="L179" s="17">
        <f t="shared" si="38"/>
        <v>0</v>
      </c>
      <c r="M179" s="17">
        <f t="shared" ca="1" si="39"/>
        <v>-1.7994618071449379E-5</v>
      </c>
      <c r="N179" s="17">
        <f t="shared" ca="1" si="40"/>
        <v>0</v>
      </c>
      <c r="O179" s="65">
        <f t="shared" ca="1" si="41"/>
        <v>0</v>
      </c>
      <c r="P179" s="17">
        <f t="shared" ca="1" si="42"/>
        <v>0</v>
      </c>
      <c r="Q179" s="17">
        <f t="shared" ca="1" si="43"/>
        <v>0</v>
      </c>
      <c r="R179" s="13">
        <f t="shared" ca="1" si="31"/>
        <v>1.7994618071449379E-5</v>
      </c>
    </row>
    <row r="180" spans="1:18" x14ac:dyDescent="0.2">
      <c r="A180" s="63"/>
      <c r="B180" s="63"/>
      <c r="C180" s="63"/>
      <c r="D180" s="64">
        <f t="shared" si="32"/>
        <v>0</v>
      </c>
      <c r="E180" s="64">
        <f t="shared" si="32"/>
        <v>0</v>
      </c>
      <c r="F180" s="17">
        <f t="shared" si="33"/>
        <v>0</v>
      </c>
      <c r="G180" s="17">
        <f t="shared" si="33"/>
        <v>0</v>
      </c>
      <c r="H180" s="17">
        <f t="shared" si="34"/>
        <v>0</v>
      </c>
      <c r="I180" s="17">
        <f t="shared" si="35"/>
        <v>0</v>
      </c>
      <c r="J180" s="17">
        <f t="shared" si="36"/>
        <v>0</v>
      </c>
      <c r="K180" s="17">
        <f t="shared" si="37"/>
        <v>0</v>
      </c>
      <c r="L180" s="17">
        <f t="shared" si="38"/>
        <v>0</v>
      </c>
      <c r="M180" s="17">
        <f t="shared" ca="1" si="39"/>
        <v>-1.7994618071449379E-5</v>
      </c>
      <c r="N180" s="17">
        <f t="shared" ca="1" si="40"/>
        <v>0</v>
      </c>
      <c r="O180" s="65">
        <f t="shared" ca="1" si="41"/>
        <v>0</v>
      </c>
      <c r="P180" s="17">
        <f t="shared" ca="1" si="42"/>
        <v>0</v>
      </c>
      <c r="Q180" s="17">
        <f t="shared" ca="1" si="43"/>
        <v>0</v>
      </c>
      <c r="R180" s="13">
        <f t="shared" ca="1" si="31"/>
        <v>1.7994618071449379E-5</v>
      </c>
    </row>
    <row r="181" spans="1:18" x14ac:dyDescent="0.2">
      <c r="A181" s="63"/>
      <c r="B181" s="63"/>
      <c r="C181" s="63"/>
      <c r="D181" s="64">
        <f t="shared" si="32"/>
        <v>0</v>
      </c>
      <c r="E181" s="64">
        <f t="shared" si="32"/>
        <v>0</v>
      </c>
      <c r="F181" s="17">
        <f t="shared" si="33"/>
        <v>0</v>
      </c>
      <c r="G181" s="17">
        <f t="shared" si="33"/>
        <v>0</v>
      </c>
      <c r="H181" s="17">
        <f t="shared" si="34"/>
        <v>0</v>
      </c>
      <c r="I181" s="17">
        <f t="shared" si="35"/>
        <v>0</v>
      </c>
      <c r="J181" s="17">
        <f t="shared" si="36"/>
        <v>0</v>
      </c>
      <c r="K181" s="17">
        <f t="shared" si="37"/>
        <v>0</v>
      </c>
      <c r="L181" s="17">
        <f t="shared" si="38"/>
        <v>0</v>
      </c>
      <c r="M181" s="17">
        <f t="shared" ca="1" si="39"/>
        <v>-1.7994618071449379E-5</v>
      </c>
      <c r="N181" s="17">
        <f t="shared" ca="1" si="40"/>
        <v>0</v>
      </c>
      <c r="O181" s="65">
        <f t="shared" ca="1" si="41"/>
        <v>0</v>
      </c>
      <c r="P181" s="17">
        <f t="shared" ca="1" si="42"/>
        <v>0</v>
      </c>
      <c r="Q181" s="17">
        <f t="shared" ca="1" si="43"/>
        <v>0</v>
      </c>
      <c r="R181" s="13">
        <f t="shared" ca="1" si="31"/>
        <v>1.7994618071449379E-5</v>
      </c>
    </row>
    <row r="182" spans="1:18" x14ac:dyDescent="0.2">
      <c r="A182" s="63"/>
      <c r="B182" s="63"/>
      <c r="C182" s="63"/>
      <c r="D182" s="64">
        <f t="shared" si="32"/>
        <v>0</v>
      </c>
      <c r="E182" s="64">
        <f t="shared" si="32"/>
        <v>0</v>
      </c>
      <c r="F182" s="17">
        <f t="shared" si="33"/>
        <v>0</v>
      </c>
      <c r="G182" s="17">
        <f t="shared" si="33"/>
        <v>0</v>
      </c>
      <c r="H182" s="17">
        <f t="shared" si="34"/>
        <v>0</v>
      </c>
      <c r="I182" s="17">
        <f t="shared" si="35"/>
        <v>0</v>
      </c>
      <c r="J182" s="17">
        <f t="shared" si="36"/>
        <v>0</v>
      </c>
      <c r="K182" s="17">
        <f t="shared" si="37"/>
        <v>0</v>
      </c>
      <c r="L182" s="17">
        <f t="shared" si="38"/>
        <v>0</v>
      </c>
      <c r="M182" s="17">
        <f t="shared" ca="1" si="39"/>
        <v>-1.7994618071449379E-5</v>
      </c>
      <c r="N182" s="17">
        <f t="shared" ca="1" si="40"/>
        <v>0</v>
      </c>
      <c r="O182" s="65">
        <f t="shared" ca="1" si="41"/>
        <v>0</v>
      </c>
      <c r="P182" s="17">
        <f t="shared" ca="1" si="42"/>
        <v>0</v>
      </c>
      <c r="Q182" s="17">
        <f t="shared" ca="1" si="43"/>
        <v>0</v>
      </c>
      <c r="R182" s="13">
        <f t="shared" ca="1" si="31"/>
        <v>1.7994618071449379E-5</v>
      </c>
    </row>
    <row r="183" spans="1:18" x14ac:dyDescent="0.2">
      <c r="A183" s="63"/>
      <c r="B183" s="63"/>
      <c r="C183" s="63"/>
      <c r="D183" s="64">
        <f t="shared" si="32"/>
        <v>0</v>
      </c>
      <c r="E183" s="64">
        <f t="shared" si="32"/>
        <v>0</v>
      </c>
      <c r="F183" s="17">
        <f t="shared" si="33"/>
        <v>0</v>
      </c>
      <c r="G183" s="17">
        <f t="shared" si="33"/>
        <v>0</v>
      </c>
      <c r="H183" s="17">
        <f t="shared" si="34"/>
        <v>0</v>
      </c>
      <c r="I183" s="17">
        <f t="shared" si="35"/>
        <v>0</v>
      </c>
      <c r="J183" s="17">
        <f t="shared" si="36"/>
        <v>0</v>
      </c>
      <c r="K183" s="17">
        <f t="shared" si="37"/>
        <v>0</v>
      </c>
      <c r="L183" s="17">
        <f t="shared" si="38"/>
        <v>0</v>
      </c>
      <c r="M183" s="17">
        <f t="shared" ca="1" si="39"/>
        <v>-1.7994618071449379E-5</v>
      </c>
      <c r="N183" s="17">
        <f t="shared" ca="1" si="40"/>
        <v>0</v>
      </c>
      <c r="O183" s="65">
        <f t="shared" ca="1" si="41"/>
        <v>0</v>
      </c>
      <c r="P183" s="17">
        <f t="shared" ca="1" si="42"/>
        <v>0</v>
      </c>
      <c r="Q183" s="17">
        <f t="shared" ca="1" si="43"/>
        <v>0</v>
      </c>
      <c r="R183" s="13">
        <f t="shared" ca="1" si="31"/>
        <v>1.7994618071449379E-5</v>
      </c>
    </row>
    <row r="184" spans="1:18" x14ac:dyDescent="0.2">
      <c r="A184" s="63"/>
      <c r="B184" s="63"/>
      <c r="C184" s="63"/>
      <c r="D184" s="64">
        <f t="shared" si="32"/>
        <v>0</v>
      </c>
      <c r="E184" s="64">
        <f t="shared" si="32"/>
        <v>0</v>
      </c>
      <c r="F184" s="17">
        <f t="shared" si="33"/>
        <v>0</v>
      </c>
      <c r="G184" s="17">
        <f t="shared" si="33"/>
        <v>0</v>
      </c>
      <c r="H184" s="17">
        <f t="shared" si="34"/>
        <v>0</v>
      </c>
      <c r="I184" s="17">
        <f t="shared" si="35"/>
        <v>0</v>
      </c>
      <c r="J184" s="17">
        <f t="shared" si="36"/>
        <v>0</v>
      </c>
      <c r="K184" s="17">
        <f t="shared" si="37"/>
        <v>0</v>
      </c>
      <c r="L184" s="17">
        <f t="shared" si="38"/>
        <v>0</v>
      </c>
      <c r="M184" s="17">
        <f t="shared" ca="1" si="39"/>
        <v>-1.7994618071449379E-5</v>
      </c>
      <c r="N184" s="17">
        <f t="shared" ca="1" si="40"/>
        <v>0</v>
      </c>
      <c r="O184" s="65">
        <f t="shared" ca="1" si="41"/>
        <v>0</v>
      </c>
      <c r="P184" s="17">
        <f t="shared" ca="1" si="42"/>
        <v>0</v>
      </c>
      <c r="Q184" s="17">
        <f t="shared" ca="1" si="43"/>
        <v>0</v>
      </c>
      <c r="R184" s="13">
        <f t="shared" ca="1" si="31"/>
        <v>1.7994618071449379E-5</v>
      </c>
    </row>
    <row r="185" spans="1:18" x14ac:dyDescent="0.2">
      <c r="A185" s="63"/>
      <c r="B185" s="63"/>
      <c r="C185" s="63"/>
      <c r="D185" s="64">
        <f t="shared" si="32"/>
        <v>0</v>
      </c>
      <c r="E185" s="64">
        <f t="shared" si="32"/>
        <v>0</v>
      </c>
      <c r="F185" s="17">
        <f t="shared" si="33"/>
        <v>0</v>
      </c>
      <c r="G185" s="17">
        <f t="shared" si="33"/>
        <v>0</v>
      </c>
      <c r="H185" s="17">
        <f t="shared" si="34"/>
        <v>0</v>
      </c>
      <c r="I185" s="17">
        <f t="shared" si="35"/>
        <v>0</v>
      </c>
      <c r="J185" s="17">
        <f t="shared" si="36"/>
        <v>0</v>
      </c>
      <c r="K185" s="17">
        <f t="shared" si="37"/>
        <v>0</v>
      </c>
      <c r="L185" s="17">
        <f t="shared" si="38"/>
        <v>0</v>
      </c>
      <c r="M185" s="17">
        <f t="shared" ca="1" si="39"/>
        <v>-1.7994618071449379E-5</v>
      </c>
      <c r="N185" s="17">
        <f t="shared" ca="1" si="40"/>
        <v>0</v>
      </c>
      <c r="O185" s="65">
        <f t="shared" ca="1" si="41"/>
        <v>0</v>
      </c>
      <c r="P185" s="17">
        <f t="shared" ca="1" si="42"/>
        <v>0</v>
      </c>
      <c r="Q185" s="17">
        <f t="shared" ca="1" si="43"/>
        <v>0</v>
      </c>
      <c r="R185" s="13">
        <f t="shared" ca="1" si="31"/>
        <v>1.7994618071449379E-5</v>
      </c>
    </row>
    <row r="186" spans="1:18" x14ac:dyDescent="0.2">
      <c r="A186" s="63"/>
      <c r="B186" s="63"/>
      <c r="C186" s="63"/>
      <c r="D186" s="64">
        <f t="shared" si="32"/>
        <v>0</v>
      </c>
      <c r="E186" s="64">
        <f t="shared" si="32"/>
        <v>0</v>
      </c>
      <c r="F186" s="17">
        <f t="shared" si="33"/>
        <v>0</v>
      </c>
      <c r="G186" s="17">
        <f t="shared" si="33"/>
        <v>0</v>
      </c>
      <c r="H186" s="17">
        <f t="shared" si="34"/>
        <v>0</v>
      </c>
      <c r="I186" s="17">
        <f t="shared" si="35"/>
        <v>0</v>
      </c>
      <c r="J186" s="17">
        <f t="shared" si="36"/>
        <v>0</v>
      </c>
      <c r="K186" s="17">
        <f t="shared" si="37"/>
        <v>0</v>
      </c>
      <c r="L186" s="17">
        <f t="shared" si="38"/>
        <v>0</v>
      </c>
      <c r="M186" s="17">
        <f t="shared" ca="1" si="39"/>
        <v>-1.7994618071449379E-5</v>
      </c>
      <c r="N186" s="17">
        <f t="shared" ca="1" si="40"/>
        <v>0</v>
      </c>
      <c r="O186" s="65">
        <f t="shared" ca="1" si="41"/>
        <v>0</v>
      </c>
      <c r="P186" s="17">
        <f t="shared" ca="1" si="42"/>
        <v>0</v>
      </c>
      <c r="Q186" s="17">
        <f t="shared" ca="1" si="43"/>
        <v>0</v>
      </c>
      <c r="R186" s="13">
        <f t="shared" ca="1" si="31"/>
        <v>1.7994618071449379E-5</v>
      </c>
    </row>
    <row r="187" spans="1:18" x14ac:dyDescent="0.2">
      <c r="A187" s="63"/>
      <c r="B187" s="63"/>
      <c r="C187" s="63"/>
      <c r="D187" s="64">
        <f t="shared" si="32"/>
        <v>0</v>
      </c>
      <c r="E187" s="64">
        <f t="shared" si="32"/>
        <v>0</v>
      </c>
      <c r="F187" s="17">
        <f t="shared" si="33"/>
        <v>0</v>
      </c>
      <c r="G187" s="17">
        <f t="shared" si="33"/>
        <v>0</v>
      </c>
      <c r="H187" s="17">
        <f t="shared" si="34"/>
        <v>0</v>
      </c>
      <c r="I187" s="17">
        <f t="shared" si="35"/>
        <v>0</v>
      </c>
      <c r="J187" s="17">
        <f t="shared" si="36"/>
        <v>0</v>
      </c>
      <c r="K187" s="17">
        <f t="shared" si="37"/>
        <v>0</v>
      </c>
      <c r="L187" s="17">
        <f t="shared" si="38"/>
        <v>0</v>
      </c>
      <c r="M187" s="17">
        <f t="shared" ca="1" si="39"/>
        <v>-1.7994618071449379E-5</v>
      </c>
      <c r="N187" s="17">
        <f t="shared" ca="1" si="40"/>
        <v>0</v>
      </c>
      <c r="O187" s="65">
        <f t="shared" ca="1" si="41"/>
        <v>0</v>
      </c>
      <c r="P187" s="17">
        <f t="shared" ca="1" si="42"/>
        <v>0</v>
      </c>
      <c r="Q187" s="17">
        <f t="shared" ca="1" si="43"/>
        <v>0</v>
      </c>
      <c r="R187" s="13">
        <f t="shared" ca="1" si="31"/>
        <v>1.7994618071449379E-5</v>
      </c>
    </row>
    <row r="188" spans="1:18" x14ac:dyDescent="0.2">
      <c r="A188" s="63"/>
      <c r="B188" s="63"/>
      <c r="C188" s="63"/>
      <c r="D188" s="64">
        <f t="shared" si="32"/>
        <v>0</v>
      </c>
      <c r="E188" s="64">
        <f t="shared" si="32"/>
        <v>0</v>
      </c>
      <c r="F188" s="17">
        <f t="shared" si="33"/>
        <v>0</v>
      </c>
      <c r="G188" s="17">
        <f t="shared" si="33"/>
        <v>0</v>
      </c>
      <c r="H188" s="17">
        <f t="shared" si="34"/>
        <v>0</v>
      </c>
      <c r="I188" s="17">
        <f t="shared" si="35"/>
        <v>0</v>
      </c>
      <c r="J188" s="17">
        <f t="shared" si="36"/>
        <v>0</v>
      </c>
      <c r="K188" s="17">
        <f t="shared" si="37"/>
        <v>0</v>
      </c>
      <c r="L188" s="17">
        <f t="shared" si="38"/>
        <v>0</v>
      </c>
      <c r="M188" s="17">
        <f t="shared" ca="1" si="39"/>
        <v>-1.7994618071449379E-5</v>
      </c>
      <c r="N188" s="17">
        <f t="shared" ca="1" si="40"/>
        <v>0</v>
      </c>
      <c r="O188" s="65">
        <f t="shared" ca="1" si="41"/>
        <v>0</v>
      </c>
      <c r="P188" s="17">
        <f t="shared" ca="1" si="42"/>
        <v>0</v>
      </c>
      <c r="Q188" s="17">
        <f t="shared" ca="1" si="43"/>
        <v>0</v>
      </c>
      <c r="R188" s="13">
        <f t="shared" ca="1" si="31"/>
        <v>1.7994618071449379E-5</v>
      </c>
    </row>
    <row r="189" spans="1:18" x14ac:dyDescent="0.2">
      <c r="A189" s="63"/>
      <c r="B189" s="63"/>
      <c r="C189" s="63"/>
      <c r="D189" s="64">
        <f t="shared" si="32"/>
        <v>0</v>
      </c>
      <c r="E189" s="64">
        <f t="shared" si="32"/>
        <v>0</v>
      </c>
      <c r="F189" s="17">
        <f t="shared" si="33"/>
        <v>0</v>
      </c>
      <c r="G189" s="17">
        <f t="shared" si="33"/>
        <v>0</v>
      </c>
      <c r="H189" s="17">
        <f t="shared" si="34"/>
        <v>0</v>
      </c>
      <c r="I189" s="17">
        <f t="shared" si="35"/>
        <v>0</v>
      </c>
      <c r="J189" s="17">
        <f t="shared" si="36"/>
        <v>0</v>
      </c>
      <c r="K189" s="17">
        <f t="shared" si="37"/>
        <v>0</v>
      </c>
      <c r="L189" s="17">
        <f t="shared" si="38"/>
        <v>0</v>
      </c>
      <c r="M189" s="17">
        <f t="shared" ca="1" si="39"/>
        <v>-1.7994618071449379E-5</v>
      </c>
      <c r="N189" s="17">
        <f t="shared" ca="1" si="40"/>
        <v>0</v>
      </c>
      <c r="O189" s="65">
        <f t="shared" ca="1" si="41"/>
        <v>0</v>
      </c>
      <c r="P189" s="17">
        <f t="shared" ca="1" si="42"/>
        <v>0</v>
      </c>
      <c r="Q189" s="17">
        <f t="shared" ca="1" si="43"/>
        <v>0</v>
      </c>
      <c r="R189" s="13">
        <f t="shared" ca="1" si="31"/>
        <v>1.7994618071449379E-5</v>
      </c>
    </row>
    <row r="190" spans="1:18" x14ac:dyDescent="0.2">
      <c r="A190" s="63"/>
      <c r="B190" s="63"/>
      <c r="C190" s="63"/>
      <c r="D190" s="64">
        <f t="shared" si="32"/>
        <v>0</v>
      </c>
      <c r="E190" s="64">
        <f t="shared" si="32"/>
        <v>0</v>
      </c>
      <c r="F190" s="17">
        <f t="shared" si="33"/>
        <v>0</v>
      </c>
      <c r="G190" s="17">
        <f t="shared" si="33"/>
        <v>0</v>
      </c>
      <c r="H190" s="17">
        <f t="shared" si="34"/>
        <v>0</v>
      </c>
      <c r="I190" s="17">
        <f t="shared" si="35"/>
        <v>0</v>
      </c>
      <c r="J190" s="17">
        <f t="shared" si="36"/>
        <v>0</v>
      </c>
      <c r="K190" s="17">
        <f t="shared" si="37"/>
        <v>0</v>
      </c>
      <c r="L190" s="17">
        <f t="shared" si="38"/>
        <v>0</v>
      </c>
      <c r="M190" s="17">
        <f t="shared" ca="1" si="39"/>
        <v>-1.7994618071449379E-5</v>
      </c>
      <c r="N190" s="17">
        <f t="shared" ca="1" si="40"/>
        <v>0</v>
      </c>
      <c r="O190" s="65">
        <f t="shared" ca="1" si="41"/>
        <v>0</v>
      </c>
      <c r="P190" s="17">
        <f t="shared" ca="1" si="42"/>
        <v>0</v>
      </c>
      <c r="Q190" s="17">
        <f t="shared" ca="1" si="43"/>
        <v>0</v>
      </c>
      <c r="R190" s="13">
        <f t="shared" ca="1" si="31"/>
        <v>1.7994618071449379E-5</v>
      </c>
    </row>
    <row r="191" spans="1:18" x14ac:dyDescent="0.2">
      <c r="A191" s="63"/>
      <c r="B191" s="63"/>
      <c r="C191" s="63"/>
      <c r="D191" s="64">
        <f t="shared" si="32"/>
        <v>0</v>
      </c>
      <c r="E191" s="64">
        <f t="shared" si="32"/>
        <v>0</v>
      </c>
      <c r="F191" s="17">
        <f t="shared" si="33"/>
        <v>0</v>
      </c>
      <c r="G191" s="17">
        <f t="shared" si="33"/>
        <v>0</v>
      </c>
      <c r="H191" s="17">
        <f t="shared" si="34"/>
        <v>0</v>
      </c>
      <c r="I191" s="17">
        <f t="shared" si="35"/>
        <v>0</v>
      </c>
      <c r="J191" s="17">
        <f t="shared" si="36"/>
        <v>0</v>
      </c>
      <c r="K191" s="17">
        <f t="shared" si="37"/>
        <v>0</v>
      </c>
      <c r="L191" s="17">
        <f t="shared" si="38"/>
        <v>0</v>
      </c>
      <c r="M191" s="17">
        <f t="shared" ca="1" si="39"/>
        <v>-1.7994618071449379E-5</v>
      </c>
      <c r="N191" s="17">
        <f t="shared" ca="1" si="40"/>
        <v>0</v>
      </c>
      <c r="O191" s="65">
        <f t="shared" ca="1" si="41"/>
        <v>0</v>
      </c>
      <c r="P191" s="17">
        <f t="shared" ca="1" si="42"/>
        <v>0</v>
      </c>
      <c r="Q191" s="17">
        <f t="shared" ca="1" si="43"/>
        <v>0</v>
      </c>
      <c r="R191" s="13">
        <f t="shared" ca="1" si="31"/>
        <v>1.7994618071449379E-5</v>
      </c>
    </row>
    <row r="192" spans="1:18" x14ac:dyDescent="0.2">
      <c r="A192" s="63"/>
      <c r="B192" s="63"/>
      <c r="C192" s="63"/>
      <c r="D192" s="64">
        <f t="shared" si="32"/>
        <v>0</v>
      </c>
      <c r="E192" s="64">
        <f t="shared" si="32"/>
        <v>0</v>
      </c>
      <c r="F192" s="17">
        <f t="shared" si="33"/>
        <v>0</v>
      </c>
      <c r="G192" s="17">
        <f t="shared" si="33"/>
        <v>0</v>
      </c>
      <c r="H192" s="17">
        <f t="shared" si="34"/>
        <v>0</v>
      </c>
      <c r="I192" s="17">
        <f t="shared" si="35"/>
        <v>0</v>
      </c>
      <c r="J192" s="17">
        <f t="shared" si="36"/>
        <v>0</v>
      </c>
      <c r="K192" s="17">
        <f t="shared" si="37"/>
        <v>0</v>
      </c>
      <c r="L192" s="17">
        <f t="shared" si="38"/>
        <v>0</v>
      </c>
      <c r="M192" s="17">
        <f t="shared" ca="1" si="39"/>
        <v>-1.7994618071449379E-5</v>
      </c>
      <c r="N192" s="17">
        <f t="shared" ca="1" si="40"/>
        <v>0</v>
      </c>
      <c r="O192" s="65">
        <f t="shared" ca="1" si="41"/>
        <v>0</v>
      </c>
      <c r="P192" s="17">
        <f t="shared" ca="1" si="42"/>
        <v>0</v>
      </c>
      <c r="Q192" s="17">
        <f t="shared" ca="1" si="43"/>
        <v>0</v>
      </c>
      <c r="R192" s="13">
        <f t="shared" ca="1" si="31"/>
        <v>1.7994618071449379E-5</v>
      </c>
    </row>
    <row r="193" spans="1:18" x14ac:dyDescent="0.2">
      <c r="A193" s="63"/>
      <c r="B193" s="63"/>
      <c r="C193" s="63"/>
      <c r="D193" s="64">
        <f t="shared" si="32"/>
        <v>0</v>
      </c>
      <c r="E193" s="64">
        <f t="shared" si="32"/>
        <v>0</v>
      </c>
      <c r="F193" s="17">
        <f t="shared" si="33"/>
        <v>0</v>
      </c>
      <c r="G193" s="17">
        <f t="shared" si="33"/>
        <v>0</v>
      </c>
      <c r="H193" s="17">
        <f t="shared" si="34"/>
        <v>0</v>
      </c>
      <c r="I193" s="17">
        <f t="shared" si="35"/>
        <v>0</v>
      </c>
      <c r="J193" s="17">
        <f t="shared" si="36"/>
        <v>0</v>
      </c>
      <c r="K193" s="17">
        <f t="shared" si="37"/>
        <v>0</v>
      </c>
      <c r="L193" s="17">
        <f t="shared" si="38"/>
        <v>0</v>
      </c>
      <c r="M193" s="17">
        <f t="shared" ca="1" si="39"/>
        <v>-1.7994618071449379E-5</v>
      </c>
      <c r="N193" s="17">
        <f t="shared" ca="1" si="40"/>
        <v>0</v>
      </c>
      <c r="O193" s="65">
        <f t="shared" ca="1" si="41"/>
        <v>0</v>
      </c>
      <c r="P193" s="17">
        <f t="shared" ca="1" si="42"/>
        <v>0</v>
      </c>
      <c r="Q193" s="17">
        <f t="shared" ca="1" si="43"/>
        <v>0</v>
      </c>
      <c r="R193" s="13">
        <f t="shared" ca="1" si="31"/>
        <v>1.7994618071449379E-5</v>
      </c>
    </row>
    <row r="194" spans="1:18" x14ac:dyDescent="0.2">
      <c r="A194" s="63"/>
      <c r="B194" s="63"/>
      <c r="C194" s="63"/>
      <c r="D194" s="64">
        <f t="shared" si="32"/>
        <v>0</v>
      </c>
      <c r="E194" s="64">
        <f t="shared" si="32"/>
        <v>0</v>
      </c>
      <c r="F194" s="17">
        <f t="shared" si="33"/>
        <v>0</v>
      </c>
      <c r="G194" s="17">
        <f t="shared" si="33"/>
        <v>0</v>
      </c>
      <c r="H194" s="17">
        <f t="shared" si="34"/>
        <v>0</v>
      </c>
      <c r="I194" s="17">
        <f t="shared" si="35"/>
        <v>0</v>
      </c>
      <c r="J194" s="17">
        <f t="shared" si="36"/>
        <v>0</v>
      </c>
      <c r="K194" s="17">
        <f t="shared" si="37"/>
        <v>0</v>
      </c>
      <c r="L194" s="17">
        <f t="shared" si="38"/>
        <v>0</v>
      </c>
      <c r="M194" s="17">
        <f t="shared" ca="1" si="39"/>
        <v>-1.7994618071449379E-5</v>
      </c>
      <c r="N194" s="17">
        <f t="shared" ca="1" si="40"/>
        <v>0</v>
      </c>
      <c r="O194" s="65">
        <f t="shared" ca="1" si="41"/>
        <v>0</v>
      </c>
      <c r="P194" s="17">
        <f t="shared" ca="1" si="42"/>
        <v>0</v>
      </c>
      <c r="Q194" s="17">
        <f t="shared" ca="1" si="43"/>
        <v>0</v>
      </c>
      <c r="R194" s="13">
        <f t="shared" ca="1" si="31"/>
        <v>1.7994618071449379E-5</v>
      </c>
    </row>
    <row r="195" spans="1:18" x14ac:dyDescent="0.2">
      <c r="A195" s="63"/>
      <c r="B195" s="63"/>
      <c r="C195" s="63"/>
      <c r="D195" s="64">
        <f t="shared" si="32"/>
        <v>0</v>
      </c>
      <c r="E195" s="64">
        <f t="shared" si="32"/>
        <v>0</v>
      </c>
      <c r="F195" s="17">
        <f t="shared" si="33"/>
        <v>0</v>
      </c>
      <c r="G195" s="17">
        <f t="shared" si="33"/>
        <v>0</v>
      </c>
      <c r="H195" s="17">
        <f t="shared" si="34"/>
        <v>0</v>
      </c>
      <c r="I195" s="17">
        <f t="shared" si="35"/>
        <v>0</v>
      </c>
      <c r="J195" s="17">
        <f t="shared" si="36"/>
        <v>0</v>
      </c>
      <c r="K195" s="17">
        <f t="shared" si="37"/>
        <v>0</v>
      </c>
      <c r="L195" s="17">
        <f t="shared" si="38"/>
        <v>0</v>
      </c>
      <c r="M195" s="17">
        <f t="shared" ca="1" si="39"/>
        <v>-1.7994618071449379E-5</v>
      </c>
      <c r="N195" s="17">
        <f t="shared" ca="1" si="40"/>
        <v>0</v>
      </c>
      <c r="O195" s="65">
        <f t="shared" ca="1" si="41"/>
        <v>0</v>
      </c>
      <c r="P195" s="17">
        <f t="shared" ca="1" si="42"/>
        <v>0</v>
      </c>
      <c r="Q195" s="17">
        <f t="shared" ca="1" si="43"/>
        <v>0</v>
      </c>
      <c r="R195" s="13">
        <f t="shared" ca="1" si="31"/>
        <v>1.7994618071449379E-5</v>
      </c>
    </row>
    <row r="196" spans="1:18" x14ac:dyDescent="0.2">
      <c r="A196" s="63"/>
      <c r="B196" s="63"/>
      <c r="C196" s="63"/>
      <c r="D196" s="64">
        <f t="shared" si="32"/>
        <v>0</v>
      </c>
      <c r="E196" s="64">
        <f t="shared" si="32"/>
        <v>0</v>
      </c>
      <c r="F196" s="17">
        <f t="shared" si="33"/>
        <v>0</v>
      </c>
      <c r="G196" s="17">
        <f t="shared" si="33"/>
        <v>0</v>
      </c>
      <c r="H196" s="17">
        <f t="shared" si="34"/>
        <v>0</v>
      </c>
      <c r="I196" s="17">
        <f t="shared" si="35"/>
        <v>0</v>
      </c>
      <c r="J196" s="17">
        <f t="shared" si="36"/>
        <v>0</v>
      </c>
      <c r="K196" s="17">
        <f t="shared" si="37"/>
        <v>0</v>
      </c>
      <c r="L196" s="17">
        <f t="shared" si="38"/>
        <v>0</v>
      </c>
      <c r="M196" s="17">
        <f t="shared" ca="1" si="39"/>
        <v>-1.7994618071449379E-5</v>
      </c>
      <c r="N196" s="17">
        <f t="shared" ca="1" si="40"/>
        <v>0</v>
      </c>
      <c r="O196" s="65">
        <f t="shared" ca="1" si="41"/>
        <v>0</v>
      </c>
      <c r="P196" s="17">
        <f t="shared" ca="1" si="42"/>
        <v>0</v>
      </c>
      <c r="Q196" s="17">
        <f t="shared" ca="1" si="43"/>
        <v>0</v>
      </c>
      <c r="R196" s="13">
        <f t="shared" ca="1" si="31"/>
        <v>1.7994618071449379E-5</v>
      </c>
    </row>
    <row r="197" spans="1:18" x14ac:dyDescent="0.2">
      <c r="A197" s="63"/>
      <c r="B197" s="63"/>
      <c r="C197" s="63"/>
      <c r="D197" s="64">
        <f t="shared" si="32"/>
        <v>0</v>
      </c>
      <c r="E197" s="64">
        <f t="shared" si="32"/>
        <v>0</v>
      </c>
      <c r="F197" s="17">
        <f t="shared" si="33"/>
        <v>0</v>
      </c>
      <c r="G197" s="17">
        <f t="shared" si="33"/>
        <v>0</v>
      </c>
      <c r="H197" s="17">
        <f t="shared" si="34"/>
        <v>0</v>
      </c>
      <c r="I197" s="17">
        <f t="shared" si="35"/>
        <v>0</v>
      </c>
      <c r="J197" s="17">
        <f t="shared" si="36"/>
        <v>0</v>
      </c>
      <c r="K197" s="17">
        <f t="shared" si="37"/>
        <v>0</v>
      </c>
      <c r="L197" s="17">
        <f t="shared" si="38"/>
        <v>0</v>
      </c>
      <c r="M197" s="17">
        <f t="shared" ca="1" si="39"/>
        <v>-1.7994618071449379E-5</v>
      </c>
      <c r="N197" s="17">
        <f t="shared" ca="1" si="40"/>
        <v>0</v>
      </c>
      <c r="O197" s="65">
        <f t="shared" ca="1" si="41"/>
        <v>0</v>
      </c>
      <c r="P197" s="17">
        <f t="shared" ca="1" si="42"/>
        <v>0</v>
      </c>
      <c r="Q197" s="17">
        <f t="shared" ca="1" si="43"/>
        <v>0</v>
      </c>
      <c r="R197" s="13">
        <f t="shared" ca="1" si="31"/>
        <v>1.7994618071449379E-5</v>
      </c>
    </row>
    <row r="198" spans="1:18" x14ac:dyDescent="0.2">
      <c r="A198" s="63"/>
      <c r="B198" s="63"/>
      <c r="C198" s="63"/>
      <c r="D198" s="64">
        <f t="shared" si="32"/>
        <v>0</v>
      </c>
      <c r="E198" s="64">
        <f t="shared" si="32"/>
        <v>0</v>
      </c>
      <c r="F198" s="17">
        <f t="shared" si="33"/>
        <v>0</v>
      </c>
      <c r="G198" s="17">
        <f t="shared" si="33"/>
        <v>0</v>
      </c>
      <c r="H198" s="17">
        <f t="shared" si="34"/>
        <v>0</v>
      </c>
      <c r="I198" s="17">
        <f t="shared" si="35"/>
        <v>0</v>
      </c>
      <c r="J198" s="17">
        <f t="shared" si="36"/>
        <v>0</v>
      </c>
      <c r="K198" s="17">
        <f t="shared" si="37"/>
        <v>0</v>
      </c>
      <c r="L198" s="17">
        <f t="shared" si="38"/>
        <v>0</v>
      </c>
      <c r="M198" s="17">
        <f t="shared" ca="1" si="39"/>
        <v>-1.7994618071449379E-5</v>
      </c>
      <c r="N198" s="17">
        <f t="shared" ca="1" si="40"/>
        <v>0</v>
      </c>
      <c r="O198" s="65">
        <f t="shared" ca="1" si="41"/>
        <v>0</v>
      </c>
      <c r="P198" s="17">
        <f t="shared" ca="1" si="42"/>
        <v>0</v>
      </c>
      <c r="Q198" s="17">
        <f t="shared" ca="1" si="43"/>
        <v>0</v>
      </c>
      <c r="R198" s="13">
        <f t="shared" ca="1" si="31"/>
        <v>1.7994618071449379E-5</v>
      </c>
    </row>
    <row r="199" spans="1:18" x14ac:dyDescent="0.2">
      <c r="A199" s="63"/>
      <c r="B199" s="63"/>
      <c r="C199" s="63"/>
      <c r="D199" s="64">
        <f t="shared" si="32"/>
        <v>0</v>
      </c>
      <c r="E199" s="64">
        <f t="shared" si="32"/>
        <v>0</v>
      </c>
      <c r="F199" s="17">
        <f t="shared" si="33"/>
        <v>0</v>
      </c>
      <c r="G199" s="17">
        <f t="shared" si="33"/>
        <v>0</v>
      </c>
      <c r="H199" s="17">
        <f t="shared" si="34"/>
        <v>0</v>
      </c>
      <c r="I199" s="17">
        <f t="shared" si="35"/>
        <v>0</v>
      </c>
      <c r="J199" s="17">
        <f t="shared" si="36"/>
        <v>0</v>
      </c>
      <c r="K199" s="17">
        <f t="shared" si="37"/>
        <v>0</v>
      </c>
      <c r="L199" s="17">
        <f t="shared" si="38"/>
        <v>0</v>
      </c>
      <c r="M199" s="17">
        <f t="shared" ca="1" si="39"/>
        <v>-1.7994618071449379E-5</v>
      </c>
      <c r="N199" s="17">
        <f t="shared" ca="1" si="40"/>
        <v>0</v>
      </c>
      <c r="O199" s="65">
        <f t="shared" ca="1" si="41"/>
        <v>0</v>
      </c>
      <c r="P199" s="17">
        <f t="shared" ca="1" si="42"/>
        <v>0</v>
      </c>
      <c r="Q199" s="17">
        <f t="shared" ca="1" si="43"/>
        <v>0</v>
      </c>
      <c r="R199" s="13">
        <f t="shared" ca="1" si="31"/>
        <v>1.7994618071449379E-5</v>
      </c>
    </row>
    <row r="200" spans="1:18" x14ac:dyDescent="0.2">
      <c r="A200" s="63"/>
      <c r="B200" s="63"/>
      <c r="C200" s="63"/>
      <c r="D200" s="64">
        <f t="shared" si="32"/>
        <v>0</v>
      </c>
      <c r="E200" s="64">
        <f t="shared" si="32"/>
        <v>0</v>
      </c>
      <c r="F200" s="17">
        <f t="shared" si="33"/>
        <v>0</v>
      </c>
      <c r="G200" s="17">
        <f t="shared" si="33"/>
        <v>0</v>
      </c>
      <c r="H200" s="17">
        <f t="shared" si="34"/>
        <v>0</v>
      </c>
      <c r="I200" s="17">
        <f t="shared" si="35"/>
        <v>0</v>
      </c>
      <c r="J200" s="17">
        <f t="shared" si="36"/>
        <v>0</v>
      </c>
      <c r="K200" s="17">
        <f t="shared" si="37"/>
        <v>0</v>
      </c>
      <c r="L200" s="17">
        <f t="shared" si="38"/>
        <v>0</v>
      </c>
      <c r="M200" s="17">
        <f t="shared" ca="1" si="39"/>
        <v>-1.7994618071449379E-5</v>
      </c>
      <c r="N200" s="17">
        <f t="shared" ca="1" si="40"/>
        <v>0</v>
      </c>
      <c r="O200" s="65">
        <f t="shared" ca="1" si="41"/>
        <v>0</v>
      </c>
      <c r="P200" s="17">
        <f t="shared" ca="1" si="42"/>
        <v>0</v>
      </c>
      <c r="Q200" s="17">
        <f t="shared" ca="1" si="43"/>
        <v>0</v>
      </c>
      <c r="R200" s="13">
        <f t="shared" ca="1" si="31"/>
        <v>1.7994618071449379E-5</v>
      </c>
    </row>
    <row r="201" spans="1:18" x14ac:dyDescent="0.2">
      <c r="A201" s="63"/>
      <c r="B201" s="63"/>
      <c r="C201" s="63"/>
      <c r="D201" s="64">
        <f t="shared" si="32"/>
        <v>0</v>
      </c>
      <c r="E201" s="64">
        <f t="shared" si="32"/>
        <v>0</v>
      </c>
      <c r="F201" s="17">
        <f t="shared" si="33"/>
        <v>0</v>
      </c>
      <c r="G201" s="17">
        <f t="shared" si="33"/>
        <v>0</v>
      </c>
      <c r="H201" s="17">
        <f t="shared" si="34"/>
        <v>0</v>
      </c>
      <c r="I201" s="17">
        <f t="shared" si="35"/>
        <v>0</v>
      </c>
      <c r="J201" s="17">
        <f t="shared" si="36"/>
        <v>0</v>
      </c>
      <c r="K201" s="17">
        <f t="shared" si="37"/>
        <v>0</v>
      </c>
      <c r="L201" s="17">
        <f t="shared" si="38"/>
        <v>0</v>
      </c>
      <c r="M201" s="17">
        <f t="shared" ca="1" si="39"/>
        <v>-1.7994618071449379E-5</v>
      </c>
      <c r="N201" s="17">
        <f t="shared" ca="1" si="40"/>
        <v>0</v>
      </c>
      <c r="O201" s="65">
        <f t="shared" ca="1" si="41"/>
        <v>0</v>
      </c>
      <c r="P201" s="17">
        <f t="shared" ca="1" si="42"/>
        <v>0</v>
      </c>
      <c r="Q201" s="17">
        <f t="shared" ca="1" si="43"/>
        <v>0</v>
      </c>
      <c r="R201" s="13">
        <f t="shared" ca="1" si="31"/>
        <v>1.7994618071449379E-5</v>
      </c>
    </row>
    <row r="202" spans="1:18" x14ac:dyDescent="0.2">
      <c r="A202" s="63"/>
      <c r="B202" s="63"/>
      <c r="C202" s="63"/>
      <c r="D202" s="64">
        <f t="shared" si="32"/>
        <v>0</v>
      </c>
      <c r="E202" s="64">
        <f t="shared" si="32"/>
        <v>0</v>
      </c>
      <c r="F202" s="17">
        <f t="shared" si="33"/>
        <v>0</v>
      </c>
      <c r="G202" s="17">
        <f t="shared" si="33"/>
        <v>0</v>
      </c>
      <c r="H202" s="17">
        <f t="shared" si="34"/>
        <v>0</v>
      </c>
      <c r="I202" s="17">
        <f t="shared" si="35"/>
        <v>0</v>
      </c>
      <c r="J202" s="17">
        <f t="shared" si="36"/>
        <v>0</v>
      </c>
      <c r="K202" s="17">
        <f t="shared" si="37"/>
        <v>0</v>
      </c>
      <c r="L202" s="17">
        <f t="shared" si="38"/>
        <v>0</v>
      </c>
      <c r="M202" s="17">
        <f t="shared" ca="1" si="39"/>
        <v>-1.7994618071449379E-5</v>
      </c>
      <c r="N202" s="17">
        <f t="shared" ca="1" si="40"/>
        <v>0</v>
      </c>
      <c r="O202" s="65">
        <f t="shared" ca="1" si="41"/>
        <v>0</v>
      </c>
      <c r="P202" s="17">
        <f t="shared" ca="1" si="42"/>
        <v>0</v>
      </c>
      <c r="Q202" s="17">
        <f t="shared" ca="1" si="43"/>
        <v>0</v>
      </c>
      <c r="R202" s="13">
        <f t="shared" ca="1" si="31"/>
        <v>1.7994618071449379E-5</v>
      </c>
    </row>
    <row r="203" spans="1:18" x14ac:dyDescent="0.2">
      <c r="A203" s="63"/>
      <c r="B203" s="63"/>
      <c r="C203" s="63"/>
      <c r="D203" s="64">
        <f t="shared" si="32"/>
        <v>0</v>
      </c>
      <c r="E203" s="64">
        <f t="shared" si="32"/>
        <v>0</v>
      </c>
      <c r="F203" s="17">
        <f t="shared" si="33"/>
        <v>0</v>
      </c>
      <c r="G203" s="17">
        <f t="shared" si="33"/>
        <v>0</v>
      </c>
      <c r="H203" s="17">
        <f t="shared" si="34"/>
        <v>0</v>
      </c>
      <c r="I203" s="17">
        <f t="shared" si="35"/>
        <v>0</v>
      </c>
      <c r="J203" s="17">
        <f t="shared" si="36"/>
        <v>0</v>
      </c>
      <c r="K203" s="17">
        <f t="shared" si="37"/>
        <v>0</v>
      </c>
      <c r="L203" s="17">
        <f t="shared" si="38"/>
        <v>0</v>
      </c>
      <c r="M203" s="17">
        <f t="shared" ca="1" si="39"/>
        <v>-1.7994618071449379E-5</v>
      </c>
      <c r="N203" s="17">
        <f t="shared" ca="1" si="40"/>
        <v>0</v>
      </c>
      <c r="O203" s="65">
        <f t="shared" ca="1" si="41"/>
        <v>0</v>
      </c>
      <c r="P203" s="17">
        <f t="shared" ca="1" si="42"/>
        <v>0</v>
      </c>
      <c r="Q203" s="17">
        <f t="shared" ca="1" si="43"/>
        <v>0</v>
      </c>
      <c r="R203" s="13">
        <f t="shared" ca="1" si="31"/>
        <v>1.7994618071449379E-5</v>
      </c>
    </row>
    <row r="204" spans="1:18" x14ac:dyDescent="0.2">
      <c r="A204" s="63"/>
      <c r="B204" s="63"/>
      <c r="C204" s="63"/>
      <c r="D204" s="64">
        <f t="shared" si="32"/>
        <v>0</v>
      </c>
      <c r="E204" s="64">
        <f t="shared" si="32"/>
        <v>0</v>
      </c>
      <c r="F204" s="17">
        <f t="shared" si="33"/>
        <v>0</v>
      </c>
      <c r="G204" s="17">
        <f t="shared" si="33"/>
        <v>0</v>
      </c>
      <c r="H204" s="17">
        <f t="shared" si="34"/>
        <v>0</v>
      </c>
      <c r="I204" s="17">
        <f t="shared" si="35"/>
        <v>0</v>
      </c>
      <c r="J204" s="17">
        <f t="shared" si="36"/>
        <v>0</v>
      </c>
      <c r="K204" s="17">
        <f t="shared" si="37"/>
        <v>0</v>
      </c>
      <c r="L204" s="17">
        <f t="shared" si="38"/>
        <v>0</v>
      </c>
      <c r="M204" s="17">
        <f t="shared" ca="1" si="39"/>
        <v>-1.7994618071449379E-5</v>
      </c>
      <c r="N204" s="17">
        <f t="shared" ca="1" si="40"/>
        <v>0</v>
      </c>
      <c r="O204" s="65">
        <f t="shared" ca="1" si="41"/>
        <v>0</v>
      </c>
      <c r="P204" s="17">
        <f t="shared" ca="1" si="42"/>
        <v>0</v>
      </c>
      <c r="Q204" s="17">
        <f t="shared" ca="1" si="43"/>
        <v>0</v>
      </c>
      <c r="R204" s="13">
        <f t="shared" ca="1" si="31"/>
        <v>1.7994618071449379E-5</v>
      </c>
    </row>
    <row r="205" spans="1:18" x14ac:dyDescent="0.2">
      <c r="A205" s="63"/>
      <c r="B205" s="63"/>
      <c r="C205" s="63"/>
      <c r="D205" s="64">
        <f t="shared" si="32"/>
        <v>0</v>
      </c>
      <c r="E205" s="64">
        <f t="shared" si="32"/>
        <v>0</v>
      </c>
      <c r="F205" s="17">
        <f t="shared" si="33"/>
        <v>0</v>
      </c>
      <c r="G205" s="17">
        <f t="shared" si="33"/>
        <v>0</v>
      </c>
      <c r="H205" s="17">
        <f t="shared" si="34"/>
        <v>0</v>
      </c>
      <c r="I205" s="17">
        <f t="shared" si="35"/>
        <v>0</v>
      </c>
      <c r="J205" s="17">
        <f t="shared" si="36"/>
        <v>0</v>
      </c>
      <c r="K205" s="17">
        <f t="shared" si="37"/>
        <v>0</v>
      </c>
      <c r="L205" s="17">
        <f t="shared" si="38"/>
        <v>0</v>
      </c>
      <c r="M205" s="17">
        <f t="shared" ca="1" si="39"/>
        <v>-1.7994618071449379E-5</v>
      </c>
      <c r="N205" s="17">
        <f t="shared" ca="1" si="40"/>
        <v>0</v>
      </c>
      <c r="O205" s="65">
        <f t="shared" ca="1" si="41"/>
        <v>0</v>
      </c>
      <c r="P205" s="17">
        <f t="shared" ca="1" si="42"/>
        <v>0</v>
      </c>
      <c r="Q205" s="17">
        <f t="shared" ca="1" si="43"/>
        <v>0</v>
      </c>
      <c r="R205" s="13">
        <f t="shared" ca="1" si="31"/>
        <v>1.7994618071449379E-5</v>
      </c>
    </row>
    <row r="206" spans="1:18" x14ac:dyDescent="0.2">
      <c r="A206" s="63"/>
      <c r="B206" s="63"/>
      <c r="C206" s="63"/>
      <c r="D206" s="64">
        <f t="shared" si="32"/>
        <v>0</v>
      </c>
      <c r="E206" s="64">
        <f t="shared" si="32"/>
        <v>0</v>
      </c>
      <c r="F206" s="17">
        <f t="shared" si="33"/>
        <v>0</v>
      </c>
      <c r="G206" s="17">
        <f t="shared" si="33"/>
        <v>0</v>
      </c>
      <c r="H206" s="17">
        <f t="shared" si="34"/>
        <v>0</v>
      </c>
      <c r="I206" s="17">
        <f t="shared" si="35"/>
        <v>0</v>
      </c>
      <c r="J206" s="17">
        <f t="shared" si="36"/>
        <v>0</v>
      </c>
      <c r="K206" s="17">
        <f t="shared" si="37"/>
        <v>0</v>
      </c>
      <c r="L206" s="17">
        <f t="shared" si="38"/>
        <v>0</v>
      </c>
      <c r="M206" s="17">
        <f t="shared" ca="1" si="39"/>
        <v>-1.7994618071449379E-5</v>
      </c>
      <c r="N206" s="17">
        <f t="shared" ca="1" si="40"/>
        <v>0</v>
      </c>
      <c r="O206" s="65">
        <f t="shared" ca="1" si="41"/>
        <v>0</v>
      </c>
      <c r="P206" s="17">
        <f t="shared" ca="1" si="42"/>
        <v>0</v>
      </c>
      <c r="Q206" s="17">
        <f t="shared" ca="1" si="43"/>
        <v>0</v>
      </c>
      <c r="R206" s="13">
        <f t="shared" ca="1" si="31"/>
        <v>1.7994618071449379E-5</v>
      </c>
    </row>
    <row r="207" spans="1:18" x14ac:dyDescent="0.2">
      <c r="A207" s="63"/>
      <c r="B207" s="63"/>
      <c r="C207" s="63"/>
      <c r="D207" s="64">
        <f t="shared" si="32"/>
        <v>0</v>
      </c>
      <c r="E207" s="64">
        <f t="shared" si="32"/>
        <v>0</v>
      </c>
      <c r="F207" s="17">
        <f t="shared" si="33"/>
        <v>0</v>
      </c>
      <c r="G207" s="17">
        <f t="shared" si="33"/>
        <v>0</v>
      </c>
      <c r="H207" s="17">
        <f t="shared" si="34"/>
        <v>0</v>
      </c>
      <c r="I207" s="17">
        <f t="shared" si="35"/>
        <v>0</v>
      </c>
      <c r="J207" s="17">
        <f t="shared" si="36"/>
        <v>0</v>
      </c>
      <c r="K207" s="17">
        <f t="shared" si="37"/>
        <v>0</v>
      </c>
      <c r="L207" s="17">
        <f t="shared" si="38"/>
        <v>0</v>
      </c>
      <c r="M207" s="17">
        <f t="shared" ca="1" si="39"/>
        <v>-1.7994618071449379E-5</v>
      </c>
      <c r="N207" s="17">
        <f t="shared" ca="1" si="40"/>
        <v>0</v>
      </c>
      <c r="O207" s="65">
        <f t="shared" ca="1" si="41"/>
        <v>0</v>
      </c>
      <c r="P207" s="17">
        <f t="shared" ca="1" si="42"/>
        <v>0</v>
      </c>
      <c r="Q207" s="17">
        <f t="shared" ca="1" si="43"/>
        <v>0</v>
      </c>
      <c r="R207" s="13">
        <f t="shared" ca="1" si="31"/>
        <v>1.7994618071449379E-5</v>
      </c>
    </row>
    <row r="208" spans="1:18" x14ac:dyDescent="0.2">
      <c r="A208" s="63"/>
      <c r="B208" s="63"/>
      <c r="C208" s="63"/>
      <c r="D208" s="64">
        <f t="shared" si="32"/>
        <v>0</v>
      </c>
      <c r="E208" s="64">
        <f t="shared" si="32"/>
        <v>0</v>
      </c>
      <c r="F208" s="17">
        <f t="shared" si="33"/>
        <v>0</v>
      </c>
      <c r="G208" s="17">
        <f t="shared" si="33"/>
        <v>0</v>
      </c>
      <c r="H208" s="17">
        <f t="shared" si="34"/>
        <v>0</v>
      </c>
      <c r="I208" s="17">
        <f t="shared" si="35"/>
        <v>0</v>
      </c>
      <c r="J208" s="17">
        <f t="shared" si="36"/>
        <v>0</v>
      </c>
      <c r="K208" s="17">
        <f t="shared" si="37"/>
        <v>0</v>
      </c>
      <c r="L208" s="17">
        <f t="shared" si="38"/>
        <v>0</v>
      </c>
      <c r="M208" s="17">
        <f t="shared" ca="1" si="39"/>
        <v>-1.7994618071449379E-5</v>
      </c>
      <c r="N208" s="17">
        <f t="shared" ca="1" si="40"/>
        <v>0</v>
      </c>
      <c r="O208" s="65">
        <f t="shared" ca="1" si="41"/>
        <v>0</v>
      </c>
      <c r="P208" s="17">
        <f t="shared" ca="1" si="42"/>
        <v>0</v>
      </c>
      <c r="Q208" s="17">
        <f t="shared" ca="1" si="43"/>
        <v>0</v>
      </c>
      <c r="R208" s="13">
        <f t="shared" ref="R208:R271" ca="1" si="44">+E208-M208</f>
        <v>1.7994618071449379E-5</v>
      </c>
    </row>
    <row r="209" spans="1:18" x14ac:dyDescent="0.2">
      <c r="A209" s="63"/>
      <c r="B209" s="63"/>
      <c r="C209" s="63"/>
      <c r="D209" s="64">
        <f t="shared" ref="D209:E272" si="45">A209/A$18</f>
        <v>0</v>
      </c>
      <c r="E209" s="64">
        <f t="shared" si="45"/>
        <v>0</v>
      </c>
      <c r="F209" s="17">
        <f t="shared" ref="F209:G272" si="46">$C209*D209</f>
        <v>0</v>
      </c>
      <c r="G209" s="17">
        <f t="shared" si="46"/>
        <v>0</v>
      </c>
      <c r="H209" s="17">
        <f t="shared" ref="H209:H272" si="47">C209*D209*D209</f>
        <v>0</v>
      </c>
      <c r="I209" s="17">
        <f t="shared" ref="I209:I272" si="48">C209*D209*D209*D209</f>
        <v>0</v>
      </c>
      <c r="J209" s="17">
        <f t="shared" ref="J209:J272" si="49">C209*D209*D209*D209*D209</f>
        <v>0</v>
      </c>
      <c r="K209" s="17">
        <f t="shared" ref="K209:K272" si="50">C209*E209*D209</f>
        <v>0</v>
      </c>
      <c r="L209" s="17">
        <f t="shared" ref="L209:L272" si="51">C209*E209*D209*D209</f>
        <v>0</v>
      </c>
      <c r="M209" s="17">
        <f t="shared" ref="M209:M272" ca="1" si="52">+E$4+E$5*D209+E$6*D209^2</f>
        <v>-1.7994618071449379E-5</v>
      </c>
      <c r="N209" s="17">
        <f t="shared" ref="N209:N272" ca="1" si="53">C209*(M209-E209)^2</f>
        <v>0</v>
      </c>
      <c r="O209" s="65">
        <f t="shared" ref="O209:O272" ca="1" si="54">(C209*O$1-O$2*F209+O$3*H209)^2</f>
        <v>0</v>
      </c>
      <c r="P209" s="17">
        <f t="shared" ref="P209:P272" ca="1" si="55">(-C209*O$2+O$4*F209-O$5*H209)^2</f>
        <v>0</v>
      </c>
      <c r="Q209" s="17">
        <f t="shared" ref="Q209:Q272" ca="1" si="56">+(C209*O$3-F209*O$5+H209*O$6)^2</f>
        <v>0</v>
      </c>
      <c r="R209" s="13">
        <f t="shared" ca="1" si="44"/>
        <v>1.7994618071449379E-5</v>
      </c>
    </row>
    <row r="210" spans="1:18" x14ac:dyDescent="0.2">
      <c r="A210" s="63"/>
      <c r="B210" s="63"/>
      <c r="C210" s="63"/>
      <c r="D210" s="64">
        <f t="shared" si="45"/>
        <v>0</v>
      </c>
      <c r="E210" s="64">
        <f t="shared" si="45"/>
        <v>0</v>
      </c>
      <c r="F210" s="17">
        <f t="shared" si="46"/>
        <v>0</v>
      </c>
      <c r="G210" s="17">
        <f t="shared" si="46"/>
        <v>0</v>
      </c>
      <c r="H210" s="17">
        <f t="shared" si="47"/>
        <v>0</v>
      </c>
      <c r="I210" s="17">
        <f t="shared" si="48"/>
        <v>0</v>
      </c>
      <c r="J210" s="17">
        <f t="shared" si="49"/>
        <v>0</v>
      </c>
      <c r="K210" s="17">
        <f t="shared" si="50"/>
        <v>0</v>
      </c>
      <c r="L210" s="17">
        <f t="shared" si="51"/>
        <v>0</v>
      </c>
      <c r="M210" s="17">
        <f t="shared" ca="1" si="52"/>
        <v>-1.7994618071449379E-5</v>
      </c>
      <c r="N210" s="17">
        <f t="shared" ca="1" si="53"/>
        <v>0</v>
      </c>
      <c r="O210" s="65">
        <f t="shared" ca="1" si="54"/>
        <v>0</v>
      </c>
      <c r="P210" s="17">
        <f t="shared" ca="1" si="55"/>
        <v>0</v>
      </c>
      <c r="Q210" s="17">
        <f t="shared" ca="1" si="56"/>
        <v>0</v>
      </c>
      <c r="R210" s="13">
        <f t="shared" ca="1" si="44"/>
        <v>1.7994618071449379E-5</v>
      </c>
    </row>
    <row r="211" spans="1:18" x14ac:dyDescent="0.2">
      <c r="A211" s="63"/>
      <c r="B211" s="63"/>
      <c r="C211" s="63"/>
      <c r="D211" s="64">
        <f t="shared" si="45"/>
        <v>0</v>
      </c>
      <c r="E211" s="64">
        <f t="shared" si="45"/>
        <v>0</v>
      </c>
      <c r="F211" s="17">
        <f t="shared" si="46"/>
        <v>0</v>
      </c>
      <c r="G211" s="17">
        <f t="shared" si="46"/>
        <v>0</v>
      </c>
      <c r="H211" s="17">
        <f t="shared" si="47"/>
        <v>0</v>
      </c>
      <c r="I211" s="17">
        <f t="shared" si="48"/>
        <v>0</v>
      </c>
      <c r="J211" s="17">
        <f t="shared" si="49"/>
        <v>0</v>
      </c>
      <c r="K211" s="17">
        <f t="shared" si="50"/>
        <v>0</v>
      </c>
      <c r="L211" s="17">
        <f t="shared" si="51"/>
        <v>0</v>
      </c>
      <c r="M211" s="17">
        <f t="shared" ca="1" si="52"/>
        <v>-1.7994618071449379E-5</v>
      </c>
      <c r="N211" s="17">
        <f t="shared" ca="1" si="53"/>
        <v>0</v>
      </c>
      <c r="O211" s="65">
        <f t="shared" ca="1" si="54"/>
        <v>0</v>
      </c>
      <c r="P211" s="17">
        <f t="shared" ca="1" si="55"/>
        <v>0</v>
      </c>
      <c r="Q211" s="17">
        <f t="shared" ca="1" si="56"/>
        <v>0</v>
      </c>
      <c r="R211" s="13">
        <f t="shared" ca="1" si="44"/>
        <v>1.7994618071449379E-5</v>
      </c>
    </row>
    <row r="212" spans="1:18" x14ac:dyDescent="0.2">
      <c r="A212" s="63"/>
      <c r="B212" s="63"/>
      <c r="C212" s="63"/>
      <c r="D212" s="64">
        <f t="shared" si="45"/>
        <v>0</v>
      </c>
      <c r="E212" s="64">
        <f t="shared" si="45"/>
        <v>0</v>
      </c>
      <c r="F212" s="17">
        <f t="shared" si="46"/>
        <v>0</v>
      </c>
      <c r="G212" s="17">
        <f t="shared" si="46"/>
        <v>0</v>
      </c>
      <c r="H212" s="17">
        <f t="shared" si="47"/>
        <v>0</v>
      </c>
      <c r="I212" s="17">
        <f t="shared" si="48"/>
        <v>0</v>
      </c>
      <c r="J212" s="17">
        <f t="shared" si="49"/>
        <v>0</v>
      </c>
      <c r="K212" s="17">
        <f t="shared" si="50"/>
        <v>0</v>
      </c>
      <c r="L212" s="17">
        <f t="shared" si="51"/>
        <v>0</v>
      </c>
      <c r="M212" s="17">
        <f t="shared" ca="1" si="52"/>
        <v>-1.7994618071449379E-5</v>
      </c>
      <c r="N212" s="17">
        <f t="shared" ca="1" si="53"/>
        <v>0</v>
      </c>
      <c r="O212" s="65">
        <f t="shared" ca="1" si="54"/>
        <v>0</v>
      </c>
      <c r="P212" s="17">
        <f t="shared" ca="1" si="55"/>
        <v>0</v>
      </c>
      <c r="Q212" s="17">
        <f t="shared" ca="1" si="56"/>
        <v>0</v>
      </c>
      <c r="R212" s="13">
        <f t="shared" ca="1" si="44"/>
        <v>1.7994618071449379E-5</v>
      </c>
    </row>
    <row r="213" spans="1:18" x14ac:dyDescent="0.2">
      <c r="A213" s="63"/>
      <c r="B213" s="63"/>
      <c r="C213" s="63"/>
      <c r="D213" s="64">
        <f t="shared" si="45"/>
        <v>0</v>
      </c>
      <c r="E213" s="64">
        <f t="shared" si="45"/>
        <v>0</v>
      </c>
      <c r="F213" s="17">
        <f t="shared" si="46"/>
        <v>0</v>
      </c>
      <c r="G213" s="17">
        <f t="shared" si="46"/>
        <v>0</v>
      </c>
      <c r="H213" s="17">
        <f t="shared" si="47"/>
        <v>0</v>
      </c>
      <c r="I213" s="17">
        <f t="shared" si="48"/>
        <v>0</v>
      </c>
      <c r="J213" s="17">
        <f t="shared" si="49"/>
        <v>0</v>
      </c>
      <c r="K213" s="17">
        <f t="shared" si="50"/>
        <v>0</v>
      </c>
      <c r="L213" s="17">
        <f t="shared" si="51"/>
        <v>0</v>
      </c>
      <c r="M213" s="17">
        <f t="shared" ca="1" si="52"/>
        <v>-1.7994618071449379E-5</v>
      </c>
      <c r="N213" s="17">
        <f t="shared" ca="1" si="53"/>
        <v>0</v>
      </c>
      <c r="O213" s="65">
        <f t="shared" ca="1" si="54"/>
        <v>0</v>
      </c>
      <c r="P213" s="17">
        <f t="shared" ca="1" si="55"/>
        <v>0</v>
      </c>
      <c r="Q213" s="17">
        <f t="shared" ca="1" si="56"/>
        <v>0</v>
      </c>
      <c r="R213" s="13">
        <f t="shared" ca="1" si="44"/>
        <v>1.7994618071449379E-5</v>
      </c>
    </row>
    <row r="214" spans="1:18" x14ac:dyDescent="0.2">
      <c r="A214" s="63"/>
      <c r="B214" s="63"/>
      <c r="C214" s="63"/>
      <c r="D214" s="64">
        <f t="shared" si="45"/>
        <v>0</v>
      </c>
      <c r="E214" s="64">
        <f t="shared" si="45"/>
        <v>0</v>
      </c>
      <c r="F214" s="17">
        <f t="shared" si="46"/>
        <v>0</v>
      </c>
      <c r="G214" s="17">
        <f t="shared" si="46"/>
        <v>0</v>
      </c>
      <c r="H214" s="17">
        <f t="shared" si="47"/>
        <v>0</v>
      </c>
      <c r="I214" s="17">
        <f t="shared" si="48"/>
        <v>0</v>
      </c>
      <c r="J214" s="17">
        <f t="shared" si="49"/>
        <v>0</v>
      </c>
      <c r="K214" s="17">
        <f t="shared" si="50"/>
        <v>0</v>
      </c>
      <c r="L214" s="17">
        <f t="shared" si="51"/>
        <v>0</v>
      </c>
      <c r="M214" s="17">
        <f t="shared" ca="1" si="52"/>
        <v>-1.7994618071449379E-5</v>
      </c>
      <c r="N214" s="17">
        <f t="shared" ca="1" si="53"/>
        <v>0</v>
      </c>
      <c r="O214" s="65">
        <f t="shared" ca="1" si="54"/>
        <v>0</v>
      </c>
      <c r="P214" s="17">
        <f t="shared" ca="1" si="55"/>
        <v>0</v>
      </c>
      <c r="Q214" s="17">
        <f t="shared" ca="1" si="56"/>
        <v>0</v>
      </c>
      <c r="R214" s="13">
        <f t="shared" ca="1" si="44"/>
        <v>1.7994618071449379E-5</v>
      </c>
    </row>
    <row r="215" spans="1:18" x14ac:dyDescent="0.2">
      <c r="A215" s="63"/>
      <c r="B215" s="63"/>
      <c r="C215" s="63"/>
      <c r="D215" s="64">
        <f t="shared" si="45"/>
        <v>0</v>
      </c>
      <c r="E215" s="64">
        <f t="shared" si="45"/>
        <v>0</v>
      </c>
      <c r="F215" s="17">
        <f t="shared" si="46"/>
        <v>0</v>
      </c>
      <c r="G215" s="17">
        <f t="shared" si="46"/>
        <v>0</v>
      </c>
      <c r="H215" s="17">
        <f t="shared" si="47"/>
        <v>0</v>
      </c>
      <c r="I215" s="17">
        <f t="shared" si="48"/>
        <v>0</v>
      </c>
      <c r="J215" s="17">
        <f t="shared" si="49"/>
        <v>0</v>
      </c>
      <c r="K215" s="17">
        <f t="shared" si="50"/>
        <v>0</v>
      </c>
      <c r="L215" s="17">
        <f t="shared" si="51"/>
        <v>0</v>
      </c>
      <c r="M215" s="17">
        <f t="shared" ca="1" si="52"/>
        <v>-1.7994618071449379E-5</v>
      </c>
      <c r="N215" s="17">
        <f t="shared" ca="1" si="53"/>
        <v>0</v>
      </c>
      <c r="O215" s="65">
        <f t="shared" ca="1" si="54"/>
        <v>0</v>
      </c>
      <c r="P215" s="17">
        <f t="shared" ca="1" si="55"/>
        <v>0</v>
      </c>
      <c r="Q215" s="17">
        <f t="shared" ca="1" si="56"/>
        <v>0</v>
      </c>
      <c r="R215" s="13">
        <f t="shared" ca="1" si="44"/>
        <v>1.7994618071449379E-5</v>
      </c>
    </row>
    <row r="216" spans="1:18" x14ac:dyDescent="0.2">
      <c r="A216" s="63"/>
      <c r="B216" s="63"/>
      <c r="C216" s="63"/>
      <c r="D216" s="64">
        <f t="shared" si="45"/>
        <v>0</v>
      </c>
      <c r="E216" s="64">
        <f t="shared" si="45"/>
        <v>0</v>
      </c>
      <c r="F216" s="17">
        <f t="shared" si="46"/>
        <v>0</v>
      </c>
      <c r="G216" s="17">
        <f t="shared" si="46"/>
        <v>0</v>
      </c>
      <c r="H216" s="17">
        <f t="shared" si="47"/>
        <v>0</v>
      </c>
      <c r="I216" s="17">
        <f t="shared" si="48"/>
        <v>0</v>
      </c>
      <c r="J216" s="17">
        <f t="shared" si="49"/>
        <v>0</v>
      </c>
      <c r="K216" s="17">
        <f t="shared" si="50"/>
        <v>0</v>
      </c>
      <c r="L216" s="17">
        <f t="shared" si="51"/>
        <v>0</v>
      </c>
      <c r="M216" s="17">
        <f t="shared" ca="1" si="52"/>
        <v>-1.7994618071449379E-5</v>
      </c>
      <c r="N216" s="17">
        <f t="shared" ca="1" si="53"/>
        <v>0</v>
      </c>
      <c r="O216" s="65">
        <f t="shared" ca="1" si="54"/>
        <v>0</v>
      </c>
      <c r="P216" s="17">
        <f t="shared" ca="1" si="55"/>
        <v>0</v>
      </c>
      <c r="Q216" s="17">
        <f t="shared" ca="1" si="56"/>
        <v>0</v>
      </c>
      <c r="R216" s="13">
        <f t="shared" ca="1" si="44"/>
        <v>1.7994618071449379E-5</v>
      </c>
    </row>
    <row r="217" spans="1:18" x14ac:dyDescent="0.2">
      <c r="A217" s="63"/>
      <c r="B217" s="63"/>
      <c r="C217" s="63"/>
      <c r="D217" s="64">
        <f t="shared" si="45"/>
        <v>0</v>
      </c>
      <c r="E217" s="64">
        <f t="shared" si="45"/>
        <v>0</v>
      </c>
      <c r="F217" s="17">
        <f t="shared" si="46"/>
        <v>0</v>
      </c>
      <c r="G217" s="17">
        <f t="shared" si="46"/>
        <v>0</v>
      </c>
      <c r="H217" s="17">
        <f t="shared" si="47"/>
        <v>0</v>
      </c>
      <c r="I217" s="17">
        <f t="shared" si="48"/>
        <v>0</v>
      </c>
      <c r="J217" s="17">
        <f t="shared" si="49"/>
        <v>0</v>
      </c>
      <c r="K217" s="17">
        <f t="shared" si="50"/>
        <v>0</v>
      </c>
      <c r="L217" s="17">
        <f t="shared" si="51"/>
        <v>0</v>
      </c>
      <c r="M217" s="17">
        <f t="shared" ca="1" si="52"/>
        <v>-1.7994618071449379E-5</v>
      </c>
      <c r="N217" s="17">
        <f t="shared" ca="1" si="53"/>
        <v>0</v>
      </c>
      <c r="O217" s="65">
        <f t="shared" ca="1" si="54"/>
        <v>0</v>
      </c>
      <c r="P217" s="17">
        <f t="shared" ca="1" si="55"/>
        <v>0</v>
      </c>
      <c r="Q217" s="17">
        <f t="shared" ca="1" si="56"/>
        <v>0</v>
      </c>
      <c r="R217" s="13">
        <f t="shared" ca="1" si="44"/>
        <v>1.7994618071449379E-5</v>
      </c>
    </row>
    <row r="218" spans="1:18" x14ac:dyDescent="0.2">
      <c r="A218" s="63"/>
      <c r="B218" s="63"/>
      <c r="C218" s="63"/>
      <c r="D218" s="64">
        <f t="shared" si="45"/>
        <v>0</v>
      </c>
      <c r="E218" s="64">
        <f t="shared" si="45"/>
        <v>0</v>
      </c>
      <c r="F218" s="17">
        <f t="shared" si="46"/>
        <v>0</v>
      </c>
      <c r="G218" s="17">
        <f t="shared" si="46"/>
        <v>0</v>
      </c>
      <c r="H218" s="17">
        <f t="shared" si="47"/>
        <v>0</v>
      </c>
      <c r="I218" s="17">
        <f t="shared" si="48"/>
        <v>0</v>
      </c>
      <c r="J218" s="17">
        <f t="shared" si="49"/>
        <v>0</v>
      </c>
      <c r="K218" s="17">
        <f t="shared" si="50"/>
        <v>0</v>
      </c>
      <c r="L218" s="17">
        <f t="shared" si="51"/>
        <v>0</v>
      </c>
      <c r="M218" s="17">
        <f t="shared" ca="1" si="52"/>
        <v>-1.7994618071449379E-5</v>
      </c>
      <c r="N218" s="17">
        <f t="shared" ca="1" si="53"/>
        <v>0</v>
      </c>
      <c r="O218" s="65">
        <f t="shared" ca="1" si="54"/>
        <v>0</v>
      </c>
      <c r="P218" s="17">
        <f t="shared" ca="1" si="55"/>
        <v>0</v>
      </c>
      <c r="Q218" s="17">
        <f t="shared" ca="1" si="56"/>
        <v>0</v>
      </c>
      <c r="R218" s="13">
        <f t="shared" ca="1" si="44"/>
        <v>1.7994618071449379E-5</v>
      </c>
    </row>
    <row r="219" spans="1:18" x14ac:dyDescent="0.2">
      <c r="A219" s="63"/>
      <c r="B219" s="63"/>
      <c r="C219" s="63"/>
      <c r="D219" s="64">
        <f t="shared" si="45"/>
        <v>0</v>
      </c>
      <c r="E219" s="64">
        <f t="shared" si="45"/>
        <v>0</v>
      </c>
      <c r="F219" s="17">
        <f t="shared" si="46"/>
        <v>0</v>
      </c>
      <c r="G219" s="17">
        <f t="shared" si="46"/>
        <v>0</v>
      </c>
      <c r="H219" s="17">
        <f t="shared" si="47"/>
        <v>0</v>
      </c>
      <c r="I219" s="17">
        <f t="shared" si="48"/>
        <v>0</v>
      </c>
      <c r="J219" s="17">
        <f t="shared" si="49"/>
        <v>0</v>
      </c>
      <c r="K219" s="17">
        <f t="shared" si="50"/>
        <v>0</v>
      </c>
      <c r="L219" s="17">
        <f t="shared" si="51"/>
        <v>0</v>
      </c>
      <c r="M219" s="17">
        <f t="shared" ca="1" si="52"/>
        <v>-1.7994618071449379E-5</v>
      </c>
      <c r="N219" s="17">
        <f t="shared" ca="1" si="53"/>
        <v>0</v>
      </c>
      <c r="O219" s="65">
        <f t="shared" ca="1" si="54"/>
        <v>0</v>
      </c>
      <c r="P219" s="17">
        <f t="shared" ca="1" si="55"/>
        <v>0</v>
      </c>
      <c r="Q219" s="17">
        <f t="shared" ca="1" si="56"/>
        <v>0</v>
      </c>
      <c r="R219" s="13">
        <f t="shared" ca="1" si="44"/>
        <v>1.7994618071449379E-5</v>
      </c>
    </row>
    <row r="220" spans="1:18" x14ac:dyDescent="0.2">
      <c r="A220" s="63"/>
      <c r="B220" s="63"/>
      <c r="C220" s="63"/>
      <c r="D220" s="64">
        <f t="shared" si="45"/>
        <v>0</v>
      </c>
      <c r="E220" s="64">
        <f t="shared" si="45"/>
        <v>0</v>
      </c>
      <c r="F220" s="17">
        <f t="shared" si="46"/>
        <v>0</v>
      </c>
      <c r="G220" s="17">
        <f t="shared" si="46"/>
        <v>0</v>
      </c>
      <c r="H220" s="17">
        <f t="shared" si="47"/>
        <v>0</v>
      </c>
      <c r="I220" s="17">
        <f t="shared" si="48"/>
        <v>0</v>
      </c>
      <c r="J220" s="17">
        <f t="shared" si="49"/>
        <v>0</v>
      </c>
      <c r="K220" s="17">
        <f t="shared" si="50"/>
        <v>0</v>
      </c>
      <c r="L220" s="17">
        <f t="shared" si="51"/>
        <v>0</v>
      </c>
      <c r="M220" s="17">
        <f t="shared" ca="1" si="52"/>
        <v>-1.7994618071449379E-5</v>
      </c>
      <c r="N220" s="17">
        <f t="shared" ca="1" si="53"/>
        <v>0</v>
      </c>
      <c r="O220" s="65">
        <f t="shared" ca="1" si="54"/>
        <v>0</v>
      </c>
      <c r="P220" s="17">
        <f t="shared" ca="1" si="55"/>
        <v>0</v>
      </c>
      <c r="Q220" s="17">
        <f t="shared" ca="1" si="56"/>
        <v>0</v>
      </c>
      <c r="R220" s="13">
        <f t="shared" ca="1" si="44"/>
        <v>1.7994618071449379E-5</v>
      </c>
    </row>
    <row r="221" spans="1:18" x14ac:dyDescent="0.2">
      <c r="A221" s="63"/>
      <c r="B221" s="63"/>
      <c r="C221" s="63"/>
      <c r="D221" s="64">
        <f t="shared" si="45"/>
        <v>0</v>
      </c>
      <c r="E221" s="64">
        <f t="shared" si="45"/>
        <v>0</v>
      </c>
      <c r="F221" s="17">
        <f t="shared" si="46"/>
        <v>0</v>
      </c>
      <c r="G221" s="17">
        <f t="shared" si="46"/>
        <v>0</v>
      </c>
      <c r="H221" s="17">
        <f t="shared" si="47"/>
        <v>0</v>
      </c>
      <c r="I221" s="17">
        <f t="shared" si="48"/>
        <v>0</v>
      </c>
      <c r="J221" s="17">
        <f t="shared" si="49"/>
        <v>0</v>
      </c>
      <c r="K221" s="17">
        <f t="shared" si="50"/>
        <v>0</v>
      </c>
      <c r="L221" s="17">
        <f t="shared" si="51"/>
        <v>0</v>
      </c>
      <c r="M221" s="17">
        <f t="shared" ca="1" si="52"/>
        <v>-1.7994618071449379E-5</v>
      </c>
      <c r="N221" s="17">
        <f t="shared" ca="1" si="53"/>
        <v>0</v>
      </c>
      <c r="O221" s="65">
        <f t="shared" ca="1" si="54"/>
        <v>0</v>
      </c>
      <c r="P221" s="17">
        <f t="shared" ca="1" si="55"/>
        <v>0</v>
      </c>
      <c r="Q221" s="17">
        <f t="shared" ca="1" si="56"/>
        <v>0</v>
      </c>
      <c r="R221" s="13">
        <f t="shared" ca="1" si="44"/>
        <v>1.7994618071449379E-5</v>
      </c>
    </row>
    <row r="222" spans="1:18" x14ac:dyDescent="0.2">
      <c r="A222" s="63"/>
      <c r="B222" s="63"/>
      <c r="C222" s="63"/>
      <c r="D222" s="64">
        <f t="shared" si="45"/>
        <v>0</v>
      </c>
      <c r="E222" s="64">
        <f t="shared" si="45"/>
        <v>0</v>
      </c>
      <c r="F222" s="17">
        <f t="shared" si="46"/>
        <v>0</v>
      </c>
      <c r="G222" s="17">
        <f t="shared" si="46"/>
        <v>0</v>
      </c>
      <c r="H222" s="17">
        <f t="shared" si="47"/>
        <v>0</v>
      </c>
      <c r="I222" s="17">
        <f t="shared" si="48"/>
        <v>0</v>
      </c>
      <c r="J222" s="17">
        <f t="shared" si="49"/>
        <v>0</v>
      </c>
      <c r="K222" s="17">
        <f t="shared" si="50"/>
        <v>0</v>
      </c>
      <c r="L222" s="17">
        <f t="shared" si="51"/>
        <v>0</v>
      </c>
      <c r="M222" s="17">
        <f t="shared" ca="1" si="52"/>
        <v>-1.7994618071449379E-5</v>
      </c>
      <c r="N222" s="17">
        <f t="shared" ca="1" si="53"/>
        <v>0</v>
      </c>
      <c r="O222" s="65">
        <f t="shared" ca="1" si="54"/>
        <v>0</v>
      </c>
      <c r="P222" s="17">
        <f t="shared" ca="1" si="55"/>
        <v>0</v>
      </c>
      <c r="Q222" s="17">
        <f t="shared" ca="1" si="56"/>
        <v>0</v>
      </c>
      <c r="R222" s="13">
        <f t="shared" ca="1" si="44"/>
        <v>1.7994618071449379E-5</v>
      </c>
    </row>
    <row r="223" spans="1:18" x14ac:dyDescent="0.2">
      <c r="A223" s="63"/>
      <c r="B223" s="63"/>
      <c r="C223" s="63"/>
      <c r="D223" s="64">
        <f t="shared" si="45"/>
        <v>0</v>
      </c>
      <c r="E223" s="64">
        <f t="shared" si="45"/>
        <v>0</v>
      </c>
      <c r="F223" s="17">
        <f t="shared" si="46"/>
        <v>0</v>
      </c>
      <c r="G223" s="17">
        <f t="shared" si="46"/>
        <v>0</v>
      </c>
      <c r="H223" s="17">
        <f t="shared" si="47"/>
        <v>0</v>
      </c>
      <c r="I223" s="17">
        <f t="shared" si="48"/>
        <v>0</v>
      </c>
      <c r="J223" s="17">
        <f t="shared" si="49"/>
        <v>0</v>
      </c>
      <c r="K223" s="17">
        <f t="shared" si="50"/>
        <v>0</v>
      </c>
      <c r="L223" s="17">
        <f t="shared" si="51"/>
        <v>0</v>
      </c>
      <c r="M223" s="17">
        <f t="shared" ca="1" si="52"/>
        <v>-1.7994618071449379E-5</v>
      </c>
      <c r="N223" s="17">
        <f t="shared" ca="1" si="53"/>
        <v>0</v>
      </c>
      <c r="O223" s="65">
        <f t="shared" ca="1" si="54"/>
        <v>0</v>
      </c>
      <c r="P223" s="17">
        <f t="shared" ca="1" si="55"/>
        <v>0</v>
      </c>
      <c r="Q223" s="17">
        <f t="shared" ca="1" si="56"/>
        <v>0</v>
      </c>
      <c r="R223" s="13">
        <f t="shared" ca="1" si="44"/>
        <v>1.7994618071449379E-5</v>
      </c>
    </row>
    <row r="224" spans="1:18" x14ac:dyDescent="0.2">
      <c r="A224" s="63"/>
      <c r="B224" s="63"/>
      <c r="C224" s="63"/>
      <c r="D224" s="64">
        <f t="shared" si="45"/>
        <v>0</v>
      </c>
      <c r="E224" s="64">
        <f t="shared" si="45"/>
        <v>0</v>
      </c>
      <c r="F224" s="17">
        <f t="shared" si="46"/>
        <v>0</v>
      </c>
      <c r="G224" s="17">
        <f t="shared" si="46"/>
        <v>0</v>
      </c>
      <c r="H224" s="17">
        <f t="shared" si="47"/>
        <v>0</v>
      </c>
      <c r="I224" s="17">
        <f t="shared" si="48"/>
        <v>0</v>
      </c>
      <c r="J224" s="17">
        <f t="shared" si="49"/>
        <v>0</v>
      </c>
      <c r="K224" s="17">
        <f t="shared" si="50"/>
        <v>0</v>
      </c>
      <c r="L224" s="17">
        <f t="shared" si="51"/>
        <v>0</v>
      </c>
      <c r="M224" s="17">
        <f t="shared" ca="1" si="52"/>
        <v>-1.7994618071449379E-5</v>
      </c>
      <c r="N224" s="17">
        <f t="shared" ca="1" si="53"/>
        <v>0</v>
      </c>
      <c r="O224" s="65">
        <f t="shared" ca="1" si="54"/>
        <v>0</v>
      </c>
      <c r="P224" s="17">
        <f t="shared" ca="1" si="55"/>
        <v>0</v>
      </c>
      <c r="Q224" s="17">
        <f t="shared" ca="1" si="56"/>
        <v>0</v>
      </c>
      <c r="R224" s="13">
        <f t="shared" ca="1" si="44"/>
        <v>1.7994618071449379E-5</v>
      </c>
    </row>
    <row r="225" spans="1:18" x14ac:dyDescent="0.2">
      <c r="A225" s="63"/>
      <c r="B225" s="63"/>
      <c r="C225" s="63"/>
      <c r="D225" s="64">
        <f t="shared" si="45"/>
        <v>0</v>
      </c>
      <c r="E225" s="64">
        <f t="shared" si="45"/>
        <v>0</v>
      </c>
      <c r="F225" s="17">
        <f t="shared" si="46"/>
        <v>0</v>
      </c>
      <c r="G225" s="17">
        <f t="shared" si="46"/>
        <v>0</v>
      </c>
      <c r="H225" s="17">
        <f t="shared" si="47"/>
        <v>0</v>
      </c>
      <c r="I225" s="17">
        <f t="shared" si="48"/>
        <v>0</v>
      </c>
      <c r="J225" s="17">
        <f t="shared" si="49"/>
        <v>0</v>
      </c>
      <c r="K225" s="17">
        <f t="shared" si="50"/>
        <v>0</v>
      </c>
      <c r="L225" s="17">
        <f t="shared" si="51"/>
        <v>0</v>
      </c>
      <c r="M225" s="17">
        <f t="shared" ca="1" si="52"/>
        <v>-1.7994618071449379E-5</v>
      </c>
      <c r="N225" s="17">
        <f t="shared" ca="1" si="53"/>
        <v>0</v>
      </c>
      <c r="O225" s="65">
        <f t="shared" ca="1" si="54"/>
        <v>0</v>
      </c>
      <c r="P225" s="17">
        <f t="shared" ca="1" si="55"/>
        <v>0</v>
      </c>
      <c r="Q225" s="17">
        <f t="shared" ca="1" si="56"/>
        <v>0</v>
      </c>
      <c r="R225" s="13">
        <f t="shared" ca="1" si="44"/>
        <v>1.7994618071449379E-5</v>
      </c>
    </row>
    <row r="226" spans="1:18" x14ac:dyDescent="0.2">
      <c r="A226" s="63"/>
      <c r="B226" s="63"/>
      <c r="C226" s="63"/>
      <c r="D226" s="64">
        <f t="shared" si="45"/>
        <v>0</v>
      </c>
      <c r="E226" s="64">
        <f t="shared" si="45"/>
        <v>0</v>
      </c>
      <c r="F226" s="17">
        <f t="shared" si="46"/>
        <v>0</v>
      </c>
      <c r="G226" s="17">
        <f t="shared" si="46"/>
        <v>0</v>
      </c>
      <c r="H226" s="17">
        <f t="shared" si="47"/>
        <v>0</v>
      </c>
      <c r="I226" s="17">
        <f t="shared" si="48"/>
        <v>0</v>
      </c>
      <c r="J226" s="17">
        <f t="shared" si="49"/>
        <v>0</v>
      </c>
      <c r="K226" s="17">
        <f t="shared" si="50"/>
        <v>0</v>
      </c>
      <c r="L226" s="17">
        <f t="shared" si="51"/>
        <v>0</v>
      </c>
      <c r="M226" s="17">
        <f t="shared" ca="1" si="52"/>
        <v>-1.7994618071449379E-5</v>
      </c>
      <c r="N226" s="17">
        <f t="shared" ca="1" si="53"/>
        <v>0</v>
      </c>
      <c r="O226" s="65">
        <f t="shared" ca="1" si="54"/>
        <v>0</v>
      </c>
      <c r="P226" s="17">
        <f t="shared" ca="1" si="55"/>
        <v>0</v>
      </c>
      <c r="Q226" s="17">
        <f t="shared" ca="1" si="56"/>
        <v>0</v>
      </c>
      <c r="R226" s="13">
        <f t="shared" ca="1" si="44"/>
        <v>1.7994618071449379E-5</v>
      </c>
    </row>
    <row r="227" spans="1:18" x14ac:dyDescent="0.2">
      <c r="A227" s="63"/>
      <c r="B227" s="63"/>
      <c r="C227" s="63"/>
      <c r="D227" s="64">
        <f t="shared" si="45"/>
        <v>0</v>
      </c>
      <c r="E227" s="64">
        <f t="shared" si="45"/>
        <v>0</v>
      </c>
      <c r="F227" s="17">
        <f t="shared" si="46"/>
        <v>0</v>
      </c>
      <c r="G227" s="17">
        <f t="shared" si="46"/>
        <v>0</v>
      </c>
      <c r="H227" s="17">
        <f t="shared" si="47"/>
        <v>0</v>
      </c>
      <c r="I227" s="17">
        <f t="shared" si="48"/>
        <v>0</v>
      </c>
      <c r="J227" s="17">
        <f t="shared" si="49"/>
        <v>0</v>
      </c>
      <c r="K227" s="17">
        <f t="shared" si="50"/>
        <v>0</v>
      </c>
      <c r="L227" s="17">
        <f t="shared" si="51"/>
        <v>0</v>
      </c>
      <c r="M227" s="17">
        <f t="shared" ca="1" si="52"/>
        <v>-1.7994618071449379E-5</v>
      </c>
      <c r="N227" s="17">
        <f t="shared" ca="1" si="53"/>
        <v>0</v>
      </c>
      <c r="O227" s="65">
        <f t="shared" ca="1" si="54"/>
        <v>0</v>
      </c>
      <c r="P227" s="17">
        <f t="shared" ca="1" si="55"/>
        <v>0</v>
      </c>
      <c r="Q227" s="17">
        <f t="shared" ca="1" si="56"/>
        <v>0</v>
      </c>
      <c r="R227" s="13">
        <f t="shared" ca="1" si="44"/>
        <v>1.7994618071449379E-5</v>
      </c>
    </row>
    <row r="228" spans="1:18" x14ac:dyDescent="0.2">
      <c r="A228" s="63"/>
      <c r="B228" s="63"/>
      <c r="C228" s="63"/>
      <c r="D228" s="64">
        <f t="shared" si="45"/>
        <v>0</v>
      </c>
      <c r="E228" s="64">
        <f t="shared" si="45"/>
        <v>0</v>
      </c>
      <c r="F228" s="17">
        <f t="shared" si="46"/>
        <v>0</v>
      </c>
      <c r="G228" s="17">
        <f t="shared" si="46"/>
        <v>0</v>
      </c>
      <c r="H228" s="17">
        <f t="shared" si="47"/>
        <v>0</v>
      </c>
      <c r="I228" s="17">
        <f t="shared" si="48"/>
        <v>0</v>
      </c>
      <c r="J228" s="17">
        <f t="shared" si="49"/>
        <v>0</v>
      </c>
      <c r="K228" s="17">
        <f t="shared" si="50"/>
        <v>0</v>
      </c>
      <c r="L228" s="17">
        <f t="shared" si="51"/>
        <v>0</v>
      </c>
      <c r="M228" s="17">
        <f t="shared" ca="1" si="52"/>
        <v>-1.7994618071449379E-5</v>
      </c>
      <c r="N228" s="17">
        <f t="shared" ca="1" si="53"/>
        <v>0</v>
      </c>
      <c r="O228" s="65">
        <f t="shared" ca="1" si="54"/>
        <v>0</v>
      </c>
      <c r="P228" s="17">
        <f t="shared" ca="1" si="55"/>
        <v>0</v>
      </c>
      <c r="Q228" s="17">
        <f t="shared" ca="1" si="56"/>
        <v>0</v>
      </c>
      <c r="R228" s="13">
        <f t="shared" ca="1" si="44"/>
        <v>1.7994618071449379E-5</v>
      </c>
    </row>
    <row r="229" spans="1:18" x14ac:dyDescent="0.2">
      <c r="A229" s="63"/>
      <c r="B229" s="63"/>
      <c r="C229" s="63"/>
      <c r="D229" s="64">
        <f t="shared" si="45"/>
        <v>0</v>
      </c>
      <c r="E229" s="64">
        <f t="shared" si="45"/>
        <v>0</v>
      </c>
      <c r="F229" s="17">
        <f t="shared" si="46"/>
        <v>0</v>
      </c>
      <c r="G229" s="17">
        <f t="shared" si="46"/>
        <v>0</v>
      </c>
      <c r="H229" s="17">
        <f t="shared" si="47"/>
        <v>0</v>
      </c>
      <c r="I229" s="17">
        <f t="shared" si="48"/>
        <v>0</v>
      </c>
      <c r="J229" s="17">
        <f t="shared" si="49"/>
        <v>0</v>
      </c>
      <c r="K229" s="17">
        <f t="shared" si="50"/>
        <v>0</v>
      </c>
      <c r="L229" s="17">
        <f t="shared" si="51"/>
        <v>0</v>
      </c>
      <c r="M229" s="17">
        <f t="shared" ca="1" si="52"/>
        <v>-1.7994618071449379E-5</v>
      </c>
      <c r="N229" s="17">
        <f t="shared" ca="1" si="53"/>
        <v>0</v>
      </c>
      <c r="O229" s="65">
        <f t="shared" ca="1" si="54"/>
        <v>0</v>
      </c>
      <c r="P229" s="17">
        <f t="shared" ca="1" si="55"/>
        <v>0</v>
      </c>
      <c r="Q229" s="17">
        <f t="shared" ca="1" si="56"/>
        <v>0</v>
      </c>
      <c r="R229" s="13">
        <f t="shared" ca="1" si="44"/>
        <v>1.7994618071449379E-5</v>
      </c>
    </row>
    <row r="230" spans="1:18" x14ac:dyDescent="0.2">
      <c r="A230" s="63"/>
      <c r="B230" s="63"/>
      <c r="C230" s="63"/>
      <c r="D230" s="64">
        <f t="shared" si="45"/>
        <v>0</v>
      </c>
      <c r="E230" s="64">
        <f t="shared" si="45"/>
        <v>0</v>
      </c>
      <c r="F230" s="17">
        <f t="shared" si="46"/>
        <v>0</v>
      </c>
      <c r="G230" s="17">
        <f t="shared" si="46"/>
        <v>0</v>
      </c>
      <c r="H230" s="17">
        <f t="shared" si="47"/>
        <v>0</v>
      </c>
      <c r="I230" s="17">
        <f t="shared" si="48"/>
        <v>0</v>
      </c>
      <c r="J230" s="17">
        <f t="shared" si="49"/>
        <v>0</v>
      </c>
      <c r="K230" s="17">
        <f t="shared" si="50"/>
        <v>0</v>
      </c>
      <c r="L230" s="17">
        <f t="shared" si="51"/>
        <v>0</v>
      </c>
      <c r="M230" s="17">
        <f t="shared" ca="1" si="52"/>
        <v>-1.7994618071449379E-5</v>
      </c>
      <c r="N230" s="17">
        <f t="shared" ca="1" si="53"/>
        <v>0</v>
      </c>
      <c r="O230" s="65">
        <f t="shared" ca="1" si="54"/>
        <v>0</v>
      </c>
      <c r="P230" s="17">
        <f t="shared" ca="1" si="55"/>
        <v>0</v>
      </c>
      <c r="Q230" s="17">
        <f t="shared" ca="1" si="56"/>
        <v>0</v>
      </c>
      <c r="R230" s="13">
        <f t="shared" ca="1" si="44"/>
        <v>1.7994618071449379E-5</v>
      </c>
    </row>
    <row r="231" spans="1:18" x14ac:dyDescent="0.2">
      <c r="A231" s="63"/>
      <c r="B231" s="63"/>
      <c r="C231" s="63"/>
      <c r="D231" s="64">
        <f t="shared" si="45"/>
        <v>0</v>
      </c>
      <c r="E231" s="64">
        <f t="shared" si="45"/>
        <v>0</v>
      </c>
      <c r="F231" s="17">
        <f t="shared" si="46"/>
        <v>0</v>
      </c>
      <c r="G231" s="17">
        <f t="shared" si="46"/>
        <v>0</v>
      </c>
      <c r="H231" s="17">
        <f t="shared" si="47"/>
        <v>0</v>
      </c>
      <c r="I231" s="17">
        <f t="shared" si="48"/>
        <v>0</v>
      </c>
      <c r="J231" s="17">
        <f t="shared" si="49"/>
        <v>0</v>
      </c>
      <c r="K231" s="17">
        <f t="shared" si="50"/>
        <v>0</v>
      </c>
      <c r="L231" s="17">
        <f t="shared" si="51"/>
        <v>0</v>
      </c>
      <c r="M231" s="17">
        <f t="shared" ca="1" si="52"/>
        <v>-1.7994618071449379E-5</v>
      </c>
      <c r="N231" s="17">
        <f t="shared" ca="1" si="53"/>
        <v>0</v>
      </c>
      <c r="O231" s="65">
        <f t="shared" ca="1" si="54"/>
        <v>0</v>
      </c>
      <c r="P231" s="17">
        <f t="shared" ca="1" si="55"/>
        <v>0</v>
      </c>
      <c r="Q231" s="17">
        <f t="shared" ca="1" si="56"/>
        <v>0</v>
      </c>
      <c r="R231" s="13">
        <f t="shared" ca="1" si="44"/>
        <v>1.7994618071449379E-5</v>
      </c>
    </row>
    <row r="232" spans="1:18" x14ac:dyDescent="0.2">
      <c r="A232" s="63"/>
      <c r="B232" s="63"/>
      <c r="C232" s="63"/>
      <c r="D232" s="64">
        <f t="shared" si="45"/>
        <v>0</v>
      </c>
      <c r="E232" s="64">
        <f t="shared" si="45"/>
        <v>0</v>
      </c>
      <c r="F232" s="17">
        <f t="shared" si="46"/>
        <v>0</v>
      </c>
      <c r="G232" s="17">
        <f t="shared" si="46"/>
        <v>0</v>
      </c>
      <c r="H232" s="17">
        <f t="shared" si="47"/>
        <v>0</v>
      </c>
      <c r="I232" s="17">
        <f t="shared" si="48"/>
        <v>0</v>
      </c>
      <c r="J232" s="17">
        <f t="shared" si="49"/>
        <v>0</v>
      </c>
      <c r="K232" s="17">
        <f t="shared" si="50"/>
        <v>0</v>
      </c>
      <c r="L232" s="17">
        <f t="shared" si="51"/>
        <v>0</v>
      </c>
      <c r="M232" s="17">
        <f t="shared" ca="1" si="52"/>
        <v>-1.7994618071449379E-5</v>
      </c>
      <c r="N232" s="17">
        <f t="shared" ca="1" si="53"/>
        <v>0</v>
      </c>
      <c r="O232" s="65">
        <f t="shared" ca="1" si="54"/>
        <v>0</v>
      </c>
      <c r="P232" s="17">
        <f t="shared" ca="1" si="55"/>
        <v>0</v>
      </c>
      <c r="Q232" s="17">
        <f t="shared" ca="1" si="56"/>
        <v>0</v>
      </c>
      <c r="R232" s="13">
        <f t="shared" ca="1" si="44"/>
        <v>1.7994618071449379E-5</v>
      </c>
    </row>
    <row r="233" spans="1:18" x14ac:dyDescent="0.2">
      <c r="A233" s="63"/>
      <c r="B233" s="63"/>
      <c r="C233" s="63"/>
      <c r="D233" s="64">
        <f t="shared" si="45"/>
        <v>0</v>
      </c>
      <c r="E233" s="64">
        <f t="shared" si="45"/>
        <v>0</v>
      </c>
      <c r="F233" s="17">
        <f t="shared" si="46"/>
        <v>0</v>
      </c>
      <c r="G233" s="17">
        <f t="shared" si="46"/>
        <v>0</v>
      </c>
      <c r="H233" s="17">
        <f t="shared" si="47"/>
        <v>0</v>
      </c>
      <c r="I233" s="17">
        <f t="shared" si="48"/>
        <v>0</v>
      </c>
      <c r="J233" s="17">
        <f t="shared" si="49"/>
        <v>0</v>
      </c>
      <c r="K233" s="17">
        <f t="shared" si="50"/>
        <v>0</v>
      </c>
      <c r="L233" s="17">
        <f t="shared" si="51"/>
        <v>0</v>
      </c>
      <c r="M233" s="17">
        <f t="shared" ca="1" si="52"/>
        <v>-1.7994618071449379E-5</v>
      </c>
      <c r="N233" s="17">
        <f t="shared" ca="1" si="53"/>
        <v>0</v>
      </c>
      <c r="O233" s="65">
        <f t="shared" ca="1" si="54"/>
        <v>0</v>
      </c>
      <c r="P233" s="17">
        <f t="shared" ca="1" si="55"/>
        <v>0</v>
      </c>
      <c r="Q233" s="17">
        <f t="shared" ca="1" si="56"/>
        <v>0</v>
      </c>
      <c r="R233" s="13">
        <f t="shared" ca="1" si="44"/>
        <v>1.7994618071449379E-5</v>
      </c>
    </row>
    <row r="234" spans="1:18" x14ac:dyDescent="0.2">
      <c r="A234" s="63"/>
      <c r="B234" s="63"/>
      <c r="C234" s="63"/>
      <c r="D234" s="64">
        <f t="shared" si="45"/>
        <v>0</v>
      </c>
      <c r="E234" s="64">
        <f t="shared" si="45"/>
        <v>0</v>
      </c>
      <c r="F234" s="17">
        <f t="shared" si="46"/>
        <v>0</v>
      </c>
      <c r="G234" s="17">
        <f t="shared" si="46"/>
        <v>0</v>
      </c>
      <c r="H234" s="17">
        <f t="shared" si="47"/>
        <v>0</v>
      </c>
      <c r="I234" s="17">
        <f t="shared" si="48"/>
        <v>0</v>
      </c>
      <c r="J234" s="17">
        <f t="shared" si="49"/>
        <v>0</v>
      </c>
      <c r="K234" s="17">
        <f t="shared" si="50"/>
        <v>0</v>
      </c>
      <c r="L234" s="17">
        <f t="shared" si="51"/>
        <v>0</v>
      </c>
      <c r="M234" s="17">
        <f t="shared" ca="1" si="52"/>
        <v>-1.7994618071449379E-5</v>
      </c>
      <c r="N234" s="17">
        <f t="shared" ca="1" si="53"/>
        <v>0</v>
      </c>
      <c r="O234" s="65">
        <f t="shared" ca="1" si="54"/>
        <v>0</v>
      </c>
      <c r="P234" s="17">
        <f t="shared" ca="1" si="55"/>
        <v>0</v>
      </c>
      <c r="Q234" s="17">
        <f t="shared" ca="1" si="56"/>
        <v>0</v>
      </c>
      <c r="R234" s="13">
        <f t="shared" ca="1" si="44"/>
        <v>1.7994618071449379E-5</v>
      </c>
    </row>
    <row r="235" spans="1:18" x14ac:dyDescent="0.2">
      <c r="A235" s="63"/>
      <c r="B235" s="63"/>
      <c r="C235" s="63"/>
      <c r="D235" s="64">
        <f t="shared" si="45"/>
        <v>0</v>
      </c>
      <c r="E235" s="64">
        <f t="shared" si="45"/>
        <v>0</v>
      </c>
      <c r="F235" s="17">
        <f t="shared" si="46"/>
        <v>0</v>
      </c>
      <c r="G235" s="17">
        <f t="shared" si="46"/>
        <v>0</v>
      </c>
      <c r="H235" s="17">
        <f t="shared" si="47"/>
        <v>0</v>
      </c>
      <c r="I235" s="17">
        <f t="shared" si="48"/>
        <v>0</v>
      </c>
      <c r="J235" s="17">
        <f t="shared" si="49"/>
        <v>0</v>
      </c>
      <c r="K235" s="17">
        <f t="shared" si="50"/>
        <v>0</v>
      </c>
      <c r="L235" s="17">
        <f t="shared" si="51"/>
        <v>0</v>
      </c>
      <c r="M235" s="17">
        <f t="shared" ca="1" si="52"/>
        <v>-1.7994618071449379E-5</v>
      </c>
      <c r="N235" s="17">
        <f t="shared" ca="1" si="53"/>
        <v>0</v>
      </c>
      <c r="O235" s="65">
        <f t="shared" ca="1" si="54"/>
        <v>0</v>
      </c>
      <c r="P235" s="17">
        <f t="shared" ca="1" si="55"/>
        <v>0</v>
      </c>
      <c r="Q235" s="17">
        <f t="shared" ca="1" si="56"/>
        <v>0</v>
      </c>
      <c r="R235" s="13">
        <f t="shared" ca="1" si="44"/>
        <v>1.7994618071449379E-5</v>
      </c>
    </row>
    <row r="236" spans="1:18" x14ac:dyDescent="0.2">
      <c r="A236" s="63"/>
      <c r="B236" s="63"/>
      <c r="C236" s="63"/>
      <c r="D236" s="64">
        <f t="shared" si="45"/>
        <v>0</v>
      </c>
      <c r="E236" s="64">
        <f t="shared" si="45"/>
        <v>0</v>
      </c>
      <c r="F236" s="17">
        <f t="shared" si="46"/>
        <v>0</v>
      </c>
      <c r="G236" s="17">
        <f t="shared" si="46"/>
        <v>0</v>
      </c>
      <c r="H236" s="17">
        <f t="shared" si="47"/>
        <v>0</v>
      </c>
      <c r="I236" s="17">
        <f t="shared" si="48"/>
        <v>0</v>
      </c>
      <c r="J236" s="17">
        <f t="shared" si="49"/>
        <v>0</v>
      </c>
      <c r="K236" s="17">
        <f t="shared" si="50"/>
        <v>0</v>
      </c>
      <c r="L236" s="17">
        <f t="shared" si="51"/>
        <v>0</v>
      </c>
      <c r="M236" s="17">
        <f t="shared" ca="1" si="52"/>
        <v>-1.7994618071449379E-5</v>
      </c>
      <c r="N236" s="17">
        <f t="shared" ca="1" si="53"/>
        <v>0</v>
      </c>
      <c r="O236" s="65">
        <f t="shared" ca="1" si="54"/>
        <v>0</v>
      </c>
      <c r="P236" s="17">
        <f t="shared" ca="1" si="55"/>
        <v>0</v>
      </c>
      <c r="Q236" s="17">
        <f t="shared" ca="1" si="56"/>
        <v>0</v>
      </c>
      <c r="R236" s="13">
        <f t="shared" ca="1" si="44"/>
        <v>1.7994618071449379E-5</v>
      </c>
    </row>
    <row r="237" spans="1:18" x14ac:dyDescent="0.2">
      <c r="A237" s="63"/>
      <c r="B237" s="63"/>
      <c r="C237" s="63"/>
      <c r="D237" s="64">
        <f t="shared" si="45"/>
        <v>0</v>
      </c>
      <c r="E237" s="64">
        <f t="shared" si="45"/>
        <v>0</v>
      </c>
      <c r="F237" s="17">
        <f t="shared" si="46"/>
        <v>0</v>
      </c>
      <c r="G237" s="17">
        <f t="shared" si="46"/>
        <v>0</v>
      </c>
      <c r="H237" s="17">
        <f t="shared" si="47"/>
        <v>0</v>
      </c>
      <c r="I237" s="17">
        <f t="shared" si="48"/>
        <v>0</v>
      </c>
      <c r="J237" s="17">
        <f t="shared" si="49"/>
        <v>0</v>
      </c>
      <c r="K237" s="17">
        <f t="shared" si="50"/>
        <v>0</v>
      </c>
      <c r="L237" s="17">
        <f t="shared" si="51"/>
        <v>0</v>
      </c>
      <c r="M237" s="17">
        <f t="shared" ca="1" si="52"/>
        <v>-1.7994618071449379E-5</v>
      </c>
      <c r="N237" s="17">
        <f t="shared" ca="1" si="53"/>
        <v>0</v>
      </c>
      <c r="O237" s="65">
        <f t="shared" ca="1" si="54"/>
        <v>0</v>
      </c>
      <c r="P237" s="17">
        <f t="shared" ca="1" si="55"/>
        <v>0</v>
      </c>
      <c r="Q237" s="17">
        <f t="shared" ca="1" si="56"/>
        <v>0</v>
      </c>
      <c r="R237" s="13">
        <f t="shared" ca="1" si="44"/>
        <v>1.7994618071449379E-5</v>
      </c>
    </row>
    <row r="238" spans="1:18" x14ac:dyDescent="0.2">
      <c r="A238" s="63"/>
      <c r="B238" s="63"/>
      <c r="C238" s="63"/>
      <c r="D238" s="64">
        <f t="shared" si="45"/>
        <v>0</v>
      </c>
      <c r="E238" s="64">
        <f t="shared" si="45"/>
        <v>0</v>
      </c>
      <c r="F238" s="17">
        <f t="shared" si="46"/>
        <v>0</v>
      </c>
      <c r="G238" s="17">
        <f t="shared" si="46"/>
        <v>0</v>
      </c>
      <c r="H238" s="17">
        <f t="shared" si="47"/>
        <v>0</v>
      </c>
      <c r="I238" s="17">
        <f t="shared" si="48"/>
        <v>0</v>
      </c>
      <c r="J238" s="17">
        <f t="shared" si="49"/>
        <v>0</v>
      </c>
      <c r="K238" s="17">
        <f t="shared" si="50"/>
        <v>0</v>
      </c>
      <c r="L238" s="17">
        <f t="shared" si="51"/>
        <v>0</v>
      </c>
      <c r="M238" s="17">
        <f t="shared" ca="1" si="52"/>
        <v>-1.7994618071449379E-5</v>
      </c>
      <c r="N238" s="17">
        <f t="shared" ca="1" si="53"/>
        <v>0</v>
      </c>
      <c r="O238" s="65">
        <f t="shared" ca="1" si="54"/>
        <v>0</v>
      </c>
      <c r="P238" s="17">
        <f t="shared" ca="1" si="55"/>
        <v>0</v>
      </c>
      <c r="Q238" s="17">
        <f t="shared" ca="1" si="56"/>
        <v>0</v>
      </c>
      <c r="R238" s="13">
        <f t="shared" ca="1" si="44"/>
        <v>1.7994618071449379E-5</v>
      </c>
    </row>
    <row r="239" spans="1:18" x14ac:dyDescent="0.2">
      <c r="A239" s="63"/>
      <c r="B239" s="63"/>
      <c r="C239" s="63"/>
      <c r="D239" s="64">
        <f t="shared" si="45"/>
        <v>0</v>
      </c>
      <c r="E239" s="64">
        <f t="shared" si="45"/>
        <v>0</v>
      </c>
      <c r="F239" s="17">
        <f t="shared" si="46"/>
        <v>0</v>
      </c>
      <c r="G239" s="17">
        <f t="shared" si="46"/>
        <v>0</v>
      </c>
      <c r="H239" s="17">
        <f t="shared" si="47"/>
        <v>0</v>
      </c>
      <c r="I239" s="17">
        <f t="shared" si="48"/>
        <v>0</v>
      </c>
      <c r="J239" s="17">
        <f t="shared" si="49"/>
        <v>0</v>
      </c>
      <c r="K239" s="17">
        <f t="shared" si="50"/>
        <v>0</v>
      </c>
      <c r="L239" s="17">
        <f t="shared" si="51"/>
        <v>0</v>
      </c>
      <c r="M239" s="17">
        <f t="shared" ca="1" si="52"/>
        <v>-1.7994618071449379E-5</v>
      </c>
      <c r="N239" s="17">
        <f t="shared" ca="1" si="53"/>
        <v>0</v>
      </c>
      <c r="O239" s="65">
        <f t="shared" ca="1" si="54"/>
        <v>0</v>
      </c>
      <c r="P239" s="17">
        <f t="shared" ca="1" si="55"/>
        <v>0</v>
      </c>
      <c r="Q239" s="17">
        <f t="shared" ca="1" si="56"/>
        <v>0</v>
      </c>
      <c r="R239" s="13">
        <f t="shared" ca="1" si="44"/>
        <v>1.7994618071449379E-5</v>
      </c>
    </row>
    <row r="240" spans="1:18" x14ac:dyDescent="0.2">
      <c r="A240" s="63"/>
      <c r="B240" s="63"/>
      <c r="C240" s="63"/>
      <c r="D240" s="64">
        <f t="shared" si="45"/>
        <v>0</v>
      </c>
      <c r="E240" s="64">
        <f t="shared" si="45"/>
        <v>0</v>
      </c>
      <c r="F240" s="17">
        <f t="shared" si="46"/>
        <v>0</v>
      </c>
      <c r="G240" s="17">
        <f t="shared" si="46"/>
        <v>0</v>
      </c>
      <c r="H240" s="17">
        <f t="shared" si="47"/>
        <v>0</v>
      </c>
      <c r="I240" s="17">
        <f t="shared" si="48"/>
        <v>0</v>
      </c>
      <c r="J240" s="17">
        <f t="shared" si="49"/>
        <v>0</v>
      </c>
      <c r="K240" s="17">
        <f t="shared" si="50"/>
        <v>0</v>
      </c>
      <c r="L240" s="17">
        <f t="shared" si="51"/>
        <v>0</v>
      </c>
      <c r="M240" s="17">
        <f t="shared" ca="1" si="52"/>
        <v>-1.7994618071449379E-5</v>
      </c>
      <c r="N240" s="17">
        <f t="shared" ca="1" si="53"/>
        <v>0</v>
      </c>
      <c r="O240" s="65">
        <f t="shared" ca="1" si="54"/>
        <v>0</v>
      </c>
      <c r="P240" s="17">
        <f t="shared" ca="1" si="55"/>
        <v>0</v>
      </c>
      <c r="Q240" s="17">
        <f t="shared" ca="1" si="56"/>
        <v>0</v>
      </c>
      <c r="R240" s="13">
        <f t="shared" ca="1" si="44"/>
        <v>1.7994618071449379E-5</v>
      </c>
    </row>
    <row r="241" spans="1:18" x14ac:dyDescent="0.2">
      <c r="A241" s="63"/>
      <c r="B241" s="63"/>
      <c r="C241" s="63"/>
      <c r="D241" s="64">
        <f t="shared" si="45"/>
        <v>0</v>
      </c>
      <c r="E241" s="64">
        <f t="shared" si="45"/>
        <v>0</v>
      </c>
      <c r="F241" s="17">
        <f t="shared" si="46"/>
        <v>0</v>
      </c>
      <c r="G241" s="17">
        <f t="shared" si="46"/>
        <v>0</v>
      </c>
      <c r="H241" s="17">
        <f t="shared" si="47"/>
        <v>0</v>
      </c>
      <c r="I241" s="17">
        <f t="shared" si="48"/>
        <v>0</v>
      </c>
      <c r="J241" s="17">
        <f t="shared" si="49"/>
        <v>0</v>
      </c>
      <c r="K241" s="17">
        <f t="shared" si="50"/>
        <v>0</v>
      </c>
      <c r="L241" s="17">
        <f t="shared" si="51"/>
        <v>0</v>
      </c>
      <c r="M241" s="17">
        <f t="shared" ca="1" si="52"/>
        <v>-1.7994618071449379E-5</v>
      </c>
      <c r="N241" s="17">
        <f t="shared" ca="1" si="53"/>
        <v>0</v>
      </c>
      <c r="O241" s="65">
        <f t="shared" ca="1" si="54"/>
        <v>0</v>
      </c>
      <c r="P241" s="17">
        <f t="shared" ca="1" si="55"/>
        <v>0</v>
      </c>
      <c r="Q241" s="17">
        <f t="shared" ca="1" si="56"/>
        <v>0</v>
      </c>
      <c r="R241" s="13">
        <f t="shared" ca="1" si="44"/>
        <v>1.7994618071449379E-5</v>
      </c>
    </row>
    <row r="242" spans="1:18" x14ac:dyDescent="0.2">
      <c r="A242" s="63"/>
      <c r="B242" s="63"/>
      <c r="C242" s="63"/>
      <c r="D242" s="64">
        <f t="shared" si="45"/>
        <v>0</v>
      </c>
      <c r="E242" s="64">
        <f t="shared" si="45"/>
        <v>0</v>
      </c>
      <c r="F242" s="17">
        <f t="shared" si="46"/>
        <v>0</v>
      </c>
      <c r="G242" s="17">
        <f t="shared" si="46"/>
        <v>0</v>
      </c>
      <c r="H242" s="17">
        <f t="shared" si="47"/>
        <v>0</v>
      </c>
      <c r="I242" s="17">
        <f t="shared" si="48"/>
        <v>0</v>
      </c>
      <c r="J242" s="17">
        <f t="shared" si="49"/>
        <v>0</v>
      </c>
      <c r="K242" s="17">
        <f t="shared" si="50"/>
        <v>0</v>
      </c>
      <c r="L242" s="17">
        <f t="shared" si="51"/>
        <v>0</v>
      </c>
      <c r="M242" s="17">
        <f t="shared" ca="1" si="52"/>
        <v>-1.7994618071449379E-5</v>
      </c>
      <c r="N242" s="17">
        <f t="shared" ca="1" si="53"/>
        <v>0</v>
      </c>
      <c r="O242" s="65">
        <f t="shared" ca="1" si="54"/>
        <v>0</v>
      </c>
      <c r="P242" s="17">
        <f t="shared" ca="1" si="55"/>
        <v>0</v>
      </c>
      <c r="Q242" s="17">
        <f t="shared" ca="1" si="56"/>
        <v>0</v>
      </c>
      <c r="R242" s="13">
        <f t="shared" ca="1" si="44"/>
        <v>1.7994618071449379E-5</v>
      </c>
    </row>
    <row r="243" spans="1:18" x14ac:dyDescent="0.2">
      <c r="A243" s="63"/>
      <c r="B243" s="63"/>
      <c r="C243" s="63"/>
      <c r="D243" s="64">
        <f t="shared" si="45"/>
        <v>0</v>
      </c>
      <c r="E243" s="64">
        <f t="shared" si="45"/>
        <v>0</v>
      </c>
      <c r="F243" s="17">
        <f t="shared" si="46"/>
        <v>0</v>
      </c>
      <c r="G243" s="17">
        <f t="shared" si="46"/>
        <v>0</v>
      </c>
      <c r="H243" s="17">
        <f t="shared" si="47"/>
        <v>0</v>
      </c>
      <c r="I243" s="17">
        <f t="shared" si="48"/>
        <v>0</v>
      </c>
      <c r="J243" s="17">
        <f t="shared" si="49"/>
        <v>0</v>
      </c>
      <c r="K243" s="17">
        <f t="shared" si="50"/>
        <v>0</v>
      </c>
      <c r="L243" s="17">
        <f t="shared" si="51"/>
        <v>0</v>
      </c>
      <c r="M243" s="17">
        <f t="shared" ca="1" si="52"/>
        <v>-1.7994618071449379E-5</v>
      </c>
      <c r="N243" s="17">
        <f t="shared" ca="1" si="53"/>
        <v>0</v>
      </c>
      <c r="O243" s="65">
        <f t="shared" ca="1" si="54"/>
        <v>0</v>
      </c>
      <c r="P243" s="17">
        <f t="shared" ca="1" si="55"/>
        <v>0</v>
      </c>
      <c r="Q243" s="17">
        <f t="shared" ca="1" si="56"/>
        <v>0</v>
      </c>
      <c r="R243" s="13">
        <f t="shared" ca="1" si="44"/>
        <v>1.7994618071449379E-5</v>
      </c>
    </row>
    <row r="244" spans="1:18" x14ac:dyDescent="0.2">
      <c r="A244" s="63"/>
      <c r="B244" s="63"/>
      <c r="C244" s="63"/>
      <c r="D244" s="64">
        <f t="shared" si="45"/>
        <v>0</v>
      </c>
      <c r="E244" s="64">
        <f t="shared" si="45"/>
        <v>0</v>
      </c>
      <c r="F244" s="17">
        <f t="shared" si="46"/>
        <v>0</v>
      </c>
      <c r="G244" s="17">
        <f t="shared" si="46"/>
        <v>0</v>
      </c>
      <c r="H244" s="17">
        <f t="shared" si="47"/>
        <v>0</v>
      </c>
      <c r="I244" s="17">
        <f t="shared" si="48"/>
        <v>0</v>
      </c>
      <c r="J244" s="17">
        <f t="shared" si="49"/>
        <v>0</v>
      </c>
      <c r="K244" s="17">
        <f t="shared" si="50"/>
        <v>0</v>
      </c>
      <c r="L244" s="17">
        <f t="shared" si="51"/>
        <v>0</v>
      </c>
      <c r="M244" s="17">
        <f t="shared" ca="1" si="52"/>
        <v>-1.7994618071449379E-5</v>
      </c>
      <c r="N244" s="17">
        <f t="shared" ca="1" si="53"/>
        <v>0</v>
      </c>
      <c r="O244" s="65">
        <f t="shared" ca="1" si="54"/>
        <v>0</v>
      </c>
      <c r="P244" s="17">
        <f t="shared" ca="1" si="55"/>
        <v>0</v>
      </c>
      <c r="Q244" s="17">
        <f t="shared" ca="1" si="56"/>
        <v>0</v>
      </c>
      <c r="R244" s="13">
        <f t="shared" ca="1" si="44"/>
        <v>1.7994618071449379E-5</v>
      </c>
    </row>
    <row r="245" spans="1:18" x14ac:dyDescent="0.2">
      <c r="A245" s="63"/>
      <c r="B245" s="63"/>
      <c r="C245" s="63"/>
      <c r="D245" s="64">
        <f t="shared" si="45"/>
        <v>0</v>
      </c>
      <c r="E245" s="64">
        <f t="shared" si="45"/>
        <v>0</v>
      </c>
      <c r="F245" s="17">
        <f t="shared" si="46"/>
        <v>0</v>
      </c>
      <c r="G245" s="17">
        <f t="shared" si="46"/>
        <v>0</v>
      </c>
      <c r="H245" s="17">
        <f t="shared" si="47"/>
        <v>0</v>
      </c>
      <c r="I245" s="17">
        <f t="shared" si="48"/>
        <v>0</v>
      </c>
      <c r="J245" s="17">
        <f t="shared" si="49"/>
        <v>0</v>
      </c>
      <c r="K245" s="17">
        <f t="shared" si="50"/>
        <v>0</v>
      </c>
      <c r="L245" s="17">
        <f t="shared" si="51"/>
        <v>0</v>
      </c>
      <c r="M245" s="17">
        <f t="shared" ca="1" si="52"/>
        <v>-1.7994618071449379E-5</v>
      </c>
      <c r="N245" s="17">
        <f t="shared" ca="1" si="53"/>
        <v>0</v>
      </c>
      <c r="O245" s="65">
        <f t="shared" ca="1" si="54"/>
        <v>0</v>
      </c>
      <c r="P245" s="17">
        <f t="shared" ca="1" si="55"/>
        <v>0</v>
      </c>
      <c r="Q245" s="17">
        <f t="shared" ca="1" si="56"/>
        <v>0</v>
      </c>
      <c r="R245" s="13">
        <f t="shared" ca="1" si="44"/>
        <v>1.7994618071449379E-5</v>
      </c>
    </row>
    <row r="246" spans="1:18" x14ac:dyDescent="0.2">
      <c r="A246" s="63"/>
      <c r="B246" s="63"/>
      <c r="C246" s="63"/>
      <c r="D246" s="64">
        <f t="shared" si="45"/>
        <v>0</v>
      </c>
      <c r="E246" s="64">
        <f t="shared" si="45"/>
        <v>0</v>
      </c>
      <c r="F246" s="17">
        <f t="shared" si="46"/>
        <v>0</v>
      </c>
      <c r="G246" s="17">
        <f t="shared" si="46"/>
        <v>0</v>
      </c>
      <c r="H246" s="17">
        <f t="shared" si="47"/>
        <v>0</v>
      </c>
      <c r="I246" s="17">
        <f t="shared" si="48"/>
        <v>0</v>
      </c>
      <c r="J246" s="17">
        <f t="shared" si="49"/>
        <v>0</v>
      </c>
      <c r="K246" s="17">
        <f t="shared" si="50"/>
        <v>0</v>
      </c>
      <c r="L246" s="17">
        <f t="shared" si="51"/>
        <v>0</v>
      </c>
      <c r="M246" s="17">
        <f t="shared" ca="1" si="52"/>
        <v>-1.7994618071449379E-5</v>
      </c>
      <c r="N246" s="17">
        <f t="shared" ca="1" si="53"/>
        <v>0</v>
      </c>
      <c r="O246" s="65">
        <f t="shared" ca="1" si="54"/>
        <v>0</v>
      </c>
      <c r="P246" s="17">
        <f t="shared" ca="1" si="55"/>
        <v>0</v>
      </c>
      <c r="Q246" s="17">
        <f t="shared" ca="1" si="56"/>
        <v>0</v>
      </c>
      <c r="R246" s="13">
        <f t="shared" ca="1" si="44"/>
        <v>1.7994618071449379E-5</v>
      </c>
    </row>
    <row r="247" spans="1:18" x14ac:dyDescent="0.2">
      <c r="A247" s="63"/>
      <c r="B247" s="63"/>
      <c r="C247" s="63"/>
      <c r="D247" s="64">
        <f t="shared" si="45"/>
        <v>0</v>
      </c>
      <c r="E247" s="64">
        <f t="shared" si="45"/>
        <v>0</v>
      </c>
      <c r="F247" s="17">
        <f t="shared" si="46"/>
        <v>0</v>
      </c>
      <c r="G247" s="17">
        <f t="shared" si="46"/>
        <v>0</v>
      </c>
      <c r="H247" s="17">
        <f t="shared" si="47"/>
        <v>0</v>
      </c>
      <c r="I247" s="17">
        <f t="shared" si="48"/>
        <v>0</v>
      </c>
      <c r="J247" s="17">
        <f t="shared" si="49"/>
        <v>0</v>
      </c>
      <c r="K247" s="17">
        <f t="shared" si="50"/>
        <v>0</v>
      </c>
      <c r="L247" s="17">
        <f t="shared" si="51"/>
        <v>0</v>
      </c>
      <c r="M247" s="17">
        <f t="shared" ca="1" si="52"/>
        <v>-1.7994618071449379E-5</v>
      </c>
      <c r="N247" s="17">
        <f t="shared" ca="1" si="53"/>
        <v>0</v>
      </c>
      <c r="O247" s="65">
        <f t="shared" ca="1" si="54"/>
        <v>0</v>
      </c>
      <c r="P247" s="17">
        <f t="shared" ca="1" si="55"/>
        <v>0</v>
      </c>
      <c r="Q247" s="17">
        <f t="shared" ca="1" si="56"/>
        <v>0</v>
      </c>
      <c r="R247" s="13">
        <f t="shared" ca="1" si="44"/>
        <v>1.7994618071449379E-5</v>
      </c>
    </row>
    <row r="248" spans="1:18" x14ac:dyDescent="0.2">
      <c r="A248" s="63"/>
      <c r="B248" s="63"/>
      <c r="C248" s="63"/>
      <c r="D248" s="64">
        <f t="shared" si="45"/>
        <v>0</v>
      </c>
      <c r="E248" s="64">
        <f t="shared" si="45"/>
        <v>0</v>
      </c>
      <c r="F248" s="17">
        <f t="shared" si="46"/>
        <v>0</v>
      </c>
      <c r="G248" s="17">
        <f t="shared" si="46"/>
        <v>0</v>
      </c>
      <c r="H248" s="17">
        <f t="shared" si="47"/>
        <v>0</v>
      </c>
      <c r="I248" s="17">
        <f t="shared" si="48"/>
        <v>0</v>
      </c>
      <c r="J248" s="17">
        <f t="shared" si="49"/>
        <v>0</v>
      </c>
      <c r="K248" s="17">
        <f t="shared" si="50"/>
        <v>0</v>
      </c>
      <c r="L248" s="17">
        <f t="shared" si="51"/>
        <v>0</v>
      </c>
      <c r="M248" s="17">
        <f t="shared" ca="1" si="52"/>
        <v>-1.7994618071449379E-5</v>
      </c>
      <c r="N248" s="17">
        <f t="shared" ca="1" si="53"/>
        <v>0</v>
      </c>
      <c r="O248" s="65">
        <f t="shared" ca="1" si="54"/>
        <v>0</v>
      </c>
      <c r="P248" s="17">
        <f t="shared" ca="1" si="55"/>
        <v>0</v>
      </c>
      <c r="Q248" s="17">
        <f t="shared" ca="1" si="56"/>
        <v>0</v>
      </c>
      <c r="R248" s="13">
        <f t="shared" ca="1" si="44"/>
        <v>1.7994618071449379E-5</v>
      </c>
    </row>
    <row r="249" spans="1:18" x14ac:dyDescent="0.2">
      <c r="A249" s="63"/>
      <c r="B249" s="63"/>
      <c r="C249" s="63"/>
      <c r="D249" s="64">
        <f t="shared" si="45"/>
        <v>0</v>
      </c>
      <c r="E249" s="64">
        <f t="shared" si="45"/>
        <v>0</v>
      </c>
      <c r="F249" s="17">
        <f t="shared" si="46"/>
        <v>0</v>
      </c>
      <c r="G249" s="17">
        <f t="shared" si="46"/>
        <v>0</v>
      </c>
      <c r="H249" s="17">
        <f t="shared" si="47"/>
        <v>0</v>
      </c>
      <c r="I249" s="17">
        <f t="shared" si="48"/>
        <v>0</v>
      </c>
      <c r="J249" s="17">
        <f t="shared" si="49"/>
        <v>0</v>
      </c>
      <c r="K249" s="17">
        <f t="shared" si="50"/>
        <v>0</v>
      </c>
      <c r="L249" s="17">
        <f t="shared" si="51"/>
        <v>0</v>
      </c>
      <c r="M249" s="17">
        <f t="shared" ca="1" si="52"/>
        <v>-1.7994618071449379E-5</v>
      </c>
      <c r="N249" s="17">
        <f t="shared" ca="1" si="53"/>
        <v>0</v>
      </c>
      <c r="O249" s="65">
        <f t="shared" ca="1" si="54"/>
        <v>0</v>
      </c>
      <c r="P249" s="17">
        <f t="shared" ca="1" si="55"/>
        <v>0</v>
      </c>
      <c r="Q249" s="17">
        <f t="shared" ca="1" si="56"/>
        <v>0</v>
      </c>
      <c r="R249" s="13">
        <f t="shared" ca="1" si="44"/>
        <v>1.7994618071449379E-5</v>
      </c>
    </row>
    <row r="250" spans="1:18" x14ac:dyDescent="0.2">
      <c r="A250" s="63"/>
      <c r="B250" s="63"/>
      <c r="C250" s="63"/>
      <c r="D250" s="64">
        <f t="shared" si="45"/>
        <v>0</v>
      </c>
      <c r="E250" s="64">
        <f t="shared" si="45"/>
        <v>0</v>
      </c>
      <c r="F250" s="17">
        <f t="shared" si="46"/>
        <v>0</v>
      </c>
      <c r="G250" s="17">
        <f t="shared" si="46"/>
        <v>0</v>
      </c>
      <c r="H250" s="17">
        <f t="shared" si="47"/>
        <v>0</v>
      </c>
      <c r="I250" s="17">
        <f t="shared" si="48"/>
        <v>0</v>
      </c>
      <c r="J250" s="17">
        <f t="shared" si="49"/>
        <v>0</v>
      </c>
      <c r="K250" s="17">
        <f t="shared" si="50"/>
        <v>0</v>
      </c>
      <c r="L250" s="17">
        <f t="shared" si="51"/>
        <v>0</v>
      </c>
      <c r="M250" s="17">
        <f t="shared" ca="1" si="52"/>
        <v>-1.7994618071449379E-5</v>
      </c>
      <c r="N250" s="17">
        <f t="shared" ca="1" si="53"/>
        <v>0</v>
      </c>
      <c r="O250" s="65">
        <f t="shared" ca="1" si="54"/>
        <v>0</v>
      </c>
      <c r="P250" s="17">
        <f t="shared" ca="1" si="55"/>
        <v>0</v>
      </c>
      <c r="Q250" s="17">
        <f t="shared" ca="1" si="56"/>
        <v>0</v>
      </c>
      <c r="R250" s="13">
        <f t="shared" ca="1" si="44"/>
        <v>1.7994618071449379E-5</v>
      </c>
    </row>
    <row r="251" spans="1:18" x14ac:dyDescent="0.2">
      <c r="A251" s="63"/>
      <c r="B251" s="63"/>
      <c r="C251" s="63"/>
      <c r="D251" s="64">
        <f t="shared" si="45"/>
        <v>0</v>
      </c>
      <c r="E251" s="64">
        <f t="shared" si="45"/>
        <v>0</v>
      </c>
      <c r="F251" s="17">
        <f t="shared" si="46"/>
        <v>0</v>
      </c>
      <c r="G251" s="17">
        <f t="shared" si="46"/>
        <v>0</v>
      </c>
      <c r="H251" s="17">
        <f t="shared" si="47"/>
        <v>0</v>
      </c>
      <c r="I251" s="17">
        <f t="shared" si="48"/>
        <v>0</v>
      </c>
      <c r="J251" s="17">
        <f t="shared" si="49"/>
        <v>0</v>
      </c>
      <c r="K251" s="17">
        <f t="shared" si="50"/>
        <v>0</v>
      </c>
      <c r="L251" s="17">
        <f t="shared" si="51"/>
        <v>0</v>
      </c>
      <c r="M251" s="17">
        <f t="shared" ca="1" si="52"/>
        <v>-1.7994618071449379E-5</v>
      </c>
      <c r="N251" s="17">
        <f t="shared" ca="1" si="53"/>
        <v>0</v>
      </c>
      <c r="O251" s="65">
        <f t="shared" ca="1" si="54"/>
        <v>0</v>
      </c>
      <c r="P251" s="17">
        <f t="shared" ca="1" si="55"/>
        <v>0</v>
      </c>
      <c r="Q251" s="17">
        <f t="shared" ca="1" si="56"/>
        <v>0</v>
      </c>
      <c r="R251" s="13">
        <f t="shared" ca="1" si="44"/>
        <v>1.7994618071449379E-5</v>
      </c>
    </row>
    <row r="252" spans="1:18" x14ac:dyDescent="0.2">
      <c r="A252" s="63"/>
      <c r="B252" s="63"/>
      <c r="C252" s="63"/>
      <c r="D252" s="64">
        <f t="shared" si="45"/>
        <v>0</v>
      </c>
      <c r="E252" s="64">
        <f t="shared" si="45"/>
        <v>0</v>
      </c>
      <c r="F252" s="17">
        <f t="shared" si="46"/>
        <v>0</v>
      </c>
      <c r="G252" s="17">
        <f t="shared" si="46"/>
        <v>0</v>
      </c>
      <c r="H252" s="17">
        <f t="shared" si="47"/>
        <v>0</v>
      </c>
      <c r="I252" s="17">
        <f t="shared" si="48"/>
        <v>0</v>
      </c>
      <c r="J252" s="17">
        <f t="shared" si="49"/>
        <v>0</v>
      </c>
      <c r="K252" s="17">
        <f t="shared" si="50"/>
        <v>0</v>
      </c>
      <c r="L252" s="17">
        <f t="shared" si="51"/>
        <v>0</v>
      </c>
      <c r="M252" s="17">
        <f t="shared" ca="1" si="52"/>
        <v>-1.7994618071449379E-5</v>
      </c>
      <c r="N252" s="17">
        <f t="shared" ca="1" si="53"/>
        <v>0</v>
      </c>
      <c r="O252" s="65">
        <f t="shared" ca="1" si="54"/>
        <v>0</v>
      </c>
      <c r="P252" s="17">
        <f t="shared" ca="1" si="55"/>
        <v>0</v>
      </c>
      <c r="Q252" s="17">
        <f t="shared" ca="1" si="56"/>
        <v>0</v>
      </c>
      <c r="R252" s="13">
        <f t="shared" ca="1" si="44"/>
        <v>1.7994618071449379E-5</v>
      </c>
    </row>
    <row r="253" spans="1:18" x14ac:dyDescent="0.2">
      <c r="A253" s="63"/>
      <c r="B253" s="63"/>
      <c r="C253" s="63"/>
      <c r="D253" s="64">
        <f t="shared" si="45"/>
        <v>0</v>
      </c>
      <c r="E253" s="64">
        <f t="shared" si="45"/>
        <v>0</v>
      </c>
      <c r="F253" s="17">
        <f t="shared" si="46"/>
        <v>0</v>
      </c>
      <c r="G253" s="17">
        <f t="shared" si="46"/>
        <v>0</v>
      </c>
      <c r="H253" s="17">
        <f t="shared" si="47"/>
        <v>0</v>
      </c>
      <c r="I253" s="17">
        <f t="shared" si="48"/>
        <v>0</v>
      </c>
      <c r="J253" s="17">
        <f t="shared" si="49"/>
        <v>0</v>
      </c>
      <c r="K253" s="17">
        <f t="shared" si="50"/>
        <v>0</v>
      </c>
      <c r="L253" s="17">
        <f t="shared" si="51"/>
        <v>0</v>
      </c>
      <c r="M253" s="17">
        <f t="shared" ca="1" si="52"/>
        <v>-1.7994618071449379E-5</v>
      </c>
      <c r="N253" s="17">
        <f t="shared" ca="1" si="53"/>
        <v>0</v>
      </c>
      <c r="O253" s="65">
        <f t="shared" ca="1" si="54"/>
        <v>0</v>
      </c>
      <c r="P253" s="17">
        <f t="shared" ca="1" si="55"/>
        <v>0</v>
      </c>
      <c r="Q253" s="17">
        <f t="shared" ca="1" si="56"/>
        <v>0</v>
      </c>
      <c r="R253" s="13">
        <f t="shared" ca="1" si="44"/>
        <v>1.7994618071449379E-5</v>
      </c>
    </row>
    <row r="254" spans="1:18" x14ac:dyDescent="0.2">
      <c r="A254" s="63"/>
      <c r="B254" s="63"/>
      <c r="C254" s="63"/>
      <c r="D254" s="64">
        <f t="shared" si="45"/>
        <v>0</v>
      </c>
      <c r="E254" s="64">
        <f t="shared" si="45"/>
        <v>0</v>
      </c>
      <c r="F254" s="17">
        <f t="shared" si="46"/>
        <v>0</v>
      </c>
      <c r="G254" s="17">
        <f t="shared" si="46"/>
        <v>0</v>
      </c>
      <c r="H254" s="17">
        <f t="shared" si="47"/>
        <v>0</v>
      </c>
      <c r="I254" s="17">
        <f t="shared" si="48"/>
        <v>0</v>
      </c>
      <c r="J254" s="17">
        <f t="shared" si="49"/>
        <v>0</v>
      </c>
      <c r="K254" s="17">
        <f t="shared" si="50"/>
        <v>0</v>
      </c>
      <c r="L254" s="17">
        <f t="shared" si="51"/>
        <v>0</v>
      </c>
      <c r="M254" s="17">
        <f t="shared" ca="1" si="52"/>
        <v>-1.7994618071449379E-5</v>
      </c>
      <c r="N254" s="17">
        <f t="shared" ca="1" si="53"/>
        <v>0</v>
      </c>
      <c r="O254" s="65">
        <f t="shared" ca="1" si="54"/>
        <v>0</v>
      </c>
      <c r="P254" s="17">
        <f t="shared" ca="1" si="55"/>
        <v>0</v>
      </c>
      <c r="Q254" s="17">
        <f t="shared" ca="1" si="56"/>
        <v>0</v>
      </c>
      <c r="R254" s="13">
        <f t="shared" ca="1" si="44"/>
        <v>1.7994618071449379E-5</v>
      </c>
    </row>
    <row r="255" spans="1:18" x14ac:dyDescent="0.2">
      <c r="A255" s="63"/>
      <c r="B255" s="63"/>
      <c r="C255" s="63"/>
      <c r="D255" s="64">
        <f t="shared" si="45"/>
        <v>0</v>
      </c>
      <c r="E255" s="64">
        <f t="shared" si="45"/>
        <v>0</v>
      </c>
      <c r="F255" s="17">
        <f t="shared" si="46"/>
        <v>0</v>
      </c>
      <c r="G255" s="17">
        <f t="shared" si="46"/>
        <v>0</v>
      </c>
      <c r="H255" s="17">
        <f t="shared" si="47"/>
        <v>0</v>
      </c>
      <c r="I255" s="17">
        <f t="shared" si="48"/>
        <v>0</v>
      </c>
      <c r="J255" s="17">
        <f t="shared" si="49"/>
        <v>0</v>
      </c>
      <c r="K255" s="17">
        <f t="shared" si="50"/>
        <v>0</v>
      </c>
      <c r="L255" s="17">
        <f t="shared" si="51"/>
        <v>0</v>
      </c>
      <c r="M255" s="17">
        <f t="shared" ca="1" si="52"/>
        <v>-1.7994618071449379E-5</v>
      </c>
      <c r="N255" s="17">
        <f t="shared" ca="1" si="53"/>
        <v>0</v>
      </c>
      <c r="O255" s="65">
        <f t="shared" ca="1" si="54"/>
        <v>0</v>
      </c>
      <c r="P255" s="17">
        <f t="shared" ca="1" si="55"/>
        <v>0</v>
      </c>
      <c r="Q255" s="17">
        <f t="shared" ca="1" si="56"/>
        <v>0</v>
      </c>
      <c r="R255" s="13">
        <f t="shared" ca="1" si="44"/>
        <v>1.7994618071449379E-5</v>
      </c>
    </row>
    <row r="256" spans="1:18" x14ac:dyDescent="0.2">
      <c r="A256" s="63"/>
      <c r="B256" s="63"/>
      <c r="C256" s="63"/>
      <c r="D256" s="64">
        <f t="shared" si="45"/>
        <v>0</v>
      </c>
      <c r="E256" s="64">
        <f t="shared" si="45"/>
        <v>0</v>
      </c>
      <c r="F256" s="17">
        <f t="shared" si="46"/>
        <v>0</v>
      </c>
      <c r="G256" s="17">
        <f t="shared" si="46"/>
        <v>0</v>
      </c>
      <c r="H256" s="17">
        <f t="shared" si="47"/>
        <v>0</v>
      </c>
      <c r="I256" s="17">
        <f t="shared" si="48"/>
        <v>0</v>
      </c>
      <c r="J256" s="17">
        <f t="shared" si="49"/>
        <v>0</v>
      </c>
      <c r="K256" s="17">
        <f t="shared" si="50"/>
        <v>0</v>
      </c>
      <c r="L256" s="17">
        <f t="shared" si="51"/>
        <v>0</v>
      </c>
      <c r="M256" s="17">
        <f t="shared" ca="1" si="52"/>
        <v>-1.7994618071449379E-5</v>
      </c>
      <c r="N256" s="17">
        <f t="shared" ca="1" si="53"/>
        <v>0</v>
      </c>
      <c r="O256" s="65">
        <f t="shared" ca="1" si="54"/>
        <v>0</v>
      </c>
      <c r="P256" s="17">
        <f t="shared" ca="1" si="55"/>
        <v>0</v>
      </c>
      <c r="Q256" s="17">
        <f t="shared" ca="1" si="56"/>
        <v>0</v>
      </c>
      <c r="R256" s="13">
        <f t="shared" ca="1" si="44"/>
        <v>1.7994618071449379E-5</v>
      </c>
    </row>
    <row r="257" spans="1:18" x14ac:dyDescent="0.2">
      <c r="A257" s="63"/>
      <c r="B257" s="63"/>
      <c r="C257" s="63"/>
      <c r="D257" s="64">
        <f t="shared" si="45"/>
        <v>0</v>
      </c>
      <c r="E257" s="64">
        <f t="shared" si="45"/>
        <v>0</v>
      </c>
      <c r="F257" s="17">
        <f t="shared" si="46"/>
        <v>0</v>
      </c>
      <c r="G257" s="17">
        <f t="shared" si="46"/>
        <v>0</v>
      </c>
      <c r="H257" s="17">
        <f t="shared" si="47"/>
        <v>0</v>
      </c>
      <c r="I257" s="17">
        <f t="shared" si="48"/>
        <v>0</v>
      </c>
      <c r="J257" s="17">
        <f t="shared" si="49"/>
        <v>0</v>
      </c>
      <c r="K257" s="17">
        <f t="shared" si="50"/>
        <v>0</v>
      </c>
      <c r="L257" s="17">
        <f t="shared" si="51"/>
        <v>0</v>
      </c>
      <c r="M257" s="17">
        <f t="shared" ca="1" si="52"/>
        <v>-1.7994618071449379E-5</v>
      </c>
      <c r="N257" s="17">
        <f t="shared" ca="1" si="53"/>
        <v>0</v>
      </c>
      <c r="O257" s="65">
        <f t="shared" ca="1" si="54"/>
        <v>0</v>
      </c>
      <c r="P257" s="17">
        <f t="shared" ca="1" si="55"/>
        <v>0</v>
      </c>
      <c r="Q257" s="17">
        <f t="shared" ca="1" si="56"/>
        <v>0</v>
      </c>
      <c r="R257" s="13">
        <f t="shared" ca="1" si="44"/>
        <v>1.7994618071449379E-5</v>
      </c>
    </row>
    <row r="258" spans="1:18" x14ac:dyDescent="0.2">
      <c r="A258" s="63"/>
      <c r="B258" s="63"/>
      <c r="C258" s="63"/>
      <c r="D258" s="64">
        <f t="shared" si="45"/>
        <v>0</v>
      </c>
      <c r="E258" s="64">
        <f t="shared" si="45"/>
        <v>0</v>
      </c>
      <c r="F258" s="17">
        <f t="shared" si="46"/>
        <v>0</v>
      </c>
      <c r="G258" s="17">
        <f t="shared" si="46"/>
        <v>0</v>
      </c>
      <c r="H258" s="17">
        <f t="shared" si="47"/>
        <v>0</v>
      </c>
      <c r="I258" s="17">
        <f t="shared" si="48"/>
        <v>0</v>
      </c>
      <c r="J258" s="17">
        <f t="shared" si="49"/>
        <v>0</v>
      </c>
      <c r="K258" s="17">
        <f t="shared" si="50"/>
        <v>0</v>
      </c>
      <c r="L258" s="17">
        <f t="shared" si="51"/>
        <v>0</v>
      </c>
      <c r="M258" s="17">
        <f t="shared" ca="1" si="52"/>
        <v>-1.7994618071449379E-5</v>
      </c>
      <c r="N258" s="17">
        <f t="shared" ca="1" si="53"/>
        <v>0</v>
      </c>
      <c r="O258" s="65">
        <f t="shared" ca="1" si="54"/>
        <v>0</v>
      </c>
      <c r="P258" s="17">
        <f t="shared" ca="1" si="55"/>
        <v>0</v>
      </c>
      <c r="Q258" s="17">
        <f t="shared" ca="1" si="56"/>
        <v>0</v>
      </c>
      <c r="R258" s="13">
        <f t="shared" ca="1" si="44"/>
        <v>1.7994618071449379E-5</v>
      </c>
    </row>
    <row r="259" spans="1:18" x14ac:dyDescent="0.2">
      <c r="A259" s="63"/>
      <c r="B259" s="63"/>
      <c r="C259" s="63"/>
      <c r="D259" s="64">
        <f t="shared" si="45"/>
        <v>0</v>
      </c>
      <c r="E259" s="64">
        <f t="shared" si="45"/>
        <v>0</v>
      </c>
      <c r="F259" s="17">
        <f t="shared" si="46"/>
        <v>0</v>
      </c>
      <c r="G259" s="17">
        <f t="shared" si="46"/>
        <v>0</v>
      </c>
      <c r="H259" s="17">
        <f t="shared" si="47"/>
        <v>0</v>
      </c>
      <c r="I259" s="17">
        <f t="shared" si="48"/>
        <v>0</v>
      </c>
      <c r="J259" s="17">
        <f t="shared" si="49"/>
        <v>0</v>
      </c>
      <c r="K259" s="17">
        <f t="shared" si="50"/>
        <v>0</v>
      </c>
      <c r="L259" s="17">
        <f t="shared" si="51"/>
        <v>0</v>
      </c>
      <c r="M259" s="17">
        <f t="shared" ca="1" si="52"/>
        <v>-1.7994618071449379E-5</v>
      </c>
      <c r="N259" s="17">
        <f t="shared" ca="1" si="53"/>
        <v>0</v>
      </c>
      <c r="O259" s="65">
        <f t="shared" ca="1" si="54"/>
        <v>0</v>
      </c>
      <c r="P259" s="17">
        <f t="shared" ca="1" si="55"/>
        <v>0</v>
      </c>
      <c r="Q259" s="17">
        <f t="shared" ca="1" si="56"/>
        <v>0</v>
      </c>
      <c r="R259" s="13">
        <f t="shared" ca="1" si="44"/>
        <v>1.7994618071449379E-5</v>
      </c>
    </row>
    <row r="260" spans="1:18" x14ac:dyDescent="0.2">
      <c r="A260" s="63"/>
      <c r="B260" s="63"/>
      <c r="C260" s="63"/>
      <c r="D260" s="64">
        <f t="shared" si="45"/>
        <v>0</v>
      </c>
      <c r="E260" s="64">
        <f t="shared" si="45"/>
        <v>0</v>
      </c>
      <c r="F260" s="17">
        <f t="shared" si="46"/>
        <v>0</v>
      </c>
      <c r="G260" s="17">
        <f t="shared" si="46"/>
        <v>0</v>
      </c>
      <c r="H260" s="17">
        <f t="shared" si="47"/>
        <v>0</v>
      </c>
      <c r="I260" s="17">
        <f t="shared" si="48"/>
        <v>0</v>
      </c>
      <c r="J260" s="17">
        <f t="shared" si="49"/>
        <v>0</v>
      </c>
      <c r="K260" s="17">
        <f t="shared" si="50"/>
        <v>0</v>
      </c>
      <c r="L260" s="17">
        <f t="shared" si="51"/>
        <v>0</v>
      </c>
      <c r="M260" s="17">
        <f t="shared" ca="1" si="52"/>
        <v>-1.7994618071449379E-5</v>
      </c>
      <c r="N260" s="17">
        <f t="shared" ca="1" si="53"/>
        <v>0</v>
      </c>
      <c r="O260" s="65">
        <f t="shared" ca="1" si="54"/>
        <v>0</v>
      </c>
      <c r="P260" s="17">
        <f t="shared" ca="1" si="55"/>
        <v>0</v>
      </c>
      <c r="Q260" s="17">
        <f t="shared" ca="1" si="56"/>
        <v>0</v>
      </c>
      <c r="R260" s="13">
        <f t="shared" ca="1" si="44"/>
        <v>1.7994618071449379E-5</v>
      </c>
    </row>
    <row r="261" spans="1:18" x14ac:dyDescent="0.2">
      <c r="A261" s="63"/>
      <c r="B261" s="63"/>
      <c r="C261" s="63"/>
      <c r="D261" s="64">
        <f t="shared" si="45"/>
        <v>0</v>
      </c>
      <c r="E261" s="64">
        <f t="shared" si="45"/>
        <v>0</v>
      </c>
      <c r="F261" s="17">
        <f t="shared" si="46"/>
        <v>0</v>
      </c>
      <c r="G261" s="17">
        <f t="shared" si="46"/>
        <v>0</v>
      </c>
      <c r="H261" s="17">
        <f t="shared" si="47"/>
        <v>0</v>
      </c>
      <c r="I261" s="17">
        <f t="shared" si="48"/>
        <v>0</v>
      </c>
      <c r="J261" s="17">
        <f t="shared" si="49"/>
        <v>0</v>
      </c>
      <c r="K261" s="17">
        <f t="shared" si="50"/>
        <v>0</v>
      </c>
      <c r="L261" s="17">
        <f t="shared" si="51"/>
        <v>0</v>
      </c>
      <c r="M261" s="17">
        <f t="shared" ca="1" si="52"/>
        <v>-1.7994618071449379E-5</v>
      </c>
      <c r="N261" s="17">
        <f t="shared" ca="1" si="53"/>
        <v>0</v>
      </c>
      <c r="O261" s="65">
        <f t="shared" ca="1" si="54"/>
        <v>0</v>
      </c>
      <c r="P261" s="17">
        <f t="shared" ca="1" si="55"/>
        <v>0</v>
      </c>
      <c r="Q261" s="17">
        <f t="shared" ca="1" si="56"/>
        <v>0</v>
      </c>
      <c r="R261" s="13">
        <f t="shared" ca="1" si="44"/>
        <v>1.7994618071449379E-5</v>
      </c>
    </row>
    <row r="262" spans="1:18" x14ac:dyDescent="0.2">
      <c r="A262" s="63"/>
      <c r="B262" s="63"/>
      <c r="C262" s="63"/>
      <c r="D262" s="64">
        <f t="shared" si="45"/>
        <v>0</v>
      </c>
      <c r="E262" s="64">
        <f t="shared" si="45"/>
        <v>0</v>
      </c>
      <c r="F262" s="17">
        <f t="shared" si="46"/>
        <v>0</v>
      </c>
      <c r="G262" s="17">
        <f t="shared" si="46"/>
        <v>0</v>
      </c>
      <c r="H262" s="17">
        <f t="shared" si="47"/>
        <v>0</v>
      </c>
      <c r="I262" s="17">
        <f t="shared" si="48"/>
        <v>0</v>
      </c>
      <c r="J262" s="17">
        <f t="shared" si="49"/>
        <v>0</v>
      </c>
      <c r="K262" s="17">
        <f t="shared" si="50"/>
        <v>0</v>
      </c>
      <c r="L262" s="17">
        <f t="shared" si="51"/>
        <v>0</v>
      </c>
      <c r="M262" s="17">
        <f t="shared" ca="1" si="52"/>
        <v>-1.7994618071449379E-5</v>
      </c>
      <c r="N262" s="17">
        <f t="shared" ca="1" si="53"/>
        <v>0</v>
      </c>
      <c r="O262" s="65">
        <f t="shared" ca="1" si="54"/>
        <v>0</v>
      </c>
      <c r="P262" s="17">
        <f t="shared" ca="1" si="55"/>
        <v>0</v>
      </c>
      <c r="Q262" s="17">
        <f t="shared" ca="1" si="56"/>
        <v>0</v>
      </c>
      <c r="R262" s="13">
        <f t="shared" ca="1" si="44"/>
        <v>1.7994618071449379E-5</v>
      </c>
    </row>
    <row r="263" spans="1:18" x14ac:dyDescent="0.2">
      <c r="A263" s="63"/>
      <c r="B263" s="63"/>
      <c r="C263" s="63"/>
      <c r="D263" s="64">
        <f t="shared" si="45"/>
        <v>0</v>
      </c>
      <c r="E263" s="64">
        <f t="shared" si="45"/>
        <v>0</v>
      </c>
      <c r="F263" s="17">
        <f t="shared" si="46"/>
        <v>0</v>
      </c>
      <c r="G263" s="17">
        <f t="shared" si="46"/>
        <v>0</v>
      </c>
      <c r="H263" s="17">
        <f t="shared" si="47"/>
        <v>0</v>
      </c>
      <c r="I263" s="17">
        <f t="shared" si="48"/>
        <v>0</v>
      </c>
      <c r="J263" s="17">
        <f t="shared" si="49"/>
        <v>0</v>
      </c>
      <c r="K263" s="17">
        <f t="shared" si="50"/>
        <v>0</v>
      </c>
      <c r="L263" s="17">
        <f t="shared" si="51"/>
        <v>0</v>
      </c>
      <c r="M263" s="17">
        <f t="shared" ca="1" si="52"/>
        <v>-1.7994618071449379E-5</v>
      </c>
      <c r="N263" s="17">
        <f t="shared" ca="1" si="53"/>
        <v>0</v>
      </c>
      <c r="O263" s="65">
        <f t="shared" ca="1" si="54"/>
        <v>0</v>
      </c>
      <c r="P263" s="17">
        <f t="shared" ca="1" si="55"/>
        <v>0</v>
      </c>
      <c r="Q263" s="17">
        <f t="shared" ca="1" si="56"/>
        <v>0</v>
      </c>
      <c r="R263" s="13">
        <f t="shared" ca="1" si="44"/>
        <v>1.7994618071449379E-5</v>
      </c>
    </row>
    <row r="264" spans="1:18" x14ac:dyDescent="0.2">
      <c r="A264" s="63"/>
      <c r="B264" s="63"/>
      <c r="C264" s="63"/>
      <c r="D264" s="64">
        <f t="shared" si="45"/>
        <v>0</v>
      </c>
      <c r="E264" s="64">
        <f t="shared" si="45"/>
        <v>0</v>
      </c>
      <c r="F264" s="17">
        <f t="shared" si="46"/>
        <v>0</v>
      </c>
      <c r="G264" s="17">
        <f t="shared" si="46"/>
        <v>0</v>
      </c>
      <c r="H264" s="17">
        <f t="shared" si="47"/>
        <v>0</v>
      </c>
      <c r="I264" s="17">
        <f t="shared" si="48"/>
        <v>0</v>
      </c>
      <c r="J264" s="17">
        <f t="shared" si="49"/>
        <v>0</v>
      </c>
      <c r="K264" s="17">
        <f t="shared" si="50"/>
        <v>0</v>
      </c>
      <c r="L264" s="17">
        <f t="shared" si="51"/>
        <v>0</v>
      </c>
      <c r="M264" s="17">
        <f t="shared" ca="1" si="52"/>
        <v>-1.7994618071449379E-5</v>
      </c>
      <c r="N264" s="17">
        <f t="shared" ca="1" si="53"/>
        <v>0</v>
      </c>
      <c r="O264" s="65">
        <f t="shared" ca="1" si="54"/>
        <v>0</v>
      </c>
      <c r="P264" s="17">
        <f t="shared" ca="1" si="55"/>
        <v>0</v>
      </c>
      <c r="Q264" s="17">
        <f t="shared" ca="1" si="56"/>
        <v>0</v>
      </c>
      <c r="R264" s="13">
        <f t="shared" ca="1" si="44"/>
        <v>1.7994618071449379E-5</v>
      </c>
    </row>
    <row r="265" spans="1:18" x14ac:dyDescent="0.2">
      <c r="A265" s="63"/>
      <c r="B265" s="63"/>
      <c r="C265" s="63"/>
      <c r="D265" s="64">
        <f t="shared" si="45"/>
        <v>0</v>
      </c>
      <c r="E265" s="64">
        <f t="shared" si="45"/>
        <v>0</v>
      </c>
      <c r="F265" s="17">
        <f t="shared" si="46"/>
        <v>0</v>
      </c>
      <c r="G265" s="17">
        <f t="shared" si="46"/>
        <v>0</v>
      </c>
      <c r="H265" s="17">
        <f t="shared" si="47"/>
        <v>0</v>
      </c>
      <c r="I265" s="17">
        <f t="shared" si="48"/>
        <v>0</v>
      </c>
      <c r="J265" s="17">
        <f t="shared" si="49"/>
        <v>0</v>
      </c>
      <c r="K265" s="17">
        <f t="shared" si="50"/>
        <v>0</v>
      </c>
      <c r="L265" s="17">
        <f t="shared" si="51"/>
        <v>0</v>
      </c>
      <c r="M265" s="17">
        <f t="shared" ca="1" si="52"/>
        <v>-1.7994618071449379E-5</v>
      </c>
      <c r="N265" s="17">
        <f t="shared" ca="1" si="53"/>
        <v>0</v>
      </c>
      <c r="O265" s="65">
        <f t="shared" ca="1" si="54"/>
        <v>0</v>
      </c>
      <c r="P265" s="17">
        <f t="shared" ca="1" si="55"/>
        <v>0</v>
      </c>
      <c r="Q265" s="17">
        <f t="shared" ca="1" si="56"/>
        <v>0</v>
      </c>
      <c r="R265" s="13">
        <f t="shared" ca="1" si="44"/>
        <v>1.7994618071449379E-5</v>
      </c>
    </row>
    <row r="266" spans="1:18" x14ac:dyDescent="0.2">
      <c r="A266" s="63"/>
      <c r="B266" s="63"/>
      <c r="C266" s="63"/>
      <c r="D266" s="64">
        <f t="shared" si="45"/>
        <v>0</v>
      </c>
      <c r="E266" s="64">
        <f t="shared" si="45"/>
        <v>0</v>
      </c>
      <c r="F266" s="17">
        <f t="shared" si="46"/>
        <v>0</v>
      </c>
      <c r="G266" s="17">
        <f t="shared" si="46"/>
        <v>0</v>
      </c>
      <c r="H266" s="17">
        <f t="shared" si="47"/>
        <v>0</v>
      </c>
      <c r="I266" s="17">
        <f t="shared" si="48"/>
        <v>0</v>
      </c>
      <c r="J266" s="17">
        <f t="shared" si="49"/>
        <v>0</v>
      </c>
      <c r="K266" s="17">
        <f t="shared" si="50"/>
        <v>0</v>
      </c>
      <c r="L266" s="17">
        <f t="shared" si="51"/>
        <v>0</v>
      </c>
      <c r="M266" s="17">
        <f t="shared" ca="1" si="52"/>
        <v>-1.7994618071449379E-5</v>
      </c>
      <c r="N266" s="17">
        <f t="shared" ca="1" si="53"/>
        <v>0</v>
      </c>
      <c r="O266" s="65">
        <f t="shared" ca="1" si="54"/>
        <v>0</v>
      </c>
      <c r="P266" s="17">
        <f t="shared" ca="1" si="55"/>
        <v>0</v>
      </c>
      <c r="Q266" s="17">
        <f t="shared" ca="1" si="56"/>
        <v>0</v>
      </c>
      <c r="R266" s="13">
        <f t="shared" ca="1" si="44"/>
        <v>1.7994618071449379E-5</v>
      </c>
    </row>
    <row r="267" spans="1:18" x14ac:dyDescent="0.2">
      <c r="A267" s="63"/>
      <c r="B267" s="63"/>
      <c r="C267" s="63"/>
      <c r="D267" s="64">
        <f t="shared" si="45"/>
        <v>0</v>
      </c>
      <c r="E267" s="64">
        <f t="shared" si="45"/>
        <v>0</v>
      </c>
      <c r="F267" s="17">
        <f t="shared" si="46"/>
        <v>0</v>
      </c>
      <c r="G267" s="17">
        <f t="shared" si="46"/>
        <v>0</v>
      </c>
      <c r="H267" s="17">
        <f t="shared" si="47"/>
        <v>0</v>
      </c>
      <c r="I267" s="17">
        <f t="shared" si="48"/>
        <v>0</v>
      </c>
      <c r="J267" s="17">
        <f t="shared" si="49"/>
        <v>0</v>
      </c>
      <c r="K267" s="17">
        <f t="shared" si="50"/>
        <v>0</v>
      </c>
      <c r="L267" s="17">
        <f t="shared" si="51"/>
        <v>0</v>
      </c>
      <c r="M267" s="17">
        <f t="shared" ca="1" si="52"/>
        <v>-1.7994618071449379E-5</v>
      </c>
      <c r="N267" s="17">
        <f t="shared" ca="1" si="53"/>
        <v>0</v>
      </c>
      <c r="O267" s="65">
        <f t="shared" ca="1" si="54"/>
        <v>0</v>
      </c>
      <c r="P267" s="17">
        <f t="shared" ca="1" si="55"/>
        <v>0</v>
      </c>
      <c r="Q267" s="17">
        <f t="shared" ca="1" si="56"/>
        <v>0</v>
      </c>
      <c r="R267" s="13">
        <f t="shared" ca="1" si="44"/>
        <v>1.7994618071449379E-5</v>
      </c>
    </row>
    <row r="268" spans="1:18" x14ac:dyDescent="0.2">
      <c r="A268" s="63"/>
      <c r="B268" s="63"/>
      <c r="C268" s="63"/>
      <c r="D268" s="64">
        <f t="shared" si="45"/>
        <v>0</v>
      </c>
      <c r="E268" s="64">
        <f t="shared" si="45"/>
        <v>0</v>
      </c>
      <c r="F268" s="17">
        <f t="shared" si="46"/>
        <v>0</v>
      </c>
      <c r="G268" s="17">
        <f t="shared" si="46"/>
        <v>0</v>
      </c>
      <c r="H268" s="17">
        <f t="shared" si="47"/>
        <v>0</v>
      </c>
      <c r="I268" s="17">
        <f t="shared" si="48"/>
        <v>0</v>
      </c>
      <c r="J268" s="17">
        <f t="shared" si="49"/>
        <v>0</v>
      </c>
      <c r="K268" s="17">
        <f t="shared" si="50"/>
        <v>0</v>
      </c>
      <c r="L268" s="17">
        <f t="shared" si="51"/>
        <v>0</v>
      </c>
      <c r="M268" s="17">
        <f t="shared" ca="1" si="52"/>
        <v>-1.7994618071449379E-5</v>
      </c>
      <c r="N268" s="17">
        <f t="shared" ca="1" si="53"/>
        <v>0</v>
      </c>
      <c r="O268" s="65">
        <f t="shared" ca="1" si="54"/>
        <v>0</v>
      </c>
      <c r="P268" s="17">
        <f t="shared" ca="1" si="55"/>
        <v>0</v>
      </c>
      <c r="Q268" s="17">
        <f t="shared" ca="1" si="56"/>
        <v>0</v>
      </c>
      <c r="R268" s="13">
        <f t="shared" ca="1" si="44"/>
        <v>1.7994618071449379E-5</v>
      </c>
    </row>
    <row r="269" spans="1:18" x14ac:dyDescent="0.2">
      <c r="A269" s="63"/>
      <c r="B269" s="63"/>
      <c r="C269" s="63"/>
      <c r="D269" s="64">
        <f t="shared" si="45"/>
        <v>0</v>
      </c>
      <c r="E269" s="64">
        <f t="shared" si="45"/>
        <v>0</v>
      </c>
      <c r="F269" s="17">
        <f t="shared" si="46"/>
        <v>0</v>
      </c>
      <c r="G269" s="17">
        <f t="shared" si="46"/>
        <v>0</v>
      </c>
      <c r="H269" s="17">
        <f t="shared" si="47"/>
        <v>0</v>
      </c>
      <c r="I269" s="17">
        <f t="shared" si="48"/>
        <v>0</v>
      </c>
      <c r="J269" s="17">
        <f t="shared" si="49"/>
        <v>0</v>
      </c>
      <c r="K269" s="17">
        <f t="shared" si="50"/>
        <v>0</v>
      </c>
      <c r="L269" s="17">
        <f t="shared" si="51"/>
        <v>0</v>
      </c>
      <c r="M269" s="17">
        <f t="shared" ca="1" si="52"/>
        <v>-1.7994618071449379E-5</v>
      </c>
      <c r="N269" s="17">
        <f t="shared" ca="1" si="53"/>
        <v>0</v>
      </c>
      <c r="O269" s="65">
        <f t="shared" ca="1" si="54"/>
        <v>0</v>
      </c>
      <c r="P269" s="17">
        <f t="shared" ca="1" si="55"/>
        <v>0</v>
      </c>
      <c r="Q269" s="17">
        <f t="shared" ca="1" si="56"/>
        <v>0</v>
      </c>
      <c r="R269" s="13">
        <f t="shared" ca="1" si="44"/>
        <v>1.7994618071449379E-5</v>
      </c>
    </row>
    <row r="270" spans="1:18" x14ac:dyDescent="0.2">
      <c r="A270" s="63"/>
      <c r="B270" s="63"/>
      <c r="C270" s="63"/>
      <c r="D270" s="64">
        <f t="shared" si="45"/>
        <v>0</v>
      </c>
      <c r="E270" s="64">
        <f t="shared" si="45"/>
        <v>0</v>
      </c>
      <c r="F270" s="17">
        <f t="shared" si="46"/>
        <v>0</v>
      </c>
      <c r="G270" s="17">
        <f t="shared" si="46"/>
        <v>0</v>
      </c>
      <c r="H270" s="17">
        <f t="shared" si="47"/>
        <v>0</v>
      </c>
      <c r="I270" s="17">
        <f t="shared" si="48"/>
        <v>0</v>
      </c>
      <c r="J270" s="17">
        <f t="shared" si="49"/>
        <v>0</v>
      </c>
      <c r="K270" s="17">
        <f t="shared" si="50"/>
        <v>0</v>
      </c>
      <c r="L270" s="17">
        <f t="shared" si="51"/>
        <v>0</v>
      </c>
      <c r="M270" s="17">
        <f t="shared" ca="1" si="52"/>
        <v>-1.7994618071449379E-5</v>
      </c>
      <c r="N270" s="17">
        <f t="shared" ca="1" si="53"/>
        <v>0</v>
      </c>
      <c r="O270" s="65">
        <f t="shared" ca="1" si="54"/>
        <v>0</v>
      </c>
      <c r="P270" s="17">
        <f t="shared" ca="1" si="55"/>
        <v>0</v>
      </c>
      <c r="Q270" s="17">
        <f t="shared" ca="1" si="56"/>
        <v>0</v>
      </c>
      <c r="R270" s="13">
        <f t="shared" ca="1" si="44"/>
        <v>1.7994618071449379E-5</v>
      </c>
    </row>
    <row r="271" spans="1:18" x14ac:dyDescent="0.2">
      <c r="A271" s="63"/>
      <c r="B271" s="63"/>
      <c r="C271" s="63"/>
      <c r="D271" s="64">
        <f t="shared" si="45"/>
        <v>0</v>
      </c>
      <c r="E271" s="64">
        <f t="shared" si="45"/>
        <v>0</v>
      </c>
      <c r="F271" s="17">
        <f t="shared" si="46"/>
        <v>0</v>
      </c>
      <c r="G271" s="17">
        <f t="shared" si="46"/>
        <v>0</v>
      </c>
      <c r="H271" s="17">
        <f t="shared" si="47"/>
        <v>0</v>
      </c>
      <c r="I271" s="17">
        <f t="shared" si="48"/>
        <v>0</v>
      </c>
      <c r="J271" s="17">
        <f t="shared" si="49"/>
        <v>0</v>
      </c>
      <c r="K271" s="17">
        <f t="shared" si="50"/>
        <v>0</v>
      </c>
      <c r="L271" s="17">
        <f t="shared" si="51"/>
        <v>0</v>
      </c>
      <c r="M271" s="17">
        <f t="shared" ca="1" si="52"/>
        <v>-1.7994618071449379E-5</v>
      </c>
      <c r="N271" s="17">
        <f t="shared" ca="1" si="53"/>
        <v>0</v>
      </c>
      <c r="O271" s="65">
        <f t="shared" ca="1" si="54"/>
        <v>0</v>
      </c>
      <c r="P271" s="17">
        <f t="shared" ca="1" si="55"/>
        <v>0</v>
      </c>
      <c r="Q271" s="17">
        <f t="shared" ca="1" si="56"/>
        <v>0</v>
      </c>
      <c r="R271" s="13">
        <f t="shared" ca="1" si="44"/>
        <v>1.7994618071449379E-5</v>
      </c>
    </row>
    <row r="272" spans="1:18" x14ac:dyDescent="0.2">
      <c r="A272" s="63"/>
      <c r="B272" s="63"/>
      <c r="C272" s="63"/>
      <c r="D272" s="64">
        <f t="shared" si="45"/>
        <v>0</v>
      </c>
      <c r="E272" s="64">
        <f t="shared" si="45"/>
        <v>0</v>
      </c>
      <c r="F272" s="17">
        <f t="shared" si="46"/>
        <v>0</v>
      </c>
      <c r="G272" s="17">
        <f t="shared" si="46"/>
        <v>0</v>
      </c>
      <c r="H272" s="17">
        <f t="shared" si="47"/>
        <v>0</v>
      </c>
      <c r="I272" s="17">
        <f t="shared" si="48"/>
        <v>0</v>
      </c>
      <c r="J272" s="17">
        <f t="shared" si="49"/>
        <v>0</v>
      </c>
      <c r="K272" s="17">
        <f t="shared" si="50"/>
        <v>0</v>
      </c>
      <c r="L272" s="17">
        <f t="shared" si="51"/>
        <v>0</v>
      </c>
      <c r="M272" s="17">
        <f t="shared" ca="1" si="52"/>
        <v>-1.7994618071449379E-5</v>
      </c>
      <c r="N272" s="17">
        <f t="shared" ca="1" si="53"/>
        <v>0</v>
      </c>
      <c r="O272" s="65">
        <f t="shared" ca="1" si="54"/>
        <v>0</v>
      </c>
      <c r="P272" s="17">
        <f t="shared" ca="1" si="55"/>
        <v>0</v>
      </c>
      <c r="Q272" s="17">
        <f t="shared" ca="1" si="56"/>
        <v>0</v>
      </c>
      <c r="R272" s="13">
        <f t="shared" ref="R272:R337" ca="1" si="57">+E272-M272</f>
        <v>1.7994618071449379E-5</v>
      </c>
    </row>
    <row r="273" spans="1:18" x14ac:dyDescent="0.2">
      <c r="A273" s="63"/>
      <c r="B273" s="63"/>
      <c r="C273" s="63"/>
      <c r="D273" s="64">
        <f t="shared" ref="D273:E336" si="58">A273/A$18</f>
        <v>0</v>
      </c>
      <c r="E273" s="64">
        <f t="shared" si="58"/>
        <v>0</v>
      </c>
      <c r="F273" s="17">
        <f t="shared" ref="F273:G336" si="59">$C273*D273</f>
        <v>0</v>
      </c>
      <c r="G273" s="17">
        <f t="shared" si="59"/>
        <v>0</v>
      </c>
      <c r="H273" s="17">
        <f t="shared" ref="H273:H336" si="60">C273*D273*D273</f>
        <v>0</v>
      </c>
      <c r="I273" s="17">
        <f t="shared" ref="I273:I336" si="61">C273*D273*D273*D273</f>
        <v>0</v>
      </c>
      <c r="J273" s="17">
        <f t="shared" ref="J273:J336" si="62">C273*D273*D273*D273*D273</f>
        <v>0</v>
      </c>
      <c r="K273" s="17">
        <f t="shared" ref="K273:K336" si="63">C273*E273*D273</f>
        <v>0</v>
      </c>
      <c r="L273" s="17">
        <f t="shared" ref="L273:L336" si="64">C273*E273*D273*D273</f>
        <v>0</v>
      </c>
      <c r="M273" s="17">
        <f t="shared" ref="M273:M337" ca="1" si="65">+E$4+E$5*D273+E$6*D273^2</f>
        <v>-1.7994618071449379E-5</v>
      </c>
      <c r="N273" s="17">
        <f t="shared" ref="N273:N336" ca="1" si="66">C273*(M273-E273)^2</f>
        <v>0</v>
      </c>
      <c r="O273" s="65">
        <f t="shared" ref="O273:O336" ca="1" si="67">(C273*O$1-O$2*F273+O$3*H273)^2</f>
        <v>0</v>
      </c>
      <c r="P273" s="17">
        <f t="shared" ref="P273:P336" ca="1" si="68">(-C273*O$2+O$4*F273-O$5*H273)^2</f>
        <v>0</v>
      </c>
      <c r="Q273" s="17">
        <f t="shared" ref="Q273:Q336" ca="1" si="69">+(C273*O$3-F273*O$5+H273*O$6)^2</f>
        <v>0</v>
      </c>
      <c r="R273" s="13">
        <f t="shared" ca="1" si="57"/>
        <v>1.7994618071449379E-5</v>
      </c>
    </row>
    <row r="274" spans="1:18" x14ac:dyDescent="0.2">
      <c r="A274" s="63"/>
      <c r="B274" s="63"/>
      <c r="C274" s="63"/>
      <c r="D274" s="64">
        <f t="shared" si="58"/>
        <v>0</v>
      </c>
      <c r="E274" s="64">
        <f t="shared" si="58"/>
        <v>0</v>
      </c>
      <c r="F274" s="17">
        <f t="shared" si="59"/>
        <v>0</v>
      </c>
      <c r="G274" s="17">
        <f t="shared" si="59"/>
        <v>0</v>
      </c>
      <c r="H274" s="17">
        <f t="shared" si="60"/>
        <v>0</v>
      </c>
      <c r="I274" s="17">
        <f t="shared" si="61"/>
        <v>0</v>
      </c>
      <c r="J274" s="17">
        <f t="shared" si="62"/>
        <v>0</v>
      </c>
      <c r="K274" s="17">
        <f t="shared" si="63"/>
        <v>0</v>
      </c>
      <c r="L274" s="17">
        <f t="shared" si="64"/>
        <v>0</v>
      </c>
      <c r="M274" s="17">
        <f t="shared" ca="1" si="65"/>
        <v>-1.7994618071449379E-5</v>
      </c>
      <c r="N274" s="17">
        <f t="shared" ca="1" si="66"/>
        <v>0</v>
      </c>
      <c r="O274" s="65">
        <f t="shared" ca="1" si="67"/>
        <v>0</v>
      </c>
      <c r="P274" s="17">
        <f t="shared" ca="1" si="68"/>
        <v>0</v>
      </c>
      <c r="Q274" s="17">
        <f t="shared" ca="1" si="69"/>
        <v>0</v>
      </c>
      <c r="R274" s="13">
        <f t="shared" ca="1" si="57"/>
        <v>1.7994618071449379E-5</v>
      </c>
    </row>
    <row r="275" spans="1:18" x14ac:dyDescent="0.2">
      <c r="A275" s="63"/>
      <c r="B275" s="63"/>
      <c r="C275" s="63"/>
      <c r="D275" s="64">
        <f t="shared" si="58"/>
        <v>0</v>
      </c>
      <c r="E275" s="64">
        <f t="shared" si="58"/>
        <v>0</v>
      </c>
      <c r="F275" s="17">
        <f t="shared" si="59"/>
        <v>0</v>
      </c>
      <c r="G275" s="17">
        <f t="shared" si="59"/>
        <v>0</v>
      </c>
      <c r="H275" s="17">
        <f t="shared" si="60"/>
        <v>0</v>
      </c>
      <c r="I275" s="17">
        <f t="shared" si="61"/>
        <v>0</v>
      </c>
      <c r="J275" s="17">
        <f t="shared" si="62"/>
        <v>0</v>
      </c>
      <c r="K275" s="17">
        <f t="shared" si="63"/>
        <v>0</v>
      </c>
      <c r="L275" s="17">
        <f t="shared" si="64"/>
        <v>0</v>
      </c>
      <c r="M275" s="17">
        <f t="shared" ca="1" si="65"/>
        <v>-1.7994618071449379E-5</v>
      </c>
      <c r="N275" s="17">
        <f t="shared" ca="1" si="66"/>
        <v>0</v>
      </c>
      <c r="O275" s="65">
        <f t="shared" ca="1" si="67"/>
        <v>0</v>
      </c>
      <c r="P275" s="17">
        <f t="shared" ca="1" si="68"/>
        <v>0</v>
      </c>
      <c r="Q275" s="17">
        <f t="shared" ca="1" si="69"/>
        <v>0</v>
      </c>
      <c r="R275" s="13">
        <f t="shared" ca="1" si="57"/>
        <v>1.7994618071449379E-5</v>
      </c>
    </row>
    <row r="276" spans="1:18" x14ac:dyDescent="0.2">
      <c r="A276" s="63"/>
      <c r="B276" s="63"/>
      <c r="C276" s="63"/>
      <c r="D276" s="64">
        <f t="shared" si="58"/>
        <v>0</v>
      </c>
      <c r="E276" s="64">
        <f t="shared" si="58"/>
        <v>0</v>
      </c>
      <c r="F276" s="17">
        <f t="shared" si="59"/>
        <v>0</v>
      </c>
      <c r="G276" s="17">
        <f t="shared" si="59"/>
        <v>0</v>
      </c>
      <c r="H276" s="17">
        <f t="shared" si="60"/>
        <v>0</v>
      </c>
      <c r="I276" s="17">
        <f t="shared" si="61"/>
        <v>0</v>
      </c>
      <c r="J276" s="17">
        <f t="shared" si="62"/>
        <v>0</v>
      </c>
      <c r="K276" s="17">
        <f t="shared" si="63"/>
        <v>0</v>
      </c>
      <c r="L276" s="17">
        <f t="shared" si="64"/>
        <v>0</v>
      </c>
      <c r="M276" s="17">
        <f t="shared" ca="1" si="65"/>
        <v>-1.7994618071449379E-5</v>
      </c>
      <c r="N276" s="17">
        <f t="shared" ca="1" si="66"/>
        <v>0</v>
      </c>
      <c r="O276" s="65">
        <f t="shared" ca="1" si="67"/>
        <v>0</v>
      </c>
      <c r="P276" s="17">
        <f t="shared" ca="1" si="68"/>
        <v>0</v>
      </c>
      <c r="Q276" s="17">
        <f t="shared" ca="1" si="69"/>
        <v>0</v>
      </c>
      <c r="R276" s="13">
        <f t="shared" ca="1" si="57"/>
        <v>1.7994618071449379E-5</v>
      </c>
    </row>
    <row r="277" spans="1:18" x14ac:dyDescent="0.2">
      <c r="A277" s="63"/>
      <c r="B277" s="63"/>
      <c r="C277" s="63"/>
      <c r="D277" s="64">
        <f t="shared" si="58"/>
        <v>0</v>
      </c>
      <c r="E277" s="64">
        <f t="shared" si="58"/>
        <v>0</v>
      </c>
      <c r="F277" s="17">
        <f t="shared" si="59"/>
        <v>0</v>
      </c>
      <c r="G277" s="17">
        <f t="shared" si="59"/>
        <v>0</v>
      </c>
      <c r="H277" s="17">
        <f t="shared" si="60"/>
        <v>0</v>
      </c>
      <c r="I277" s="17">
        <f t="shared" si="61"/>
        <v>0</v>
      </c>
      <c r="J277" s="17">
        <f t="shared" si="62"/>
        <v>0</v>
      </c>
      <c r="K277" s="17">
        <f t="shared" si="63"/>
        <v>0</v>
      </c>
      <c r="L277" s="17">
        <f t="shared" si="64"/>
        <v>0</v>
      </c>
      <c r="M277" s="17">
        <f t="shared" ca="1" si="65"/>
        <v>-1.7994618071449379E-5</v>
      </c>
      <c r="N277" s="17">
        <f t="shared" ca="1" si="66"/>
        <v>0</v>
      </c>
      <c r="O277" s="65">
        <f t="shared" ca="1" si="67"/>
        <v>0</v>
      </c>
      <c r="P277" s="17">
        <f t="shared" ca="1" si="68"/>
        <v>0</v>
      </c>
      <c r="Q277" s="17">
        <f t="shared" ca="1" si="69"/>
        <v>0</v>
      </c>
      <c r="R277" s="13">
        <f t="shared" ca="1" si="57"/>
        <v>1.7994618071449379E-5</v>
      </c>
    </row>
    <row r="278" spans="1:18" x14ac:dyDescent="0.2">
      <c r="A278" s="63"/>
      <c r="B278" s="63"/>
      <c r="C278" s="63"/>
      <c r="D278" s="64">
        <f t="shared" si="58"/>
        <v>0</v>
      </c>
      <c r="E278" s="64">
        <f t="shared" si="58"/>
        <v>0</v>
      </c>
      <c r="F278" s="17">
        <f t="shared" si="59"/>
        <v>0</v>
      </c>
      <c r="G278" s="17">
        <f t="shared" si="59"/>
        <v>0</v>
      </c>
      <c r="H278" s="17">
        <f t="shared" si="60"/>
        <v>0</v>
      </c>
      <c r="I278" s="17">
        <f t="shared" si="61"/>
        <v>0</v>
      </c>
      <c r="J278" s="17">
        <f t="shared" si="62"/>
        <v>0</v>
      </c>
      <c r="K278" s="17">
        <f t="shared" si="63"/>
        <v>0</v>
      </c>
      <c r="L278" s="17">
        <f t="shared" si="64"/>
        <v>0</v>
      </c>
      <c r="M278" s="17">
        <f t="shared" ca="1" si="65"/>
        <v>-1.7994618071449379E-5</v>
      </c>
      <c r="N278" s="17">
        <f t="shared" ca="1" si="66"/>
        <v>0</v>
      </c>
      <c r="O278" s="65">
        <f t="shared" ca="1" si="67"/>
        <v>0</v>
      </c>
      <c r="P278" s="17">
        <f t="shared" ca="1" si="68"/>
        <v>0</v>
      </c>
      <c r="Q278" s="17">
        <f t="shared" ca="1" si="69"/>
        <v>0</v>
      </c>
      <c r="R278" s="13">
        <f t="shared" ca="1" si="57"/>
        <v>1.7994618071449379E-5</v>
      </c>
    </row>
    <row r="279" spans="1:18" x14ac:dyDescent="0.2">
      <c r="A279" s="63"/>
      <c r="B279" s="63"/>
      <c r="C279" s="63"/>
      <c r="D279" s="64">
        <f t="shared" si="58"/>
        <v>0</v>
      </c>
      <c r="E279" s="64">
        <f t="shared" si="58"/>
        <v>0</v>
      </c>
      <c r="F279" s="17">
        <f t="shared" si="59"/>
        <v>0</v>
      </c>
      <c r="G279" s="17">
        <f t="shared" si="59"/>
        <v>0</v>
      </c>
      <c r="H279" s="17">
        <f t="shared" si="60"/>
        <v>0</v>
      </c>
      <c r="I279" s="17">
        <f t="shared" si="61"/>
        <v>0</v>
      </c>
      <c r="J279" s="17">
        <f t="shared" si="62"/>
        <v>0</v>
      </c>
      <c r="K279" s="17">
        <f t="shared" si="63"/>
        <v>0</v>
      </c>
      <c r="L279" s="17">
        <f t="shared" si="64"/>
        <v>0</v>
      </c>
      <c r="M279" s="17">
        <f t="shared" ca="1" si="65"/>
        <v>-1.7994618071449379E-5</v>
      </c>
      <c r="N279" s="17">
        <f t="shared" ca="1" si="66"/>
        <v>0</v>
      </c>
      <c r="O279" s="65">
        <f t="shared" ca="1" si="67"/>
        <v>0</v>
      </c>
      <c r="P279" s="17">
        <f t="shared" ca="1" si="68"/>
        <v>0</v>
      </c>
      <c r="Q279" s="17">
        <f t="shared" ca="1" si="69"/>
        <v>0</v>
      </c>
      <c r="R279" s="13">
        <f t="shared" ca="1" si="57"/>
        <v>1.7994618071449379E-5</v>
      </c>
    </row>
    <row r="280" spans="1:18" x14ac:dyDescent="0.2">
      <c r="A280" s="63"/>
      <c r="B280" s="63"/>
      <c r="C280" s="63"/>
      <c r="D280" s="64">
        <f t="shared" si="58"/>
        <v>0</v>
      </c>
      <c r="E280" s="64">
        <f t="shared" si="58"/>
        <v>0</v>
      </c>
      <c r="F280" s="17">
        <f t="shared" si="59"/>
        <v>0</v>
      </c>
      <c r="G280" s="17">
        <f t="shared" si="59"/>
        <v>0</v>
      </c>
      <c r="H280" s="17">
        <f t="shared" si="60"/>
        <v>0</v>
      </c>
      <c r="I280" s="17">
        <f t="shared" si="61"/>
        <v>0</v>
      </c>
      <c r="J280" s="17">
        <f t="shared" si="62"/>
        <v>0</v>
      </c>
      <c r="K280" s="17">
        <f t="shared" si="63"/>
        <v>0</v>
      </c>
      <c r="L280" s="17">
        <f t="shared" si="64"/>
        <v>0</v>
      </c>
      <c r="M280" s="17">
        <f t="shared" ca="1" si="65"/>
        <v>-1.7994618071449379E-5</v>
      </c>
      <c r="N280" s="17">
        <f t="shared" ca="1" si="66"/>
        <v>0</v>
      </c>
      <c r="O280" s="65">
        <f t="shared" ca="1" si="67"/>
        <v>0</v>
      </c>
      <c r="P280" s="17">
        <f t="shared" ca="1" si="68"/>
        <v>0</v>
      </c>
      <c r="Q280" s="17">
        <f t="shared" ca="1" si="69"/>
        <v>0</v>
      </c>
      <c r="R280" s="13">
        <f t="shared" ca="1" si="57"/>
        <v>1.7994618071449379E-5</v>
      </c>
    </row>
    <row r="281" spans="1:18" x14ac:dyDescent="0.2">
      <c r="A281" s="63"/>
      <c r="B281" s="63"/>
      <c r="C281" s="63"/>
      <c r="D281" s="64">
        <f t="shared" si="58"/>
        <v>0</v>
      </c>
      <c r="E281" s="64">
        <f t="shared" si="58"/>
        <v>0</v>
      </c>
      <c r="F281" s="17">
        <f t="shared" si="59"/>
        <v>0</v>
      </c>
      <c r="G281" s="17">
        <f t="shared" si="59"/>
        <v>0</v>
      </c>
      <c r="H281" s="17">
        <f t="shared" si="60"/>
        <v>0</v>
      </c>
      <c r="I281" s="17">
        <f t="shared" si="61"/>
        <v>0</v>
      </c>
      <c r="J281" s="17">
        <f t="shared" si="62"/>
        <v>0</v>
      </c>
      <c r="K281" s="17">
        <f t="shared" si="63"/>
        <v>0</v>
      </c>
      <c r="L281" s="17">
        <f t="shared" si="64"/>
        <v>0</v>
      </c>
      <c r="M281" s="17">
        <f t="shared" ca="1" si="65"/>
        <v>-1.7994618071449379E-5</v>
      </c>
      <c r="N281" s="17">
        <f t="shared" ca="1" si="66"/>
        <v>0</v>
      </c>
      <c r="O281" s="65">
        <f t="shared" ca="1" si="67"/>
        <v>0</v>
      </c>
      <c r="P281" s="17">
        <f t="shared" ca="1" si="68"/>
        <v>0</v>
      </c>
      <c r="Q281" s="17">
        <f t="shared" ca="1" si="69"/>
        <v>0</v>
      </c>
      <c r="R281" s="13">
        <f t="shared" ca="1" si="57"/>
        <v>1.7994618071449379E-5</v>
      </c>
    </row>
    <row r="282" spans="1:18" x14ac:dyDescent="0.2">
      <c r="A282" s="63"/>
      <c r="B282" s="63"/>
      <c r="C282" s="63"/>
      <c r="D282" s="64">
        <f t="shared" si="58"/>
        <v>0</v>
      </c>
      <c r="E282" s="64">
        <f t="shared" si="58"/>
        <v>0</v>
      </c>
      <c r="F282" s="17">
        <f t="shared" si="59"/>
        <v>0</v>
      </c>
      <c r="G282" s="17">
        <f t="shared" si="59"/>
        <v>0</v>
      </c>
      <c r="H282" s="17">
        <f t="shared" si="60"/>
        <v>0</v>
      </c>
      <c r="I282" s="17">
        <f t="shared" si="61"/>
        <v>0</v>
      </c>
      <c r="J282" s="17">
        <f t="shared" si="62"/>
        <v>0</v>
      </c>
      <c r="K282" s="17">
        <f t="shared" si="63"/>
        <v>0</v>
      </c>
      <c r="L282" s="17">
        <f t="shared" si="64"/>
        <v>0</v>
      </c>
      <c r="M282" s="17">
        <f t="shared" ca="1" si="65"/>
        <v>-1.7994618071449379E-5</v>
      </c>
      <c r="N282" s="17">
        <f t="shared" ca="1" si="66"/>
        <v>0</v>
      </c>
      <c r="O282" s="65">
        <f t="shared" ca="1" si="67"/>
        <v>0</v>
      </c>
      <c r="P282" s="17">
        <f t="shared" ca="1" si="68"/>
        <v>0</v>
      </c>
      <c r="Q282" s="17">
        <f t="shared" ca="1" si="69"/>
        <v>0</v>
      </c>
      <c r="R282" s="13">
        <f t="shared" ca="1" si="57"/>
        <v>1.7994618071449379E-5</v>
      </c>
    </row>
    <row r="283" spans="1:18" x14ac:dyDescent="0.2">
      <c r="A283" s="63"/>
      <c r="B283" s="63"/>
      <c r="C283" s="63"/>
      <c r="D283" s="64">
        <f t="shared" si="58"/>
        <v>0</v>
      </c>
      <c r="E283" s="64">
        <f t="shared" si="58"/>
        <v>0</v>
      </c>
      <c r="F283" s="17">
        <f t="shared" si="59"/>
        <v>0</v>
      </c>
      <c r="G283" s="17">
        <f t="shared" si="59"/>
        <v>0</v>
      </c>
      <c r="H283" s="17">
        <f t="shared" si="60"/>
        <v>0</v>
      </c>
      <c r="I283" s="17">
        <f t="shared" si="61"/>
        <v>0</v>
      </c>
      <c r="J283" s="17">
        <f t="shared" si="62"/>
        <v>0</v>
      </c>
      <c r="K283" s="17">
        <f t="shared" si="63"/>
        <v>0</v>
      </c>
      <c r="L283" s="17">
        <f t="shared" si="64"/>
        <v>0</v>
      </c>
      <c r="M283" s="17">
        <f t="shared" ca="1" si="65"/>
        <v>-1.7994618071449379E-5</v>
      </c>
      <c r="N283" s="17">
        <f t="shared" ca="1" si="66"/>
        <v>0</v>
      </c>
      <c r="O283" s="65">
        <f t="shared" ca="1" si="67"/>
        <v>0</v>
      </c>
      <c r="P283" s="17">
        <f t="shared" ca="1" si="68"/>
        <v>0</v>
      </c>
      <c r="Q283" s="17">
        <f t="shared" ca="1" si="69"/>
        <v>0</v>
      </c>
      <c r="R283" s="13">
        <f t="shared" ca="1" si="57"/>
        <v>1.7994618071449379E-5</v>
      </c>
    </row>
    <row r="284" spans="1:18" x14ac:dyDescent="0.2">
      <c r="A284" s="63"/>
      <c r="B284" s="63"/>
      <c r="C284" s="63"/>
      <c r="D284" s="64">
        <f t="shared" si="58"/>
        <v>0</v>
      </c>
      <c r="E284" s="64">
        <f t="shared" si="58"/>
        <v>0</v>
      </c>
      <c r="F284" s="17">
        <f t="shared" si="59"/>
        <v>0</v>
      </c>
      <c r="G284" s="17">
        <f t="shared" si="59"/>
        <v>0</v>
      </c>
      <c r="H284" s="17">
        <f t="shared" si="60"/>
        <v>0</v>
      </c>
      <c r="I284" s="17">
        <f t="shared" si="61"/>
        <v>0</v>
      </c>
      <c r="J284" s="17">
        <f t="shared" si="62"/>
        <v>0</v>
      </c>
      <c r="K284" s="17">
        <f t="shared" si="63"/>
        <v>0</v>
      </c>
      <c r="L284" s="17">
        <f t="shared" si="64"/>
        <v>0</v>
      </c>
      <c r="M284" s="17">
        <f t="shared" ca="1" si="65"/>
        <v>-1.7994618071449379E-5</v>
      </c>
      <c r="N284" s="17">
        <f t="shared" ca="1" si="66"/>
        <v>0</v>
      </c>
      <c r="O284" s="65">
        <f t="shared" ca="1" si="67"/>
        <v>0</v>
      </c>
      <c r="P284" s="17">
        <f t="shared" ca="1" si="68"/>
        <v>0</v>
      </c>
      <c r="Q284" s="17">
        <f t="shared" ca="1" si="69"/>
        <v>0</v>
      </c>
      <c r="R284" s="13">
        <f t="shared" ca="1" si="57"/>
        <v>1.7994618071449379E-5</v>
      </c>
    </row>
    <row r="285" spans="1:18" x14ac:dyDescent="0.2">
      <c r="A285" s="63"/>
      <c r="B285" s="63"/>
      <c r="C285" s="63"/>
      <c r="D285" s="64">
        <f t="shared" si="58"/>
        <v>0</v>
      </c>
      <c r="E285" s="64">
        <f t="shared" si="58"/>
        <v>0</v>
      </c>
      <c r="F285" s="17">
        <f t="shared" si="59"/>
        <v>0</v>
      </c>
      <c r="G285" s="17">
        <f t="shared" si="59"/>
        <v>0</v>
      </c>
      <c r="H285" s="17">
        <f t="shared" si="60"/>
        <v>0</v>
      </c>
      <c r="I285" s="17">
        <f t="shared" si="61"/>
        <v>0</v>
      </c>
      <c r="J285" s="17">
        <f t="shared" si="62"/>
        <v>0</v>
      </c>
      <c r="K285" s="17">
        <f t="shared" si="63"/>
        <v>0</v>
      </c>
      <c r="L285" s="17">
        <f t="shared" si="64"/>
        <v>0</v>
      </c>
      <c r="M285" s="17">
        <f t="shared" ca="1" si="65"/>
        <v>-1.7994618071449379E-5</v>
      </c>
      <c r="N285" s="17">
        <f t="shared" ca="1" si="66"/>
        <v>0</v>
      </c>
      <c r="O285" s="65">
        <f t="shared" ca="1" si="67"/>
        <v>0</v>
      </c>
      <c r="P285" s="17">
        <f t="shared" ca="1" si="68"/>
        <v>0</v>
      </c>
      <c r="Q285" s="17">
        <f t="shared" ca="1" si="69"/>
        <v>0</v>
      </c>
      <c r="R285" s="13">
        <f t="shared" ca="1" si="57"/>
        <v>1.7994618071449379E-5</v>
      </c>
    </row>
    <row r="286" spans="1:18" x14ac:dyDescent="0.2">
      <c r="A286" s="63"/>
      <c r="B286" s="63"/>
      <c r="C286" s="63"/>
      <c r="D286" s="64">
        <f t="shared" si="58"/>
        <v>0</v>
      </c>
      <c r="E286" s="64">
        <f t="shared" si="58"/>
        <v>0</v>
      </c>
      <c r="F286" s="17">
        <f t="shared" si="59"/>
        <v>0</v>
      </c>
      <c r="G286" s="17">
        <f t="shared" si="59"/>
        <v>0</v>
      </c>
      <c r="H286" s="17">
        <f t="shared" si="60"/>
        <v>0</v>
      </c>
      <c r="I286" s="17">
        <f t="shared" si="61"/>
        <v>0</v>
      </c>
      <c r="J286" s="17">
        <f t="shared" si="62"/>
        <v>0</v>
      </c>
      <c r="K286" s="17">
        <f t="shared" si="63"/>
        <v>0</v>
      </c>
      <c r="L286" s="17">
        <f t="shared" si="64"/>
        <v>0</v>
      </c>
      <c r="M286" s="17">
        <f t="shared" ca="1" si="65"/>
        <v>-1.7994618071449379E-5</v>
      </c>
      <c r="N286" s="17">
        <f t="shared" ca="1" si="66"/>
        <v>0</v>
      </c>
      <c r="O286" s="65">
        <f t="shared" ca="1" si="67"/>
        <v>0</v>
      </c>
      <c r="P286" s="17">
        <f t="shared" ca="1" si="68"/>
        <v>0</v>
      </c>
      <c r="Q286" s="17">
        <f t="shared" ca="1" si="69"/>
        <v>0</v>
      </c>
      <c r="R286" s="13">
        <f t="shared" ca="1" si="57"/>
        <v>1.7994618071449379E-5</v>
      </c>
    </row>
    <row r="287" spans="1:18" x14ac:dyDescent="0.2">
      <c r="A287" s="63"/>
      <c r="B287" s="63"/>
      <c r="C287" s="63"/>
      <c r="D287" s="64">
        <f t="shared" si="58"/>
        <v>0</v>
      </c>
      <c r="E287" s="64">
        <f t="shared" si="58"/>
        <v>0</v>
      </c>
      <c r="F287" s="17">
        <f t="shared" si="59"/>
        <v>0</v>
      </c>
      <c r="G287" s="17">
        <f t="shared" si="59"/>
        <v>0</v>
      </c>
      <c r="H287" s="17">
        <f t="shared" si="60"/>
        <v>0</v>
      </c>
      <c r="I287" s="17">
        <f t="shared" si="61"/>
        <v>0</v>
      </c>
      <c r="J287" s="17">
        <f t="shared" si="62"/>
        <v>0</v>
      </c>
      <c r="K287" s="17">
        <f t="shared" si="63"/>
        <v>0</v>
      </c>
      <c r="L287" s="17">
        <f t="shared" si="64"/>
        <v>0</v>
      </c>
      <c r="M287" s="17">
        <f t="shared" ca="1" si="65"/>
        <v>-1.7994618071449379E-5</v>
      </c>
      <c r="N287" s="17">
        <f t="shared" ca="1" si="66"/>
        <v>0</v>
      </c>
      <c r="O287" s="65">
        <f t="shared" ca="1" si="67"/>
        <v>0</v>
      </c>
      <c r="P287" s="17">
        <f t="shared" ca="1" si="68"/>
        <v>0</v>
      </c>
      <c r="Q287" s="17">
        <f t="shared" ca="1" si="69"/>
        <v>0</v>
      </c>
      <c r="R287" s="13">
        <f t="shared" ca="1" si="57"/>
        <v>1.7994618071449379E-5</v>
      </c>
    </row>
    <row r="288" spans="1:18" x14ac:dyDescent="0.2">
      <c r="A288" s="63"/>
      <c r="B288" s="63"/>
      <c r="C288" s="63"/>
      <c r="D288" s="64">
        <f t="shared" si="58"/>
        <v>0</v>
      </c>
      <c r="E288" s="64">
        <f t="shared" si="58"/>
        <v>0</v>
      </c>
      <c r="F288" s="17">
        <f t="shared" si="59"/>
        <v>0</v>
      </c>
      <c r="G288" s="17">
        <f t="shared" si="59"/>
        <v>0</v>
      </c>
      <c r="H288" s="17">
        <f t="shared" si="60"/>
        <v>0</v>
      </c>
      <c r="I288" s="17">
        <f t="shared" si="61"/>
        <v>0</v>
      </c>
      <c r="J288" s="17">
        <f t="shared" si="62"/>
        <v>0</v>
      </c>
      <c r="K288" s="17">
        <f t="shared" si="63"/>
        <v>0</v>
      </c>
      <c r="L288" s="17">
        <f t="shared" si="64"/>
        <v>0</v>
      </c>
      <c r="M288" s="17">
        <f t="shared" ca="1" si="65"/>
        <v>-1.7994618071449379E-5</v>
      </c>
      <c r="N288" s="17">
        <f t="shared" ca="1" si="66"/>
        <v>0</v>
      </c>
      <c r="O288" s="65">
        <f t="shared" ca="1" si="67"/>
        <v>0</v>
      </c>
      <c r="P288" s="17">
        <f t="shared" ca="1" si="68"/>
        <v>0</v>
      </c>
      <c r="Q288" s="17">
        <f t="shared" ca="1" si="69"/>
        <v>0</v>
      </c>
      <c r="R288" s="13">
        <f t="shared" ca="1" si="57"/>
        <v>1.7994618071449379E-5</v>
      </c>
    </row>
    <row r="289" spans="1:18" x14ac:dyDescent="0.2">
      <c r="A289" s="63"/>
      <c r="B289" s="63"/>
      <c r="C289" s="63"/>
      <c r="D289" s="64">
        <f t="shared" si="58"/>
        <v>0</v>
      </c>
      <c r="E289" s="64">
        <f t="shared" si="58"/>
        <v>0</v>
      </c>
      <c r="F289" s="17">
        <f t="shared" si="59"/>
        <v>0</v>
      </c>
      <c r="G289" s="17">
        <f t="shared" si="59"/>
        <v>0</v>
      </c>
      <c r="H289" s="17">
        <f t="shared" si="60"/>
        <v>0</v>
      </c>
      <c r="I289" s="17">
        <f t="shared" si="61"/>
        <v>0</v>
      </c>
      <c r="J289" s="17">
        <f t="shared" si="62"/>
        <v>0</v>
      </c>
      <c r="K289" s="17">
        <f t="shared" si="63"/>
        <v>0</v>
      </c>
      <c r="L289" s="17">
        <f t="shared" si="64"/>
        <v>0</v>
      </c>
      <c r="M289" s="17">
        <f t="shared" ca="1" si="65"/>
        <v>-1.7994618071449379E-5</v>
      </c>
      <c r="N289" s="17">
        <f t="shared" ca="1" si="66"/>
        <v>0</v>
      </c>
      <c r="O289" s="65">
        <f t="shared" ca="1" si="67"/>
        <v>0</v>
      </c>
      <c r="P289" s="17">
        <f t="shared" ca="1" si="68"/>
        <v>0</v>
      </c>
      <c r="Q289" s="17">
        <f t="shared" ca="1" si="69"/>
        <v>0</v>
      </c>
      <c r="R289" s="13">
        <f t="shared" ca="1" si="57"/>
        <v>1.7994618071449379E-5</v>
      </c>
    </row>
    <row r="290" spans="1:18" x14ac:dyDescent="0.2">
      <c r="A290" s="63"/>
      <c r="B290" s="63"/>
      <c r="C290" s="63"/>
      <c r="D290" s="64">
        <f t="shared" si="58"/>
        <v>0</v>
      </c>
      <c r="E290" s="64">
        <f t="shared" si="58"/>
        <v>0</v>
      </c>
      <c r="F290" s="17">
        <f t="shared" si="59"/>
        <v>0</v>
      </c>
      <c r="G290" s="17">
        <f t="shared" si="59"/>
        <v>0</v>
      </c>
      <c r="H290" s="17">
        <f t="shared" si="60"/>
        <v>0</v>
      </c>
      <c r="I290" s="17">
        <f t="shared" si="61"/>
        <v>0</v>
      </c>
      <c r="J290" s="17">
        <f t="shared" si="62"/>
        <v>0</v>
      </c>
      <c r="K290" s="17">
        <f t="shared" si="63"/>
        <v>0</v>
      </c>
      <c r="L290" s="17">
        <f t="shared" si="64"/>
        <v>0</v>
      </c>
      <c r="M290" s="17">
        <f t="shared" ca="1" si="65"/>
        <v>-1.7994618071449379E-5</v>
      </c>
      <c r="N290" s="17">
        <f t="shared" ca="1" si="66"/>
        <v>0</v>
      </c>
      <c r="O290" s="65">
        <f t="shared" ca="1" si="67"/>
        <v>0</v>
      </c>
      <c r="P290" s="17">
        <f t="shared" ca="1" si="68"/>
        <v>0</v>
      </c>
      <c r="Q290" s="17">
        <f t="shared" ca="1" si="69"/>
        <v>0</v>
      </c>
      <c r="R290" s="13">
        <f t="shared" ca="1" si="57"/>
        <v>1.7994618071449379E-5</v>
      </c>
    </row>
    <row r="291" spans="1:18" x14ac:dyDescent="0.2">
      <c r="A291" s="63"/>
      <c r="B291" s="63"/>
      <c r="C291" s="63"/>
      <c r="D291" s="64">
        <f t="shared" si="58"/>
        <v>0</v>
      </c>
      <c r="E291" s="64">
        <f t="shared" si="58"/>
        <v>0</v>
      </c>
      <c r="F291" s="17">
        <f t="shared" si="59"/>
        <v>0</v>
      </c>
      <c r="G291" s="17">
        <f t="shared" si="59"/>
        <v>0</v>
      </c>
      <c r="H291" s="17">
        <f t="shared" si="60"/>
        <v>0</v>
      </c>
      <c r="I291" s="17">
        <f t="shared" si="61"/>
        <v>0</v>
      </c>
      <c r="J291" s="17">
        <f t="shared" si="62"/>
        <v>0</v>
      </c>
      <c r="K291" s="17">
        <f t="shared" si="63"/>
        <v>0</v>
      </c>
      <c r="L291" s="17">
        <f t="shared" si="64"/>
        <v>0</v>
      </c>
      <c r="M291" s="17">
        <f t="shared" ca="1" si="65"/>
        <v>-1.7994618071449379E-5</v>
      </c>
      <c r="N291" s="17">
        <f t="shared" ca="1" si="66"/>
        <v>0</v>
      </c>
      <c r="O291" s="65">
        <f t="shared" ca="1" si="67"/>
        <v>0</v>
      </c>
      <c r="P291" s="17">
        <f t="shared" ca="1" si="68"/>
        <v>0</v>
      </c>
      <c r="Q291" s="17">
        <f t="shared" ca="1" si="69"/>
        <v>0</v>
      </c>
      <c r="R291" s="13">
        <f t="shared" ca="1" si="57"/>
        <v>1.7994618071449379E-5</v>
      </c>
    </row>
    <row r="292" spans="1:18" x14ac:dyDescent="0.2">
      <c r="A292" s="63"/>
      <c r="B292" s="63"/>
      <c r="C292" s="63"/>
      <c r="D292" s="64">
        <f t="shared" si="58"/>
        <v>0</v>
      </c>
      <c r="E292" s="64">
        <f t="shared" si="58"/>
        <v>0</v>
      </c>
      <c r="F292" s="17">
        <f t="shared" si="59"/>
        <v>0</v>
      </c>
      <c r="G292" s="17">
        <f t="shared" si="59"/>
        <v>0</v>
      </c>
      <c r="H292" s="17">
        <f t="shared" si="60"/>
        <v>0</v>
      </c>
      <c r="I292" s="17">
        <f t="shared" si="61"/>
        <v>0</v>
      </c>
      <c r="J292" s="17">
        <f t="shared" si="62"/>
        <v>0</v>
      </c>
      <c r="K292" s="17">
        <f t="shared" si="63"/>
        <v>0</v>
      </c>
      <c r="L292" s="17">
        <f t="shared" si="64"/>
        <v>0</v>
      </c>
      <c r="M292" s="17">
        <f t="shared" ca="1" si="65"/>
        <v>-1.7994618071449379E-5</v>
      </c>
      <c r="N292" s="17">
        <f t="shared" ca="1" si="66"/>
        <v>0</v>
      </c>
      <c r="O292" s="65">
        <f t="shared" ca="1" si="67"/>
        <v>0</v>
      </c>
      <c r="P292" s="17">
        <f t="shared" ca="1" si="68"/>
        <v>0</v>
      </c>
      <c r="Q292" s="17">
        <f t="shared" ca="1" si="69"/>
        <v>0</v>
      </c>
      <c r="R292" s="13">
        <f t="shared" ca="1" si="57"/>
        <v>1.7994618071449379E-5</v>
      </c>
    </row>
    <row r="293" spans="1:18" x14ac:dyDescent="0.2">
      <c r="A293" s="63"/>
      <c r="B293" s="63"/>
      <c r="C293" s="63"/>
      <c r="D293" s="64">
        <f t="shared" si="58"/>
        <v>0</v>
      </c>
      <c r="E293" s="64">
        <f t="shared" si="58"/>
        <v>0</v>
      </c>
      <c r="F293" s="17">
        <f t="shared" si="59"/>
        <v>0</v>
      </c>
      <c r="G293" s="17">
        <f t="shared" si="59"/>
        <v>0</v>
      </c>
      <c r="H293" s="17">
        <f t="shared" si="60"/>
        <v>0</v>
      </c>
      <c r="I293" s="17">
        <f t="shared" si="61"/>
        <v>0</v>
      </c>
      <c r="J293" s="17">
        <f t="shared" si="62"/>
        <v>0</v>
      </c>
      <c r="K293" s="17">
        <f t="shared" si="63"/>
        <v>0</v>
      </c>
      <c r="L293" s="17">
        <f t="shared" si="64"/>
        <v>0</v>
      </c>
      <c r="M293" s="17">
        <f t="shared" ca="1" si="65"/>
        <v>-1.7994618071449379E-5</v>
      </c>
      <c r="N293" s="17">
        <f t="shared" ca="1" si="66"/>
        <v>0</v>
      </c>
      <c r="O293" s="65">
        <f t="shared" ca="1" si="67"/>
        <v>0</v>
      </c>
      <c r="P293" s="17">
        <f t="shared" ca="1" si="68"/>
        <v>0</v>
      </c>
      <c r="Q293" s="17">
        <f t="shared" ca="1" si="69"/>
        <v>0</v>
      </c>
      <c r="R293" s="13">
        <f t="shared" ca="1" si="57"/>
        <v>1.7994618071449379E-5</v>
      </c>
    </row>
    <row r="294" spans="1:18" x14ac:dyDescent="0.2">
      <c r="A294" s="63"/>
      <c r="B294" s="63"/>
      <c r="C294" s="63"/>
      <c r="D294" s="64">
        <f t="shared" si="58"/>
        <v>0</v>
      </c>
      <c r="E294" s="64">
        <f t="shared" si="58"/>
        <v>0</v>
      </c>
      <c r="F294" s="17">
        <f t="shared" si="59"/>
        <v>0</v>
      </c>
      <c r="G294" s="17">
        <f t="shared" si="59"/>
        <v>0</v>
      </c>
      <c r="H294" s="17">
        <f t="shared" si="60"/>
        <v>0</v>
      </c>
      <c r="I294" s="17">
        <f t="shared" si="61"/>
        <v>0</v>
      </c>
      <c r="J294" s="17">
        <f t="shared" si="62"/>
        <v>0</v>
      </c>
      <c r="K294" s="17">
        <f t="shared" si="63"/>
        <v>0</v>
      </c>
      <c r="L294" s="17">
        <f t="shared" si="64"/>
        <v>0</v>
      </c>
      <c r="M294" s="17">
        <f t="shared" ca="1" si="65"/>
        <v>-1.7994618071449379E-5</v>
      </c>
      <c r="N294" s="17">
        <f t="shared" ca="1" si="66"/>
        <v>0</v>
      </c>
      <c r="O294" s="65">
        <f t="shared" ca="1" si="67"/>
        <v>0</v>
      </c>
      <c r="P294" s="17">
        <f t="shared" ca="1" si="68"/>
        <v>0</v>
      </c>
      <c r="Q294" s="17">
        <f t="shared" ca="1" si="69"/>
        <v>0</v>
      </c>
      <c r="R294" s="13">
        <f t="shared" ca="1" si="57"/>
        <v>1.7994618071449379E-5</v>
      </c>
    </row>
    <row r="295" spans="1:18" x14ac:dyDescent="0.2">
      <c r="A295" s="63"/>
      <c r="B295" s="63"/>
      <c r="C295" s="63"/>
      <c r="D295" s="64">
        <f t="shared" si="58"/>
        <v>0</v>
      </c>
      <c r="E295" s="64">
        <f t="shared" si="58"/>
        <v>0</v>
      </c>
      <c r="F295" s="17">
        <f t="shared" si="59"/>
        <v>0</v>
      </c>
      <c r="G295" s="17">
        <f t="shared" si="59"/>
        <v>0</v>
      </c>
      <c r="H295" s="17">
        <f t="shared" si="60"/>
        <v>0</v>
      </c>
      <c r="I295" s="17">
        <f t="shared" si="61"/>
        <v>0</v>
      </c>
      <c r="J295" s="17">
        <f t="shared" si="62"/>
        <v>0</v>
      </c>
      <c r="K295" s="17">
        <f t="shared" si="63"/>
        <v>0</v>
      </c>
      <c r="L295" s="17">
        <f t="shared" si="64"/>
        <v>0</v>
      </c>
      <c r="M295" s="17">
        <f t="shared" ca="1" si="65"/>
        <v>-1.7994618071449379E-5</v>
      </c>
      <c r="N295" s="17">
        <f t="shared" ca="1" si="66"/>
        <v>0</v>
      </c>
      <c r="O295" s="65">
        <f t="shared" ca="1" si="67"/>
        <v>0</v>
      </c>
      <c r="P295" s="17">
        <f t="shared" ca="1" si="68"/>
        <v>0</v>
      </c>
      <c r="Q295" s="17">
        <f t="shared" ca="1" si="69"/>
        <v>0</v>
      </c>
      <c r="R295" s="13">
        <f t="shared" ca="1" si="57"/>
        <v>1.7994618071449379E-5</v>
      </c>
    </row>
    <row r="296" spans="1:18" x14ac:dyDescent="0.2">
      <c r="A296" s="63"/>
      <c r="B296" s="63"/>
      <c r="C296" s="63"/>
      <c r="D296" s="64">
        <f t="shared" si="58"/>
        <v>0</v>
      </c>
      <c r="E296" s="64">
        <f t="shared" si="58"/>
        <v>0</v>
      </c>
      <c r="F296" s="17">
        <f t="shared" si="59"/>
        <v>0</v>
      </c>
      <c r="G296" s="17">
        <f t="shared" si="59"/>
        <v>0</v>
      </c>
      <c r="H296" s="17">
        <f t="shared" si="60"/>
        <v>0</v>
      </c>
      <c r="I296" s="17">
        <f t="shared" si="61"/>
        <v>0</v>
      </c>
      <c r="J296" s="17">
        <f t="shared" si="62"/>
        <v>0</v>
      </c>
      <c r="K296" s="17">
        <f t="shared" si="63"/>
        <v>0</v>
      </c>
      <c r="L296" s="17">
        <f t="shared" si="64"/>
        <v>0</v>
      </c>
      <c r="M296" s="17">
        <f t="shared" ca="1" si="65"/>
        <v>-1.7994618071449379E-5</v>
      </c>
      <c r="N296" s="17">
        <f t="shared" ca="1" si="66"/>
        <v>0</v>
      </c>
      <c r="O296" s="65">
        <f t="shared" ca="1" si="67"/>
        <v>0</v>
      </c>
      <c r="P296" s="17">
        <f t="shared" ca="1" si="68"/>
        <v>0</v>
      </c>
      <c r="Q296" s="17">
        <f t="shared" ca="1" si="69"/>
        <v>0</v>
      </c>
      <c r="R296" s="13">
        <f t="shared" ca="1" si="57"/>
        <v>1.7994618071449379E-5</v>
      </c>
    </row>
    <row r="297" spans="1:18" x14ac:dyDescent="0.2">
      <c r="A297" s="63"/>
      <c r="B297" s="63"/>
      <c r="C297" s="63"/>
      <c r="D297" s="64">
        <f t="shared" si="58"/>
        <v>0</v>
      </c>
      <c r="E297" s="64">
        <f t="shared" si="58"/>
        <v>0</v>
      </c>
      <c r="F297" s="17">
        <f t="shared" si="59"/>
        <v>0</v>
      </c>
      <c r="G297" s="17">
        <f t="shared" si="59"/>
        <v>0</v>
      </c>
      <c r="H297" s="17">
        <f t="shared" si="60"/>
        <v>0</v>
      </c>
      <c r="I297" s="17">
        <f t="shared" si="61"/>
        <v>0</v>
      </c>
      <c r="J297" s="17">
        <f t="shared" si="62"/>
        <v>0</v>
      </c>
      <c r="K297" s="17">
        <f t="shared" si="63"/>
        <v>0</v>
      </c>
      <c r="L297" s="17">
        <f t="shared" si="64"/>
        <v>0</v>
      </c>
      <c r="M297" s="17">
        <f t="shared" ca="1" si="65"/>
        <v>-1.7994618071449379E-5</v>
      </c>
      <c r="N297" s="17">
        <f t="shared" ca="1" si="66"/>
        <v>0</v>
      </c>
      <c r="O297" s="65">
        <f t="shared" ca="1" si="67"/>
        <v>0</v>
      </c>
      <c r="P297" s="17">
        <f t="shared" ca="1" si="68"/>
        <v>0</v>
      </c>
      <c r="Q297" s="17">
        <f t="shared" ca="1" si="69"/>
        <v>0</v>
      </c>
      <c r="R297" s="13">
        <f t="shared" ca="1" si="57"/>
        <v>1.7994618071449379E-5</v>
      </c>
    </row>
    <row r="298" spans="1:18" x14ac:dyDescent="0.2">
      <c r="A298" s="63"/>
      <c r="B298" s="63"/>
      <c r="C298" s="63"/>
      <c r="D298" s="64">
        <f t="shared" si="58"/>
        <v>0</v>
      </c>
      <c r="E298" s="64">
        <f t="shared" si="58"/>
        <v>0</v>
      </c>
      <c r="F298" s="17">
        <f t="shared" si="59"/>
        <v>0</v>
      </c>
      <c r="G298" s="17">
        <f t="shared" si="59"/>
        <v>0</v>
      </c>
      <c r="H298" s="17">
        <f t="shared" si="60"/>
        <v>0</v>
      </c>
      <c r="I298" s="17">
        <f t="shared" si="61"/>
        <v>0</v>
      </c>
      <c r="J298" s="17">
        <f t="shared" si="62"/>
        <v>0</v>
      </c>
      <c r="K298" s="17">
        <f t="shared" si="63"/>
        <v>0</v>
      </c>
      <c r="L298" s="17">
        <f t="shared" si="64"/>
        <v>0</v>
      </c>
      <c r="M298" s="17">
        <f t="shared" ca="1" si="65"/>
        <v>-1.7994618071449379E-5</v>
      </c>
      <c r="N298" s="17">
        <f t="shared" ca="1" si="66"/>
        <v>0</v>
      </c>
      <c r="O298" s="65">
        <f t="shared" ca="1" si="67"/>
        <v>0</v>
      </c>
      <c r="P298" s="17">
        <f t="shared" ca="1" si="68"/>
        <v>0</v>
      </c>
      <c r="Q298" s="17">
        <f t="shared" ca="1" si="69"/>
        <v>0</v>
      </c>
      <c r="R298" s="13">
        <f t="shared" ca="1" si="57"/>
        <v>1.7994618071449379E-5</v>
      </c>
    </row>
    <row r="299" spans="1:18" x14ac:dyDescent="0.2">
      <c r="A299" s="63"/>
      <c r="B299" s="63"/>
      <c r="C299" s="63"/>
      <c r="D299" s="64">
        <f t="shared" si="58"/>
        <v>0</v>
      </c>
      <c r="E299" s="64">
        <f t="shared" si="58"/>
        <v>0</v>
      </c>
      <c r="F299" s="17">
        <f t="shared" si="59"/>
        <v>0</v>
      </c>
      <c r="G299" s="17">
        <f t="shared" si="59"/>
        <v>0</v>
      </c>
      <c r="H299" s="17">
        <f t="shared" si="60"/>
        <v>0</v>
      </c>
      <c r="I299" s="17">
        <f t="shared" si="61"/>
        <v>0</v>
      </c>
      <c r="J299" s="17">
        <f t="shared" si="62"/>
        <v>0</v>
      </c>
      <c r="K299" s="17">
        <f t="shared" si="63"/>
        <v>0</v>
      </c>
      <c r="L299" s="17">
        <f t="shared" si="64"/>
        <v>0</v>
      </c>
      <c r="M299" s="17">
        <f t="shared" ca="1" si="65"/>
        <v>-1.7994618071449379E-5</v>
      </c>
      <c r="N299" s="17">
        <f t="shared" ca="1" si="66"/>
        <v>0</v>
      </c>
      <c r="O299" s="65">
        <f t="shared" ca="1" si="67"/>
        <v>0</v>
      </c>
      <c r="P299" s="17">
        <f t="shared" ca="1" si="68"/>
        <v>0</v>
      </c>
      <c r="Q299" s="17">
        <f t="shared" ca="1" si="69"/>
        <v>0</v>
      </c>
      <c r="R299" s="13">
        <f t="shared" ca="1" si="57"/>
        <v>1.7994618071449379E-5</v>
      </c>
    </row>
    <row r="300" spans="1:18" x14ac:dyDescent="0.2">
      <c r="A300" s="63"/>
      <c r="B300" s="63"/>
      <c r="C300" s="63"/>
      <c r="D300" s="64">
        <f t="shared" si="58"/>
        <v>0</v>
      </c>
      <c r="E300" s="64">
        <f t="shared" si="58"/>
        <v>0</v>
      </c>
      <c r="F300" s="17">
        <f t="shared" si="59"/>
        <v>0</v>
      </c>
      <c r="G300" s="17">
        <f t="shared" si="59"/>
        <v>0</v>
      </c>
      <c r="H300" s="17">
        <f t="shared" si="60"/>
        <v>0</v>
      </c>
      <c r="I300" s="17">
        <f t="shared" si="61"/>
        <v>0</v>
      </c>
      <c r="J300" s="17">
        <f t="shared" si="62"/>
        <v>0</v>
      </c>
      <c r="K300" s="17">
        <f t="shared" si="63"/>
        <v>0</v>
      </c>
      <c r="L300" s="17">
        <f t="shared" si="64"/>
        <v>0</v>
      </c>
      <c r="M300" s="17">
        <f t="shared" ca="1" si="65"/>
        <v>-1.7994618071449379E-5</v>
      </c>
      <c r="N300" s="17">
        <f t="shared" ca="1" si="66"/>
        <v>0</v>
      </c>
      <c r="O300" s="65">
        <f t="shared" ca="1" si="67"/>
        <v>0</v>
      </c>
      <c r="P300" s="17">
        <f t="shared" ca="1" si="68"/>
        <v>0</v>
      </c>
      <c r="Q300" s="17">
        <f t="shared" ca="1" si="69"/>
        <v>0</v>
      </c>
      <c r="R300" s="13">
        <f t="shared" ca="1" si="57"/>
        <v>1.7994618071449379E-5</v>
      </c>
    </row>
    <row r="301" spans="1:18" x14ac:dyDescent="0.2">
      <c r="A301" s="63"/>
      <c r="B301" s="63"/>
      <c r="C301" s="63"/>
      <c r="D301" s="64">
        <f t="shared" si="58"/>
        <v>0</v>
      </c>
      <c r="E301" s="64">
        <f t="shared" si="58"/>
        <v>0</v>
      </c>
      <c r="F301" s="17">
        <f t="shared" si="59"/>
        <v>0</v>
      </c>
      <c r="G301" s="17">
        <f t="shared" si="59"/>
        <v>0</v>
      </c>
      <c r="H301" s="17">
        <f t="shared" si="60"/>
        <v>0</v>
      </c>
      <c r="I301" s="17">
        <f t="shared" si="61"/>
        <v>0</v>
      </c>
      <c r="J301" s="17">
        <f t="shared" si="62"/>
        <v>0</v>
      </c>
      <c r="K301" s="17">
        <f t="shared" si="63"/>
        <v>0</v>
      </c>
      <c r="L301" s="17">
        <f t="shared" si="64"/>
        <v>0</v>
      </c>
      <c r="M301" s="17">
        <f t="shared" ca="1" si="65"/>
        <v>-1.7994618071449379E-5</v>
      </c>
      <c r="N301" s="17">
        <f t="shared" ca="1" si="66"/>
        <v>0</v>
      </c>
      <c r="O301" s="65">
        <f t="shared" ca="1" si="67"/>
        <v>0</v>
      </c>
      <c r="P301" s="17">
        <f t="shared" ca="1" si="68"/>
        <v>0</v>
      </c>
      <c r="Q301" s="17">
        <f t="shared" ca="1" si="69"/>
        <v>0</v>
      </c>
      <c r="R301" s="13">
        <f t="shared" ca="1" si="57"/>
        <v>1.7994618071449379E-5</v>
      </c>
    </row>
    <row r="302" spans="1:18" x14ac:dyDescent="0.2">
      <c r="A302" s="63"/>
      <c r="B302" s="63"/>
      <c r="C302" s="63"/>
      <c r="D302" s="64">
        <f t="shared" si="58"/>
        <v>0</v>
      </c>
      <c r="E302" s="64">
        <f t="shared" si="58"/>
        <v>0</v>
      </c>
      <c r="F302" s="17">
        <f t="shared" si="59"/>
        <v>0</v>
      </c>
      <c r="G302" s="17">
        <f t="shared" si="59"/>
        <v>0</v>
      </c>
      <c r="H302" s="17">
        <f t="shared" si="60"/>
        <v>0</v>
      </c>
      <c r="I302" s="17">
        <f t="shared" si="61"/>
        <v>0</v>
      </c>
      <c r="J302" s="17">
        <f t="shared" si="62"/>
        <v>0</v>
      </c>
      <c r="K302" s="17">
        <f t="shared" si="63"/>
        <v>0</v>
      </c>
      <c r="L302" s="17">
        <f t="shared" si="64"/>
        <v>0</v>
      </c>
      <c r="M302" s="17">
        <f t="shared" ca="1" si="65"/>
        <v>-1.7994618071449379E-5</v>
      </c>
      <c r="N302" s="17">
        <f t="shared" ca="1" si="66"/>
        <v>0</v>
      </c>
      <c r="O302" s="65">
        <f t="shared" ca="1" si="67"/>
        <v>0</v>
      </c>
      <c r="P302" s="17">
        <f t="shared" ca="1" si="68"/>
        <v>0</v>
      </c>
      <c r="Q302" s="17">
        <f t="shared" ca="1" si="69"/>
        <v>0</v>
      </c>
      <c r="R302" s="13">
        <f t="shared" ca="1" si="57"/>
        <v>1.7994618071449379E-5</v>
      </c>
    </row>
    <row r="303" spans="1:18" x14ac:dyDescent="0.2">
      <c r="A303" s="63"/>
      <c r="B303" s="63"/>
      <c r="C303" s="63"/>
      <c r="D303" s="64">
        <f t="shared" si="58"/>
        <v>0</v>
      </c>
      <c r="E303" s="64">
        <f t="shared" si="58"/>
        <v>0</v>
      </c>
      <c r="F303" s="17">
        <f t="shared" si="59"/>
        <v>0</v>
      </c>
      <c r="G303" s="17">
        <f t="shared" si="59"/>
        <v>0</v>
      </c>
      <c r="H303" s="17">
        <f t="shared" si="60"/>
        <v>0</v>
      </c>
      <c r="I303" s="17">
        <f t="shared" si="61"/>
        <v>0</v>
      </c>
      <c r="J303" s="17">
        <f t="shared" si="62"/>
        <v>0</v>
      </c>
      <c r="K303" s="17">
        <f t="shared" si="63"/>
        <v>0</v>
      </c>
      <c r="L303" s="17">
        <f t="shared" si="64"/>
        <v>0</v>
      </c>
      <c r="M303" s="17">
        <f t="shared" ca="1" si="65"/>
        <v>-1.7994618071449379E-5</v>
      </c>
      <c r="N303" s="17">
        <f t="shared" ca="1" si="66"/>
        <v>0</v>
      </c>
      <c r="O303" s="65">
        <f t="shared" ca="1" si="67"/>
        <v>0</v>
      </c>
      <c r="P303" s="17">
        <f t="shared" ca="1" si="68"/>
        <v>0</v>
      </c>
      <c r="Q303" s="17">
        <f t="shared" ca="1" si="69"/>
        <v>0</v>
      </c>
      <c r="R303" s="13">
        <f t="shared" ca="1" si="57"/>
        <v>1.7994618071449379E-5</v>
      </c>
    </row>
    <row r="304" spans="1:18" x14ac:dyDescent="0.2">
      <c r="A304" s="63"/>
      <c r="B304" s="63"/>
      <c r="C304" s="63"/>
      <c r="D304" s="64">
        <f t="shared" si="58"/>
        <v>0</v>
      </c>
      <c r="E304" s="64">
        <f t="shared" si="58"/>
        <v>0</v>
      </c>
      <c r="F304" s="17">
        <f t="shared" si="59"/>
        <v>0</v>
      </c>
      <c r="G304" s="17">
        <f t="shared" si="59"/>
        <v>0</v>
      </c>
      <c r="H304" s="17">
        <f t="shared" si="60"/>
        <v>0</v>
      </c>
      <c r="I304" s="17">
        <f t="shared" si="61"/>
        <v>0</v>
      </c>
      <c r="J304" s="17">
        <f t="shared" si="62"/>
        <v>0</v>
      </c>
      <c r="K304" s="17">
        <f t="shared" si="63"/>
        <v>0</v>
      </c>
      <c r="L304" s="17">
        <f t="shared" si="64"/>
        <v>0</v>
      </c>
      <c r="M304" s="17">
        <f t="shared" ca="1" si="65"/>
        <v>-1.7994618071449379E-5</v>
      </c>
      <c r="N304" s="17">
        <f t="shared" ca="1" si="66"/>
        <v>0</v>
      </c>
      <c r="O304" s="65">
        <f t="shared" ca="1" si="67"/>
        <v>0</v>
      </c>
      <c r="P304" s="17">
        <f t="shared" ca="1" si="68"/>
        <v>0</v>
      </c>
      <c r="Q304" s="17">
        <f t="shared" ca="1" si="69"/>
        <v>0</v>
      </c>
      <c r="R304" s="13">
        <f t="shared" ca="1" si="57"/>
        <v>1.7994618071449379E-5</v>
      </c>
    </row>
    <row r="305" spans="1:18" x14ac:dyDescent="0.2">
      <c r="A305" s="63"/>
      <c r="B305" s="63"/>
      <c r="C305" s="63"/>
      <c r="D305" s="64">
        <f t="shared" si="58"/>
        <v>0</v>
      </c>
      <c r="E305" s="64">
        <f t="shared" si="58"/>
        <v>0</v>
      </c>
      <c r="F305" s="17">
        <f t="shared" si="59"/>
        <v>0</v>
      </c>
      <c r="G305" s="17">
        <f t="shared" si="59"/>
        <v>0</v>
      </c>
      <c r="H305" s="17">
        <f t="shared" si="60"/>
        <v>0</v>
      </c>
      <c r="I305" s="17">
        <f t="shared" si="61"/>
        <v>0</v>
      </c>
      <c r="J305" s="17">
        <f t="shared" si="62"/>
        <v>0</v>
      </c>
      <c r="K305" s="17">
        <f t="shared" si="63"/>
        <v>0</v>
      </c>
      <c r="L305" s="17">
        <f t="shared" si="64"/>
        <v>0</v>
      </c>
      <c r="M305" s="17">
        <f t="shared" ca="1" si="65"/>
        <v>-1.7994618071449379E-5</v>
      </c>
      <c r="N305" s="17">
        <f t="shared" ca="1" si="66"/>
        <v>0</v>
      </c>
      <c r="O305" s="65">
        <f t="shared" ca="1" si="67"/>
        <v>0</v>
      </c>
      <c r="P305" s="17">
        <f t="shared" ca="1" si="68"/>
        <v>0</v>
      </c>
      <c r="Q305" s="17">
        <f t="shared" ca="1" si="69"/>
        <v>0</v>
      </c>
      <c r="R305" s="13">
        <f t="shared" ca="1" si="57"/>
        <v>1.7994618071449379E-5</v>
      </c>
    </row>
    <row r="306" spans="1:18" x14ac:dyDescent="0.2">
      <c r="A306" s="63"/>
      <c r="B306" s="63"/>
      <c r="C306" s="63"/>
      <c r="D306" s="64">
        <f t="shared" si="58"/>
        <v>0</v>
      </c>
      <c r="E306" s="64">
        <f t="shared" si="58"/>
        <v>0</v>
      </c>
      <c r="F306" s="17">
        <f t="shared" si="59"/>
        <v>0</v>
      </c>
      <c r="G306" s="17">
        <f t="shared" si="59"/>
        <v>0</v>
      </c>
      <c r="H306" s="17">
        <f t="shared" si="60"/>
        <v>0</v>
      </c>
      <c r="I306" s="17">
        <f t="shared" si="61"/>
        <v>0</v>
      </c>
      <c r="J306" s="17">
        <f t="shared" si="62"/>
        <v>0</v>
      </c>
      <c r="K306" s="17">
        <f t="shared" si="63"/>
        <v>0</v>
      </c>
      <c r="L306" s="17">
        <f t="shared" si="64"/>
        <v>0</v>
      </c>
      <c r="M306" s="17">
        <f t="shared" ca="1" si="65"/>
        <v>-1.7994618071449379E-5</v>
      </c>
      <c r="N306" s="17">
        <f t="shared" ca="1" si="66"/>
        <v>0</v>
      </c>
      <c r="O306" s="65">
        <f t="shared" ca="1" si="67"/>
        <v>0</v>
      </c>
      <c r="P306" s="17">
        <f t="shared" ca="1" si="68"/>
        <v>0</v>
      </c>
      <c r="Q306" s="17">
        <f t="shared" ca="1" si="69"/>
        <v>0</v>
      </c>
      <c r="R306" s="13">
        <f t="shared" ca="1" si="57"/>
        <v>1.7994618071449379E-5</v>
      </c>
    </row>
    <row r="307" spans="1:18" x14ac:dyDescent="0.2">
      <c r="A307" s="63"/>
      <c r="B307" s="63"/>
      <c r="C307" s="63"/>
      <c r="D307" s="64">
        <f t="shared" si="58"/>
        <v>0</v>
      </c>
      <c r="E307" s="64">
        <f t="shared" si="58"/>
        <v>0</v>
      </c>
      <c r="F307" s="17">
        <f t="shared" si="59"/>
        <v>0</v>
      </c>
      <c r="G307" s="17">
        <f t="shared" si="59"/>
        <v>0</v>
      </c>
      <c r="H307" s="17">
        <f t="shared" si="60"/>
        <v>0</v>
      </c>
      <c r="I307" s="17">
        <f t="shared" si="61"/>
        <v>0</v>
      </c>
      <c r="J307" s="17">
        <f t="shared" si="62"/>
        <v>0</v>
      </c>
      <c r="K307" s="17">
        <f t="shared" si="63"/>
        <v>0</v>
      </c>
      <c r="L307" s="17">
        <f t="shared" si="64"/>
        <v>0</v>
      </c>
      <c r="M307" s="17">
        <f t="shared" ca="1" si="65"/>
        <v>-1.7994618071449379E-5</v>
      </c>
      <c r="N307" s="17">
        <f t="shared" ca="1" si="66"/>
        <v>0</v>
      </c>
      <c r="O307" s="65">
        <f t="shared" ca="1" si="67"/>
        <v>0</v>
      </c>
      <c r="P307" s="17">
        <f t="shared" ca="1" si="68"/>
        <v>0</v>
      </c>
      <c r="Q307" s="17">
        <f t="shared" ca="1" si="69"/>
        <v>0</v>
      </c>
      <c r="R307" s="13">
        <f t="shared" ca="1" si="57"/>
        <v>1.7994618071449379E-5</v>
      </c>
    </row>
    <row r="308" spans="1:18" x14ac:dyDescent="0.2">
      <c r="A308" s="63"/>
      <c r="B308" s="63"/>
      <c r="C308" s="63"/>
      <c r="D308" s="64">
        <f t="shared" si="58"/>
        <v>0</v>
      </c>
      <c r="E308" s="64">
        <f t="shared" si="58"/>
        <v>0</v>
      </c>
      <c r="F308" s="17">
        <f t="shared" si="59"/>
        <v>0</v>
      </c>
      <c r="G308" s="17">
        <f t="shared" si="59"/>
        <v>0</v>
      </c>
      <c r="H308" s="17">
        <f t="shared" si="60"/>
        <v>0</v>
      </c>
      <c r="I308" s="17">
        <f t="shared" si="61"/>
        <v>0</v>
      </c>
      <c r="J308" s="17">
        <f t="shared" si="62"/>
        <v>0</v>
      </c>
      <c r="K308" s="17">
        <f t="shared" si="63"/>
        <v>0</v>
      </c>
      <c r="L308" s="17">
        <f t="shared" si="64"/>
        <v>0</v>
      </c>
      <c r="M308" s="17">
        <f t="shared" ca="1" si="65"/>
        <v>-1.7994618071449379E-5</v>
      </c>
      <c r="N308" s="17">
        <f t="shared" ca="1" si="66"/>
        <v>0</v>
      </c>
      <c r="O308" s="65">
        <f t="shared" ca="1" si="67"/>
        <v>0</v>
      </c>
      <c r="P308" s="17">
        <f t="shared" ca="1" si="68"/>
        <v>0</v>
      </c>
      <c r="Q308" s="17">
        <f t="shared" ca="1" si="69"/>
        <v>0</v>
      </c>
      <c r="R308" s="13">
        <f t="shared" ca="1" si="57"/>
        <v>1.7994618071449379E-5</v>
      </c>
    </row>
    <row r="309" spans="1:18" x14ac:dyDescent="0.2">
      <c r="A309" s="63"/>
      <c r="B309" s="63"/>
      <c r="C309" s="63"/>
      <c r="D309" s="64">
        <f t="shared" si="58"/>
        <v>0</v>
      </c>
      <c r="E309" s="64">
        <f t="shared" si="58"/>
        <v>0</v>
      </c>
      <c r="F309" s="17">
        <f t="shared" si="59"/>
        <v>0</v>
      </c>
      <c r="G309" s="17">
        <f t="shared" si="59"/>
        <v>0</v>
      </c>
      <c r="H309" s="17">
        <f t="shared" si="60"/>
        <v>0</v>
      </c>
      <c r="I309" s="17">
        <f t="shared" si="61"/>
        <v>0</v>
      </c>
      <c r="J309" s="17">
        <f t="shared" si="62"/>
        <v>0</v>
      </c>
      <c r="K309" s="17">
        <f t="shared" si="63"/>
        <v>0</v>
      </c>
      <c r="L309" s="17">
        <f t="shared" si="64"/>
        <v>0</v>
      </c>
      <c r="M309" s="17">
        <f t="shared" ca="1" si="65"/>
        <v>-1.7994618071449379E-5</v>
      </c>
      <c r="N309" s="17">
        <f t="shared" ca="1" si="66"/>
        <v>0</v>
      </c>
      <c r="O309" s="65">
        <f t="shared" ca="1" si="67"/>
        <v>0</v>
      </c>
      <c r="P309" s="17">
        <f t="shared" ca="1" si="68"/>
        <v>0</v>
      </c>
      <c r="Q309" s="17">
        <f t="shared" ca="1" si="69"/>
        <v>0</v>
      </c>
      <c r="R309" s="13">
        <f t="shared" ca="1" si="57"/>
        <v>1.7994618071449379E-5</v>
      </c>
    </row>
    <row r="310" spans="1:18" x14ac:dyDescent="0.2">
      <c r="A310" s="63"/>
      <c r="B310" s="63"/>
      <c r="C310" s="63"/>
      <c r="D310" s="64">
        <f t="shared" si="58"/>
        <v>0</v>
      </c>
      <c r="E310" s="64">
        <f t="shared" si="58"/>
        <v>0</v>
      </c>
      <c r="F310" s="17">
        <f t="shared" si="59"/>
        <v>0</v>
      </c>
      <c r="G310" s="17">
        <f t="shared" si="59"/>
        <v>0</v>
      </c>
      <c r="H310" s="17">
        <f t="shared" si="60"/>
        <v>0</v>
      </c>
      <c r="I310" s="17">
        <f t="shared" si="61"/>
        <v>0</v>
      </c>
      <c r="J310" s="17">
        <f t="shared" si="62"/>
        <v>0</v>
      </c>
      <c r="K310" s="17">
        <f t="shared" si="63"/>
        <v>0</v>
      </c>
      <c r="L310" s="17">
        <f t="shared" si="64"/>
        <v>0</v>
      </c>
      <c r="M310" s="17">
        <f t="shared" ca="1" si="65"/>
        <v>-1.7994618071449379E-5</v>
      </c>
      <c r="N310" s="17">
        <f t="shared" ca="1" si="66"/>
        <v>0</v>
      </c>
      <c r="O310" s="65">
        <f t="shared" ca="1" si="67"/>
        <v>0</v>
      </c>
      <c r="P310" s="17">
        <f t="shared" ca="1" si="68"/>
        <v>0</v>
      </c>
      <c r="Q310" s="17">
        <f t="shared" ca="1" si="69"/>
        <v>0</v>
      </c>
      <c r="R310" s="13">
        <f t="shared" ca="1" si="57"/>
        <v>1.7994618071449379E-5</v>
      </c>
    </row>
    <row r="311" spans="1:18" x14ac:dyDescent="0.2">
      <c r="A311" s="63"/>
      <c r="B311" s="63"/>
      <c r="C311" s="63"/>
      <c r="D311" s="64">
        <f t="shared" si="58"/>
        <v>0</v>
      </c>
      <c r="E311" s="64">
        <f t="shared" si="58"/>
        <v>0</v>
      </c>
      <c r="F311" s="17">
        <f t="shared" si="59"/>
        <v>0</v>
      </c>
      <c r="G311" s="17">
        <f t="shared" si="59"/>
        <v>0</v>
      </c>
      <c r="H311" s="17">
        <f t="shared" si="60"/>
        <v>0</v>
      </c>
      <c r="I311" s="17">
        <f t="shared" si="61"/>
        <v>0</v>
      </c>
      <c r="J311" s="17">
        <f t="shared" si="62"/>
        <v>0</v>
      </c>
      <c r="K311" s="17">
        <f t="shared" si="63"/>
        <v>0</v>
      </c>
      <c r="L311" s="17">
        <f t="shared" si="64"/>
        <v>0</v>
      </c>
      <c r="M311" s="17">
        <f t="shared" ca="1" si="65"/>
        <v>-1.7994618071449379E-5</v>
      </c>
      <c r="N311" s="17">
        <f t="shared" ca="1" si="66"/>
        <v>0</v>
      </c>
      <c r="O311" s="65">
        <f t="shared" ca="1" si="67"/>
        <v>0</v>
      </c>
      <c r="P311" s="17">
        <f t="shared" ca="1" si="68"/>
        <v>0</v>
      </c>
      <c r="Q311" s="17">
        <f t="shared" ca="1" si="69"/>
        <v>0</v>
      </c>
      <c r="R311" s="13">
        <f t="shared" ca="1" si="57"/>
        <v>1.7994618071449379E-5</v>
      </c>
    </row>
    <row r="312" spans="1:18" x14ac:dyDescent="0.2">
      <c r="A312" s="63"/>
      <c r="B312" s="63"/>
      <c r="C312" s="63"/>
      <c r="D312" s="64">
        <f t="shared" si="58"/>
        <v>0</v>
      </c>
      <c r="E312" s="64">
        <f t="shared" si="58"/>
        <v>0</v>
      </c>
      <c r="F312" s="17">
        <f t="shared" si="59"/>
        <v>0</v>
      </c>
      <c r="G312" s="17">
        <f t="shared" si="59"/>
        <v>0</v>
      </c>
      <c r="H312" s="17">
        <f t="shared" si="60"/>
        <v>0</v>
      </c>
      <c r="I312" s="17">
        <f t="shared" si="61"/>
        <v>0</v>
      </c>
      <c r="J312" s="17">
        <f t="shared" si="62"/>
        <v>0</v>
      </c>
      <c r="K312" s="17">
        <f t="shared" si="63"/>
        <v>0</v>
      </c>
      <c r="L312" s="17">
        <f t="shared" si="64"/>
        <v>0</v>
      </c>
      <c r="M312" s="17">
        <f t="shared" ca="1" si="65"/>
        <v>-1.7994618071449379E-5</v>
      </c>
      <c r="N312" s="17">
        <f t="shared" ca="1" si="66"/>
        <v>0</v>
      </c>
      <c r="O312" s="65">
        <f t="shared" ca="1" si="67"/>
        <v>0</v>
      </c>
      <c r="P312" s="17">
        <f t="shared" ca="1" si="68"/>
        <v>0</v>
      </c>
      <c r="Q312" s="17">
        <f t="shared" ca="1" si="69"/>
        <v>0</v>
      </c>
      <c r="R312" s="13">
        <f t="shared" ca="1" si="57"/>
        <v>1.7994618071449379E-5</v>
      </c>
    </row>
    <row r="313" spans="1:18" x14ac:dyDescent="0.2">
      <c r="A313" s="63"/>
      <c r="B313" s="63"/>
      <c r="C313" s="63"/>
      <c r="D313" s="64">
        <f t="shared" si="58"/>
        <v>0</v>
      </c>
      <c r="E313" s="64">
        <f t="shared" si="58"/>
        <v>0</v>
      </c>
      <c r="F313" s="17">
        <f t="shared" si="59"/>
        <v>0</v>
      </c>
      <c r="G313" s="17">
        <f t="shared" si="59"/>
        <v>0</v>
      </c>
      <c r="H313" s="17">
        <f t="shared" si="60"/>
        <v>0</v>
      </c>
      <c r="I313" s="17">
        <f t="shared" si="61"/>
        <v>0</v>
      </c>
      <c r="J313" s="17">
        <f t="shared" si="62"/>
        <v>0</v>
      </c>
      <c r="K313" s="17">
        <f t="shared" si="63"/>
        <v>0</v>
      </c>
      <c r="L313" s="17">
        <f t="shared" si="64"/>
        <v>0</v>
      </c>
      <c r="M313" s="17">
        <f t="shared" ca="1" si="65"/>
        <v>-1.7994618071449379E-5</v>
      </c>
      <c r="N313" s="17">
        <f t="shared" ca="1" si="66"/>
        <v>0</v>
      </c>
      <c r="O313" s="65">
        <f t="shared" ca="1" si="67"/>
        <v>0</v>
      </c>
      <c r="P313" s="17">
        <f t="shared" ca="1" si="68"/>
        <v>0</v>
      </c>
      <c r="Q313" s="17">
        <f t="shared" ca="1" si="69"/>
        <v>0</v>
      </c>
      <c r="R313" s="13">
        <f t="shared" ca="1" si="57"/>
        <v>1.7994618071449379E-5</v>
      </c>
    </row>
    <row r="314" spans="1:18" x14ac:dyDescent="0.2">
      <c r="A314" s="63"/>
      <c r="B314" s="63"/>
      <c r="C314" s="63"/>
      <c r="D314" s="64">
        <f t="shared" si="58"/>
        <v>0</v>
      </c>
      <c r="E314" s="64">
        <f t="shared" si="58"/>
        <v>0</v>
      </c>
      <c r="F314" s="17">
        <f t="shared" si="59"/>
        <v>0</v>
      </c>
      <c r="G314" s="17">
        <f t="shared" si="59"/>
        <v>0</v>
      </c>
      <c r="H314" s="17">
        <f t="shared" si="60"/>
        <v>0</v>
      </c>
      <c r="I314" s="17">
        <f t="shared" si="61"/>
        <v>0</v>
      </c>
      <c r="J314" s="17">
        <f t="shared" si="62"/>
        <v>0</v>
      </c>
      <c r="K314" s="17">
        <f t="shared" si="63"/>
        <v>0</v>
      </c>
      <c r="L314" s="17">
        <f t="shared" si="64"/>
        <v>0</v>
      </c>
      <c r="M314" s="17">
        <f t="shared" ca="1" si="65"/>
        <v>-1.7994618071449379E-5</v>
      </c>
      <c r="N314" s="17">
        <f t="shared" ca="1" si="66"/>
        <v>0</v>
      </c>
      <c r="O314" s="65">
        <f t="shared" ca="1" si="67"/>
        <v>0</v>
      </c>
      <c r="P314" s="17">
        <f t="shared" ca="1" si="68"/>
        <v>0</v>
      </c>
      <c r="Q314" s="17">
        <f t="shared" ca="1" si="69"/>
        <v>0</v>
      </c>
      <c r="R314" s="13">
        <f t="shared" ca="1" si="57"/>
        <v>1.7994618071449379E-5</v>
      </c>
    </row>
    <row r="315" spans="1:18" x14ac:dyDescent="0.2">
      <c r="A315" s="63"/>
      <c r="B315" s="63"/>
      <c r="C315" s="63"/>
      <c r="D315" s="64">
        <f t="shared" si="58"/>
        <v>0</v>
      </c>
      <c r="E315" s="64">
        <f t="shared" si="58"/>
        <v>0</v>
      </c>
      <c r="F315" s="17">
        <f t="shared" si="59"/>
        <v>0</v>
      </c>
      <c r="G315" s="17">
        <f t="shared" si="59"/>
        <v>0</v>
      </c>
      <c r="H315" s="17">
        <f t="shared" si="60"/>
        <v>0</v>
      </c>
      <c r="I315" s="17">
        <f t="shared" si="61"/>
        <v>0</v>
      </c>
      <c r="J315" s="17">
        <f t="shared" si="62"/>
        <v>0</v>
      </c>
      <c r="K315" s="17">
        <f t="shared" si="63"/>
        <v>0</v>
      </c>
      <c r="L315" s="17">
        <f t="shared" si="64"/>
        <v>0</v>
      </c>
      <c r="M315" s="17">
        <f t="shared" ca="1" si="65"/>
        <v>-1.7994618071449379E-5</v>
      </c>
      <c r="N315" s="17">
        <f t="shared" ca="1" si="66"/>
        <v>0</v>
      </c>
      <c r="O315" s="65">
        <f t="shared" ca="1" si="67"/>
        <v>0</v>
      </c>
      <c r="P315" s="17">
        <f t="shared" ca="1" si="68"/>
        <v>0</v>
      </c>
      <c r="Q315" s="17">
        <f t="shared" ca="1" si="69"/>
        <v>0</v>
      </c>
      <c r="R315" s="13">
        <f t="shared" ca="1" si="57"/>
        <v>1.7994618071449379E-5</v>
      </c>
    </row>
    <row r="316" spans="1:18" x14ac:dyDescent="0.2">
      <c r="A316" s="63"/>
      <c r="B316" s="63"/>
      <c r="C316" s="63"/>
      <c r="D316" s="64">
        <f t="shared" si="58"/>
        <v>0</v>
      </c>
      <c r="E316" s="64">
        <f t="shared" si="58"/>
        <v>0</v>
      </c>
      <c r="F316" s="17">
        <f t="shared" si="59"/>
        <v>0</v>
      </c>
      <c r="G316" s="17">
        <f t="shared" si="59"/>
        <v>0</v>
      </c>
      <c r="H316" s="17">
        <f t="shared" si="60"/>
        <v>0</v>
      </c>
      <c r="I316" s="17">
        <f t="shared" si="61"/>
        <v>0</v>
      </c>
      <c r="J316" s="17">
        <f t="shared" si="62"/>
        <v>0</v>
      </c>
      <c r="K316" s="17">
        <f t="shared" si="63"/>
        <v>0</v>
      </c>
      <c r="L316" s="17">
        <f t="shared" si="64"/>
        <v>0</v>
      </c>
      <c r="M316" s="17">
        <f t="shared" ca="1" si="65"/>
        <v>-1.7994618071449379E-5</v>
      </c>
      <c r="N316" s="17">
        <f t="shared" ca="1" si="66"/>
        <v>0</v>
      </c>
      <c r="O316" s="65">
        <f t="shared" ca="1" si="67"/>
        <v>0</v>
      </c>
      <c r="P316" s="17">
        <f t="shared" ca="1" si="68"/>
        <v>0</v>
      </c>
      <c r="Q316" s="17">
        <f t="shared" ca="1" si="69"/>
        <v>0</v>
      </c>
      <c r="R316" s="13">
        <f t="shared" ca="1" si="57"/>
        <v>1.7994618071449379E-5</v>
      </c>
    </row>
    <row r="317" spans="1:18" x14ac:dyDescent="0.2">
      <c r="A317" s="63"/>
      <c r="B317" s="63"/>
      <c r="C317" s="63"/>
      <c r="D317" s="64">
        <f t="shared" si="58"/>
        <v>0</v>
      </c>
      <c r="E317" s="64">
        <f t="shared" si="58"/>
        <v>0</v>
      </c>
      <c r="F317" s="17">
        <f t="shared" si="59"/>
        <v>0</v>
      </c>
      <c r="G317" s="17">
        <f t="shared" si="59"/>
        <v>0</v>
      </c>
      <c r="H317" s="17">
        <f t="shared" si="60"/>
        <v>0</v>
      </c>
      <c r="I317" s="17">
        <f t="shared" si="61"/>
        <v>0</v>
      </c>
      <c r="J317" s="17">
        <f t="shared" si="62"/>
        <v>0</v>
      </c>
      <c r="K317" s="17">
        <f t="shared" si="63"/>
        <v>0</v>
      </c>
      <c r="L317" s="17">
        <f t="shared" si="64"/>
        <v>0</v>
      </c>
      <c r="M317" s="17">
        <f t="shared" ca="1" si="65"/>
        <v>-1.7994618071449379E-5</v>
      </c>
      <c r="N317" s="17">
        <f t="shared" ca="1" si="66"/>
        <v>0</v>
      </c>
      <c r="O317" s="65">
        <f t="shared" ca="1" si="67"/>
        <v>0</v>
      </c>
      <c r="P317" s="17">
        <f t="shared" ca="1" si="68"/>
        <v>0</v>
      </c>
      <c r="Q317" s="17">
        <f t="shared" ca="1" si="69"/>
        <v>0</v>
      </c>
      <c r="R317" s="13">
        <f t="shared" ca="1" si="57"/>
        <v>1.7994618071449379E-5</v>
      </c>
    </row>
    <row r="318" spans="1:18" x14ac:dyDescent="0.2">
      <c r="A318" s="63"/>
      <c r="B318" s="63"/>
      <c r="C318" s="63"/>
      <c r="D318" s="64">
        <f t="shared" si="58"/>
        <v>0</v>
      </c>
      <c r="E318" s="64">
        <f t="shared" si="58"/>
        <v>0</v>
      </c>
      <c r="F318" s="17">
        <f t="shared" si="59"/>
        <v>0</v>
      </c>
      <c r="G318" s="17">
        <f t="shared" si="59"/>
        <v>0</v>
      </c>
      <c r="H318" s="17">
        <f t="shared" si="60"/>
        <v>0</v>
      </c>
      <c r="I318" s="17">
        <f t="shared" si="61"/>
        <v>0</v>
      </c>
      <c r="J318" s="17">
        <f t="shared" si="62"/>
        <v>0</v>
      </c>
      <c r="K318" s="17">
        <f t="shared" si="63"/>
        <v>0</v>
      </c>
      <c r="L318" s="17">
        <f t="shared" si="64"/>
        <v>0</v>
      </c>
      <c r="M318" s="17">
        <f t="shared" ca="1" si="65"/>
        <v>-1.7994618071449379E-5</v>
      </c>
      <c r="N318" s="17">
        <f t="shared" ca="1" si="66"/>
        <v>0</v>
      </c>
      <c r="O318" s="65">
        <f t="shared" ca="1" si="67"/>
        <v>0</v>
      </c>
      <c r="P318" s="17">
        <f t="shared" ca="1" si="68"/>
        <v>0</v>
      </c>
      <c r="Q318" s="17">
        <f t="shared" ca="1" si="69"/>
        <v>0</v>
      </c>
      <c r="R318" s="13">
        <f t="shared" ca="1" si="57"/>
        <v>1.7994618071449379E-5</v>
      </c>
    </row>
    <row r="319" spans="1:18" x14ac:dyDescent="0.2">
      <c r="A319" s="63"/>
      <c r="B319" s="63"/>
      <c r="C319" s="63"/>
      <c r="D319" s="64">
        <f t="shared" si="58"/>
        <v>0</v>
      </c>
      <c r="E319" s="64">
        <f t="shared" si="58"/>
        <v>0</v>
      </c>
      <c r="F319" s="17">
        <f t="shared" si="59"/>
        <v>0</v>
      </c>
      <c r="G319" s="17">
        <f t="shared" si="59"/>
        <v>0</v>
      </c>
      <c r="H319" s="17">
        <f t="shared" si="60"/>
        <v>0</v>
      </c>
      <c r="I319" s="17">
        <f t="shared" si="61"/>
        <v>0</v>
      </c>
      <c r="J319" s="17">
        <f t="shared" si="62"/>
        <v>0</v>
      </c>
      <c r="K319" s="17">
        <f t="shared" si="63"/>
        <v>0</v>
      </c>
      <c r="L319" s="17">
        <f t="shared" si="64"/>
        <v>0</v>
      </c>
      <c r="M319" s="17">
        <f t="shared" ca="1" si="65"/>
        <v>-1.7994618071449379E-5</v>
      </c>
      <c r="N319" s="17">
        <f t="shared" ca="1" si="66"/>
        <v>0</v>
      </c>
      <c r="O319" s="65">
        <f t="shared" ca="1" si="67"/>
        <v>0</v>
      </c>
      <c r="P319" s="17">
        <f t="shared" ca="1" si="68"/>
        <v>0</v>
      </c>
      <c r="Q319" s="17">
        <f t="shared" ca="1" si="69"/>
        <v>0</v>
      </c>
      <c r="R319" s="13">
        <f t="shared" ca="1" si="57"/>
        <v>1.7994618071449379E-5</v>
      </c>
    </row>
    <row r="320" spans="1:18" x14ac:dyDescent="0.2">
      <c r="A320" s="63"/>
      <c r="B320" s="63"/>
      <c r="C320" s="63"/>
      <c r="D320" s="64">
        <f t="shared" si="58"/>
        <v>0</v>
      </c>
      <c r="E320" s="64">
        <f t="shared" si="58"/>
        <v>0</v>
      </c>
      <c r="F320" s="17">
        <f t="shared" si="59"/>
        <v>0</v>
      </c>
      <c r="G320" s="17">
        <f t="shared" si="59"/>
        <v>0</v>
      </c>
      <c r="H320" s="17">
        <f t="shared" si="60"/>
        <v>0</v>
      </c>
      <c r="I320" s="17">
        <f t="shared" si="61"/>
        <v>0</v>
      </c>
      <c r="J320" s="17">
        <f t="shared" si="62"/>
        <v>0</v>
      </c>
      <c r="K320" s="17">
        <f t="shared" si="63"/>
        <v>0</v>
      </c>
      <c r="L320" s="17">
        <f t="shared" si="64"/>
        <v>0</v>
      </c>
      <c r="M320" s="17">
        <f t="shared" ca="1" si="65"/>
        <v>-1.7994618071449379E-5</v>
      </c>
      <c r="N320" s="17">
        <f t="shared" ca="1" si="66"/>
        <v>0</v>
      </c>
      <c r="O320" s="65">
        <f t="shared" ca="1" si="67"/>
        <v>0</v>
      </c>
      <c r="P320" s="17">
        <f t="shared" ca="1" si="68"/>
        <v>0</v>
      </c>
      <c r="Q320" s="17">
        <f t="shared" ca="1" si="69"/>
        <v>0</v>
      </c>
      <c r="R320" s="13">
        <f t="shared" ca="1" si="57"/>
        <v>1.7994618071449379E-5</v>
      </c>
    </row>
    <row r="321" spans="1:18" x14ac:dyDescent="0.2">
      <c r="A321" s="63"/>
      <c r="B321" s="63"/>
      <c r="C321" s="63"/>
      <c r="D321" s="64">
        <f t="shared" si="58"/>
        <v>0</v>
      </c>
      <c r="E321" s="64">
        <f t="shared" si="58"/>
        <v>0</v>
      </c>
      <c r="F321" s="17">
        <f t="shared" si="59"/>
        <v>0</v>
      </c>
      <c r="G321" s="17">
        <f t="shared" si="59"/>
        <v>0</v>
      </c>
      <c r="H321" s="17">
        <f t="shared" si="60"/>
        <v>0</v>
      </c>
      <c r="I321" s="17">
        <f t="shared" si="61"/>
        <v>0</v>
      </c>
      <c r="J321" s="17">
        <f t="shared" si="62"/>
        <v>0</v>
      </c>
      <c r="K321" s="17">
        <f t="shared" si="63"/>
        <v>0</v>
      </c>
      <c r="L321" s="17">
        <f t="shared" si="64"/>
        <v>0</v>
      </c>
      <c r="M321" s="17">
        <f t="shared" ca="1" si="65"/>
        <v>-1.7994618071449379E-5</v>
      </c>
      <c r="N321" s="17">
        <f t="shared" ca="1" si="66"/>
        <v>0</v>
      </c>
      <c r="O321" s="65">
        <f t="shared" ca="1" si="67"/>
        <v>0</v>
      </c>
      <c r="P321" s="17">
        <f t="shared" ca="1" si="68"/>
        <v>0</v>
      </c>
      <c r="Q321" s="17">
        <f t="shared" ca="1" si="69"/>
        <v>0</v>
      </c>
      <c r="R321" s="13">
        <f t="shared" ca="1" si="57"/>
        <v>1.7994618071449379E-5</v>
      </c>
    </row>
    <row r="322" spans="1:18" x14ac:dyDescent="0.2">
      <c r="A322" s="63"/>
      <c r="B322" s="63"/>
      <c r="C322" s="63"/>
      <c r="D322" s="64">
        <f t="shared" si="58"/>
        <v>0</v>
      </c>
      <c r="E322" s="64">
        <f t="shared" si="58"/>
        <v>0</v>
      </c>
      <c r="F322" s="17">
        <f t="shared" si="59"/>
        <v>0</v>
      </c>
      <c r="G322" s="17">
        <f t="shared" si="59"/>
        <v>0</v>
      </c>
      <c r="H322" s="17">
        <f t="shared" si="60"/>
        <v>0</v>
      </c>
      <c r="I322" s="17">
        <f t="shared" si="61"/>
        <v>0</v>
      </c>
      <c r="J322" s="17">
        <f t="shared" si="62"/>
        <v>0</v>
      </c>
      <c r="K322" s="17">
        <f t="shared" si="63"/>
        <v>0</v>
      </c>
      <c r="L322" s="17">
        <f t="shared" si="64"/>
        <v>0</v>
      </c>
      <c r="M322" s="17">
        <f t="shared" ca="1" si="65"/>
        <v>-1.7994618071449379E-5</v>
      </c>
      <c r="N322" s="17">
        <f t="shared" ca="1" si="66"/>
        <v>0</v>
      </c>
      <c r="O322" s="65">
        <f t="shared" ca="1" si="67"/>
        <v>0</v>
      </c>
      <c r="P322" s="17">
        <f t="shared" ca="1" si="68"/>
        <v>0</v>
      </c>
      <c r="Q322" s="17">
        <f t="shared" ca="1" si="69"/>
        <v>0</v>
      </c>
      <c r="R322" s="13">
        <f t="shared" ca="1" si="57"/>
        <v>1.7994618071449379E-5</v>
      </c>
    </row>
    <row r="323" spans="1:18" x14ac:dyDescent="0.2">
      <c r="A323" s="63"/>
      <c r="B323" s="63"/>
      <c r="C323" s="63"/>
      <c r="D323" s="64">
        <f t="shared" si="58"/>
        <v>0</v>
      </c>
      <c r="E323" s="64">
        <f t="shared" si="58"/>
        <v>0</v>
      </c>
      <c r="F323" s="17">
        <f t="shared" si="59"/>
        <v>0</v>
      </c>
      <c r="G323" s="17">
        <f t="shared" si="59"/>
        <v>0</v>
      </c>
      <c r="H323" s="17">
        <f t="shared" si="60"/>
        <v>0</v>
      </c>
      <c r="I323" s="17">
        <f t="shared" si="61"/>
        <v>0</v>
      </c>
      <c r="J323" s="17">
        <f t="shared" si="62"/>
        <v>0</v>
      </c>
      <c r="K323" s="17">
        <f t="shared" si="63"/>
        <v>0</v>
      </c>
      <c r="L323" s="17">
        <f t="shared" si="64"/>
        <v>0</v>
      </c>
      <c r="M323" s="17">
        <f t="shared" ca="1" si="65"/>
        <v>-1.7994618071449379E-5</v>
      </c>
      <c r="N323" s="17">
        <f t="shared" ca="1" si="66"/>
        <v>0</v>
      </c>
      <c r="O323" s="65">
        <f t="shared" ca="1" si="67"/>
        <v>0</v>
      </c>
      <c r="P323" s="17">
        <f t="shared" ca="1" si="68"/>
        <v>0</v>
      </c>
      <c r="Q323" s="17">
        <f t="shared" ca="1" si="69"/>
        <v>0</v>
      </c>
      <c r="R323" s="13">
        <f t="shared" ca="1" si="57"/>
        <v>1.7994618071449379E-5</v>
      </c>
    </row>
    <row r="324" spans="1:18" x14ac:dyDescent="0.2">
      <c r="A324" s="63"/>
      <c r="B324" s="63"/>
      <c r="C324" s="63"/>
      <c r="D324" s="64">
        <f t="shared" si="58"/>
        <v>0</v>
      </c>
      <c r="E324" s="64">
        <f t="shared" si="58"/>
        <v>0</v>
      </c>
      <c r="F324" s="17">
        <f t="shared" si="59"/>
        <v>0</v>
      </c>
      <c r="G324" s="17">
        <f t="shared" si="59"/>
        <v>0</v>
      </c>
      <c r="H324" s="17">
        <f t="shared" si="60"/>
        <v>0</v>
      </c>
      <c r="I324" s="17">
        <f t="shared" si="61"/>
        <v>0</v>
      </c>
      <c r="J324" s="17">
        <f t="shared" si="62"/>
        <v>0</v>
      </c>
      <c r="K324" s="17">
        <f t="shared" si="63"/>
        <v>0</v>
      </c>
      <c r="L324" s="17">
        <f t="shared" si="64"/>
        <v>0</v>
      </c>
      <c r="M324" s="17">
        <f t="shared" ca="1" si="65"/>
        <v>-1.7994618071449379E-5</v>
      </c>
      <c r="N324" s="17">
        <f t="shared" ca="1" si="66"/>
        <v>0</v>
      </c>
      <c r="O324" s="65">
        <f t="shared" ca="1" si="67"/>
        <v>0</v>
      </c>
      <c r="P324" s="17">
        <f t="shared" ca="1" si="68"/>
        <v>0</v>
      </c>
      <c r="Q324" s="17">
        <f t="shared" ca="1" si="69"/>
        <v>0</v>
      </c>
      <c r="R324" s="13">
        <f t="shared" ca="1" si="57"/>
        <v>1.7994618071449379E-5</v>
      </c>
    </row>
    <row r="325" spans="1:18" x14ac:dyDescent="0.2">
      <c r="A325" s="63"/>
      <c r="B325" s="63"/>
      <c r="C325" s="63"/>
      <c r="D325" s="64">
        <f t="shared" si="58"/>
        <v>0</v>
      </c>
      <c r="E325" s="64">
        <f t="shared" si="58"/>
        <v>0</v>
      </c>
      <c r="F325" s="17">
        <f t="shared" si="59"/>
        <v>0</v>
      </c>
      <c r="G325" s="17">
        <f t="shared" si="59"/>
        <v>0</v>
      </c>
      <c r="H325" s="17">
        <f t="shared" si="60"/>
        <v>0</v>
      </c>
      <c r="I325" s="17">
        <f t="shared" si="61"/>
        <v>0</v>
      </c>
      <c r="J325" s="17">
        <f t="shared" si="62"/>
        <v>0</v>
      </c>
      <c r="K325" s="17">
        <f t="shared" si="63"/>
        <v>0</v>
      </c>
      <c r="L325" s="17">
        <f t="shared" si="64"/>
        <v>0</v>
      </c>
      <c r="M325" s="17">
        <f t="shared" ca="1" si="65"/>
        <v>-1.7994618071449379E-5</v>
      </c>
      <c r="N325" s="17">
        <f t="shared" ca="1" si="66"/>
        <v>0</v>
      </c>
      <c r="O325" s="65">
        <f t="shared" ca="1" si="67"/>
        <v>0</v>
      </c>
      <c r="P325" s="17">
        <f t="shared" ca="1" si="68"/>
        <v>0</v>
      </c>
      <c r="Q325" s="17">
        <f t="shared" ca="1" si="69"/>
        <v>0</v>
      </c>
      <c r="R325" s="13">
        <f t="shared" ca="1" si="57"/>
        <v>1.7994618071449379E-5</v>
      </c>
    </row>
    <row r="326" spans="1:18" x14ac:dyDescent="0.2">
      <c r="A326" s="63"/>
      <c r="B326" s="63"/>
      <c r="C326" s="63"/>
      <c r="D326" s="64">
        <f t="shared" si="58"/>
        <v>0</v>
      </c>
      <c r="E326" s="64">
        <f t="shared" si="58"/>
        <v>0</v>
      </c>
      <c r="F326" s="17">
        <f t="shared" si="59"/>
        <v>0</v>
      </c>
      <c r="G326" s="17">
        <f t="shared" si="59"/>
        <v>0</v>
      </c>
      <c r="H326" s="17">
        <f t="shared" si="60"/>
        <v>0</v>
      </c>
      <c r="I326" s="17">
        <f t="shared" si="61"/>
        <v>0</v>
      </c>
      <c r="J326" s="17">
        <f t="shared" si="62"/>
        <v>0</v>
      </c>
      <c r="K326" s="17">
        <f t="shared" si="63"/>
        <v>0</v>
      </c>
      <c r="L326" s="17">
        <f t="shared" si="64"/>
        <v>0</v>
      </c>
      <c r="M326" s="17">
        <f t="shared" ca="1" si="65"/>
        <v>-1.7994618071449379E-5</v>
      </c>
      <c r="N326" s="17">
        <f t="shared" ca="1" si="66"/>
        <v>0</v>
      </c>
      <c r="O326" s="65">
        <f t="shared" ca="1" si="67"/>
        <v>0</v>
      </c>
      <c r="P326" s="17">
        <f t="shared" ca="1" si="68"/>
        <v>0</v>
      </c>
      <c r="Q326" s="17">
        <f t="shared" ca="1" si="69"/>
        <v>0</v>
      </c>
      <c r="R326" s="13">
        <f t="shared" ca="1" si="57"/>
        <v>1.7994618071449379E-5</v>
      </c>
    </row>
    <row r="327" spans="1:18" x14ac:dyDescent="0.2">
      <c r="A327" s="63"/>
      <c r="B327" s="63"/>
      <c r="C327" s="63"/>
      <c r="D327" s="64">
        <f t="shared" si="58"/>
        <v>0</v>
      </c>
      <c r="E327" s="64">
        <f t="shared" si="58"/>
        <v>0</v>
      </c>
      <c r="F327" s="17">
        <f t="shared" si="59"/>
        <v>0</v>
      </c>
      <c r="G327" s="17">
        <f t="shared" si="59"/>
        <v>0</v>
      </c>
      <c r="H327" s="17">
        <f t="shared" si="60"/>
        <v>0</v>
      </c>
      <c r="I327" s="17">
        <f t="shared" si="61"/>
        <v>0</v>
      </c>
      <c r="J327" s="17">
        <f t="shared" si="62"/>
        <v>0</v>
      </c>
      <c r="K327" s="17">
        <f t="shared" si="63"/>
        <v>0</v>
      </c>
      <c r="L327" s="17">
        <f t="shared" si="64"/>
        <v>0</v>
      </c>
      <c r="M327" s="17">
        <f t="shared" ca="1" si="65"/>
        <v>-1.7994618071449379E-5</v>
      </c>
      <c r="N327" s="17">
        <f t="shared" ca="1" si="66"/>
        <v>0</v>
      </c>
      <c r="O327" s="65">
        <f t="shared" ca="1" si="67"/>
        <v>0</v>
      </c>
      <c r="P327" s="17">
        <f t="shared" ca="1" si="68"/>
        <v>0</v>
      </c>
      <c r="Q327" s="17">
        <f t="shared" ca="1" si="69"/>
        <v>0</v>
      </c>
      <c r="R327" s="13">
        <f t="shared" ca="1" si="57"/>
        <v>1.7994618071449379E-5</v>
      </c>
    </row>
    <row r="328" spans="1:18" x14ac:dyDescent="0.2">
      <c r="A328" s="63"/>
      <c r="B328" s="63"/>
      <c r="C328" s="63"/>
      <c r="D328" s="64">
        <f t="shared" si="58"/>
        <v>0</v>
      </c>
      <c r="E328" s="64">
        <f t="shared" si="58"/>
        <v>0</v>
      </c>
      <c r="F328" s="17">
        <f t="shared" si="59"/>
        <v>0</v>
      </c>
      <c r="G328" s="17">
        <f t="shared" si="59"/>
        <v>0</v>
      </c>
      <c r="H328" s="17">
        <f t="shared" si="60"/>
        <v>0</v>
      </c>
      <c r="I328" s="17">
        <f t="shared" si="61"/>
        <v>0</v>
      </c>
      <c r="J328" s="17">
        <f t="shared" si="62"/>
        <v>0</v>
      </c>
      <c r="K328" s="17">
        <f t="shared" si="63"/>
        <v>0</v>
      </c>
      <c r="L328" s="17">
        <f t="shared" si="64"/>
        <v>0</v>
      </c>
      <c r="M328" s="17">
        <f t="shared" ca="1" si="65"/>
        <v>-1.7994618071449379E-5</v>
      </c>
      <c r="N328" s="17">
        <f t="shared" ca="1" si="66"/>
        <v>0</v>
      </c>
      <c r="O328" s="65">
        <f t="shared" ca="1" si="67"/>
        <v>0</v>
      </c>
      <c r="P328" s="17">
        <f t="shared" ca="1" si="68"/>
        <v>0</v>
      </c>
      <c r="Q328" s="17">
        <f t="shared" ca="1" si="69"/>
        <v>0</v>
      </c>
      <c r="R328" s="13">
        <f t="shared" ca="1" si="57"/>
        <v>1.7994618071449379E-5</v>
      </c>
    </row>
    <row r="329" spans="1:18" x14ac:dyDescent="0.2">
      <c r="A329" s="63"/>
      <c r="B329" s="63"/>
      <c r="C329" s="63"/>
      <c r="D329" s="64">
        <f t="shared" si="58"/>
        <v>0</v>
      </c>
      <c r="E329" s="64">
        <f t="shared" si="58"/>
        <v>0</v>
      </c>
      <c r="F329" s="17">
        <f t="shared" si="59"/>
        <v>0</v>
      </c>
      <c r="G329" s="17">
        <f t="shared" si="59"/>
        <v>0</v>
      </c>
      <c r="H329" s="17">
        <f t="shared" si="60"/>
        <v>0</v>
      </c>
      <c r="I329" s="17">
        <f t="shared" si="61"/>
        <v>0</v>
      </c>
      <c r="J329" s="17">
        <f t="shared" si="62"/>
        <v>0</v>
      </c>
      <c r="K329" s="17">
        <f t="shared" si="63"/>
        <v>0</v>
      </c>
      <c r="L329" s="17">
        <f t="shared" si="64"/>
        <v>0</v>
      </c>
      <c r="M329" s="17">
        <f t="shared" ca="1" si="65"/>
        <v>-1.7994618071449379E-5</v>
      </c>
      <c r="N329" s="17">
        <f t="shared" ca="1" si="66"/>
        <v>0</v>
      </c>
      <c r="O329" s="65">
        <f t="shared" ca="1" si="67"/>
        <v>0</v>
      </c>
      <c r="P329" s="17">
        <f t="shared" ca="1" si="68"/>
        <v>0</v>
      </c>
      <c r="Q329" s="17">
        <f t="shared" ca="1" si="69"/>
        <v>0</v>
      </c>
      <c r="R329" s="13">
        <f t="shared" ca="1" si="57"/>
        <v>1.7994618071449379E-5</v>
      </c>
    </row>
    <row r="330" spans="1:18" x14ac:dyDescent="0.2">
      <c r="A330" s="63"/>
      <c r="B330" s="63"/>
      <c r="C330" s="63"/>
      <c r="D330" s="64">
        <f t="shared" si="58"/>
        <v>0</v>
      </c>
      <c r="E330" s="64">
        <f t="shared" si="58"/>
        <v>0</v>
      </c>
      <c r="F330" s="17">
        <f t="shared" si="59"/>
        <v>0</v>
      </c>
      <c r="G330" s="17">
        <f t="shared" si="59"/>
        <v>0</v>
      </c>
      <c r="H330" s="17">
        <f t="shared" si="60"/>
        <v>0</v>
      </c>
      <c r="I330" s="17">
        <f t="shared" si="61"/>
        <v>0</v>
      </c>
      <c r="J330" s="17">
        <f t="shared" si="62"/>
        <v>0</v>
      </c>
      <c r="K330" s="17">
        <f t="shared" si="63"/>
        <v>0</v>
      </c>
      <c r="L330" s="17">
        <f t="shared" si="64"/>
        <v>0</v>
      </c>
      <c r="M330" s="17">
        <f t="shared" ca="1" si="65"/>
        <v>-1.7994618071449379E-5</v>
      </c>
      <c r="N330" s="17">
        <f t="shared" ca="1" si="66"/>
        <v>0</v>
      </c>
      <c r="O330" s="65">
        <f t="shared" ca="1" si="67"/>
        <v>0</v>
      </c>
      <c r="P330" s="17">
        <f t="shared" ca="1" si="68"/>
        <v>0</v>
      </c>
      <c r="Q330" s="17">
        <f t="shared" ca="1" si="69"/>
        <v>0</v>
      </c>
      <c r="R330" s="13">
        <f t="shared" ca="1" si="57"/>
        <v>1.7994618071449379E-5</v>
      </c>
    </row>
    <row r="331" spans="1:18" x14ac:dyDescent="0.2">
      <c r="A331" s="63"/>
      <c r="B331" s="63"/>
      <c r="C331" s="63"/>
      <c r="D331" s="64">
        <f t="shared" si="58"/>
        <v>0</v>
      </c>
      <c r="E331" s="64">
        <f t="shared" si="58"/>
        <v>0</v>
      </c>
      <c r="F331" s="17">
        <f t="shared" si="59"/>
        <v>0</v>
      </c>
      <c r="G331" s="17">
        <f t="shared" si="59"/>
        <v>0</v>
      </c>
      <c r="H331" s="17">
        <f t="shared" si="60"/>
        <v>0</v>
      </c>
      <c r="I331" s="17">
        <f t="shared" si="61"/>
        <v>0</v>
      </c>
      <c r="J331" s="17">
        <f t="shared" si="62"/>
        <v>0</v>
      </c>
      <c r="K331" s="17">
        <f t="shared" si="63"/>
        <v>0</v>
      </c>
      <c r="L331" s="17">
        <f t="shared" si="64"/>
        <v>0</v>
      </c>
      <c r="M331" s="17">
        <f t="shared" ca="1" si="65"/>
        <v>-1.7994618071449379E-5</v>
      </c>
      <c r="N331" s="17">
        <f t="shared" ca="1" si="66"/>
        <v>0</v>
      </c>
      <c r="O331" s="65">
        <f t="shared" ca="1" si="67"/>
        <v>0</v>
      </c>
      <c r="P331" s="17">
        <f t="shared" ca="1" si="68"/>
        <v>0</v>
      </c>
      <c r="Q331" s="17">
        <f t="shared" ca="1" si="69"/>
        <v>0</v>
      </c>
      <c r="R331" s="13">
        <f t="shared" ca="1" si="57"/>
        <v>1.7994618071449379E-5</v>
      </c>
    </row>
    <row r="332" spans="1:18" x14ac:dyDescent="0.2">
      <c r="A332" s="63"/>
      <c r="B332" s="63"/>
      <c r="C332" s="63"/>
      <c r="D332" s="64">
        <f t="shared" si="58"/>
        <v>0</v>
      </c>
      <c r="E332" s="64">
        <f t="shared" si="58"/>
        <v>0</v>
      </c>
      <c r="F332" s="17">
        <f t="shared" si="59"/>
        <v>0</v>
      </c>
      <c r="G332" s="17">
        <f t="shared" si="59"/>
        <v>0</v>
      </c>
      <c r="H332" s="17">
        <f t="shared" si="60"/>
        <v>0</v>
      </c>
      <c r="I332" s="17">
        <f t="shared" si="61"/>
        <v>0</v>
      </c>
      <c r="J332" s="17">
        <f t="shared" si="62"/>
        <v>0</v>
      </c>
      <c r="K332" s="17">
        <f t="shared" si="63"/>
        <v>0</v>
      </c>
      <c r="L332" s="17">
        <f t="shared" si="64"/>
        <v>0</v>
      </c>
      <c r="M332" s="17">
        <f t="shared" ca="1" si="65"/>
        <v>-1.7994618071449379E-5</v>
      </c>
      <c r="N332" s="17">
        <f t="shared" ca="1" si="66"/>
        <v>0</v>
      </c>
      <c r="O332" s="65">
        <f t="shared" ca="1" si="67"/>
        <v>0</v>
      </c>
      <c r="P332" s="17">
        <f t="shared" ca="1" si="68"/>
        <v>0</v>
      </c>
      <c r="Q332" s="17">
        <f t="shared" ca="1" si="69"/>
        <v>0</v>
      </c>
      <c r="R332" s="13">
        <f t="shared" ca="1" si="57"/>
        <v>1.7994618071449379E-5</v>
      </c>
    </row>
    <row r="333" spans="1:18" x14ac:dyDescent="0.2">
      <c r="A333" s="63"/>
      <c r="B333" s="63"/>
      <c r="C333" s="63"/>
      <c r="D333" s="64">
        <f t="shared" si="58"/>
        <v>0</v>
      </c>
      <c r="E333" s="64">
        <f t="shared" si="58"/>
        <v>0</v>
      </c>
      <c r="F333" s="17">
        <f t="shared" si="59"/>
        <v>0</v>
      </c>
      <c r="G333" s="17">
        <f t="shared" si="59"/>
        <v>0</v>
      </c>
      <c r="H333" s="17">
        <f t="shared" si="60"/>
        <v>0</v>
      </c>
      <c r="I333" s="17">
        <f t="shared" si="61"/>
        <v>0</v>
      </c>
      <c r="J333" s="17">
        <f t="shared" si="62"/>
        <v>0</v>
      </c>
      <c r="K333" s="17">
        <f t="shared" si="63"/>
        <v>0</v>
      </c>
      <c r="L333" s="17">
        <f t="shared" si="64"/>
        <v>0</v>
      </c>
      <c r="M333" s="17">
        <f t="shared" ca="1" si="65"/>
        <v>-1.7994618071449379E-5</v>
      </c>
      <c r="N333" s="17">
        <f t="shared" ca="1" si="66"/>
        <v>0</v>
      </c>
      <c r="O333" s="65">
        <f t="shared" ca="1" si="67"/>
        <v>0</v>
      </c>
      <c r="P333" s="17">
        <f t="shared" ca="1" si="68"/>
        <v>0</v>
      </c>
      <c r="Q333" s="17">
        <f t="shared" ca="1" si="69"/>
        <v>0</v>
      </c>
      <c r="R333" s="13">
        <f t="shared" ca="1" si="57"/>
        <v>1.7994618071449379E-5</v>
      </c>
    </row>
    <row r="334" spans="1:18" x14ac:dyDescent="0.2">
      <c r="A334" s="63"/>
      <c r="B334" s="63"/>
      <c r="C334" s="63"/>
      <c r="D334" s="64">
        <f t="shared" si="58"/>
        <v>0</v>
      </c>
      <c r="E334" s="64">
        <f t="shared" si="58"/>
        <v>0</v>
      </c>
      <c r="F334" s="17">
        <f t="shared" si="59"/>
        <v>0</v>
      </c>
      <c r="G334" s="17">
        <f t="shared" si="59"/>
        <v>0</v>
      </c>
      <c r="H334" s="17">
        <f t="shared" si="60"/>
        <v>0</v>
      </c>
      <c r="I334" s="17">
        <f t="shared" si="61"/>
        <v>0</v>
      </c>
      <c r="J334" s="17">
        <f t="shared" si="62"/>
        <v>0</v>
      </c>
      <c r="K334" s="17">
        <f t="shared" si="63"/>
        <v>0</v>
      </c>
      <c r="L334" s="17">
        <f t="shared" si="64"/>
        <v>0</v>
      </c>
      <c r="M334" s="17">
        <f t="shared" ca="1" si="65"/>
        <v>-1.7994618071449379E-5</v>
      </c>
      <c r="N334" s="17">
        <f t="shared" ca="1" si="66"/>
        <v>0</v>
      </c>
      <c r="O334" s="65">
        <f t="shared" ca="1" si="67"/>
        <v>0</v>
      </c>
      <c r="P334" s="17">
        <f t="shared" ca="1" si="68"/>
        <v>0</v>
      </c>
      <c r="Q334" s="17">
        <f t="shared" ca="1" si="69"/>
        <v>0</v>
      </c>
      <c r="R334" s="13">
        <f t="shared" ca="1" si="57"/>
        <v>1.7994618071449379E-5</v>
      </c>
    </row>
    <row r="335" spans="1:18" x14ac:dyDescent="0.2">
      <c r="A335" s="63"/>
      <c r="B335" s="63"/>
      <c r="C335" s="63"/>
      <c r="D335" s="64">
        <f t="shared" si="58"/>
        <v>0</v>
      </c>
      <c r="E335" s="64">
        <f t="shared" si="58"/>
        <v>0</v>
      </c>
      <c r="F335" s="17">
        <f t="shared" si="59"/>
        <v>0</v>
      </c>
      <c r="G335" s="17">
        <f t="shared" si="59"/>
        <v>0</v>
      </c>
      <c r="H335" s="17">
        <f t="shared" si="60"/>
        <v>0</v>
      </c>
      <c r="I335" s="17">
        <f t="shared" si="61"/>
        <v>0</v>
      </c>
      <c r="J335" s="17">
        <f t="shared" si="62"/>
        <v>0</v>
      </c>
      <c r="K335" s="17">
        <f t="shared" si="63"/>
        <v>0</v>
      </c>
      <c r="L335" s="17">
        <f t="shared" si="64"/>
        <v>0</v>
      </c>
      <c r="M335" s="17">
        <f t="shared" ca="1" si="65"/>
        <v>-1.7994618071449379E-5</v>
      </c>
      <c r="N335" s="17">
        <f t="shared" ca="1" si="66"/>
        <v>0</v>
      </c>
      <c r="O335" s="65">
        <f t="shared" ca="1" si="67"/>
        <v>0</v>
      </c>
      <c r="P335" s="17">
        <f t="shared" ca="1" si="68"/>
        <v>0</v>
      </c>
      <c r="Q335" s="17">
        <f t="shared" ca="1" si="69"/>
        <v>0</v>
      </c>
      <c r="R335" s="13">
        <f t="shared" ca="1" si="57"/>
        <v>1.7994618071449379E-5</v>
      </c>
    </row>
    <row r="336" spans="1:18" x14ac:dyDescent="0.2">
      <c r="A336" s="63"/>
      <c r="B336" s="63"/>
      <c r="C336" s="63"/>
      <c r="D336" s="64">
        <f t="shared" si="58"/>
        <v>0</v>
      </c>
      <c r="E336" s="64">
        <f t="shared" si="58"/>
        <v>0</v>
      </c>
      <c r="F336" s="17">
        <f t="shared" si="59"/>
        <v>0</v>
      </c>
      <c r="G336" s="17">
        <f t="shared" si="59"/>
        <v>0</v>
      </c>
      <c r="H336" s="17">
        <f t="shared" si="60"/>
        <v>0</v>
      </c>
      <c r="I336" s="17">
        <f t="shared" si="61"/>
        <v>0</v>
      </c>
      <c r="J336" s="17">
        <f t="shared" si="62"/>
        <v>0</v>
      </c>
      <c r="K336" s="17">
        <f t="shared" si="63"/>
        <v>0</v>
      </c>
      <c r="L336" s="17">
        <f t="shared" si="64"/>
        <v>0</v>
      </c>
      <c r="M336" s="17">
        <f t="shared" ca="1" si="65"/>
        <v>-1.7994618071449379E-5</v>
      </c>
      <c r="N336" s="17">
        <f t="shared" ca="1" si="66"/>
        <v>0</v>
      </c>
      <c r="O336" s="65">
        <f t="shared" ca="1" si="67"/>
        <v>0</v>
      </c>
      <c r="P336" s="17">
        <f t="shared" ca="1" si="68"/>
        <v>0</v>
      </c>
      <c r="Q336" s="17">
        <f t="shared" ca="1" si="69"/>
        <v>0</v>
      </c>
      <c r="R336" s="13">
        <f t="shared" ca="1" si="57"/>
        <v>1.7994618071449379E-5</v>
      </c>
    </row>
    <row r="337" spans="1:18" x14ac:dyDescent="0.2">
      <c r="A337" s="63"/>
      <c r="B337" s="63"/>
      <c r="C337" s="63"/>
      <c r="D337" s="64">
        <f>A337/A$18</f>
        <v>0</v>
      </c>
      <c r="E337" s="64">
        <f>B337/B$18</f>
        <v>0</v>
      </c>
      <c r="F337" s="17">
        <f>$C337*D337</f>
        <v>0</v>
      </c>
      <c r="G337" s="17">
        <f>$C337*E337</f>
        <v>0</v>
      </c>
      <c r="H337" s="17">
        <f>C337*D337*D337</f>
        <v>0</v>
      </c>
      <c r="I337" s="17">
        <f>C337*D337*D337*D337</f>
        <v>0</v>
      </c>
      <c r="J337" s="17">
        <f>C337*D337*D337*D337*D337</f>
        <v>0</v>
      </c>
      <c r="K337" s="17">
        <f>C337*E337*D337</f>
        <v>0</v>
      </c>
      <c r="L337" s="17">
        <f>C337*E337*D337*D337</f>
        <v>0</v>
      </c>
      <c r="M337" s="17">
        <f t="shared" ca="1" si="65"/>
        <v>-1.7994618071449379E-5</v>
      </c>
      <c r="N337" s="17">
        <f ca="1">C337*(M337-E337)^2</f>
        <v>0</v>
      </c>
      <c r="O337" s="65">
        <f ca="1">(C337*O$1-O$2*F337+O$3*H337)^2</f>
        <v>0</v>
      </c>
      <c r="P337" s="17">
        <f ca="1">(-C337*O$2+O$4*F337-O$5*H337)^2</f>
        <v>0</v>
      </c>
      <c r="Q337" s="17">
        <f ca="1">+(C337*O$3-F337*O$5+H337*O$6)^2</f>
        <v>0</v>
      </c>
      <c r="R337" s="13">
        <f t="shared" ca="1" si="57"/>
        <v>1.7994618071449379E-5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workbookViewId="0"/>
  </sheetViews>
  <sheetFormatPr defaultRowHeight="12.75" x14ac:dyDescent="0.2"/>
  <cols>
    <col min="1" max="1" width="14.28515625" style="90" customWidth="1"/>
    <col min="2" max="2" width="4.42578125" customWidth="1"/>
    <col min="3" max="3" width="12.7109375" style="90" customWidth="1"/>
    <col min="4" max="4" width="5.42578125" customWidth="1"/>
    <col min="5" max="5" width="14.85546875" customWidth="1"/>
    <col min="7" max="7" width="12" customWidth="1"/>
    <col min="8" max="8" width="14.140625" style="9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89" t="s">
        <v>150</v>
      </c>
      <c r="I1" s="91" t="s">
        <v>60</v>
      </c>
      <c r="J1" s="92" t="s">
        <v>119</v>
      </c>
    </row>
    <row r="2" spans="1:16" x14ac:dyDescent="0.2">
      <c r="I2" s="93" t="s">
        <v>71</v>
      </c>
      <c r="J2" s="94" t="s">
        <v>151</v>
      </c>
    </row>
    <row r="3" spans="1:16" x14ac:dyDescent="0.2">
      <c r="A3" s="95" t="s">
        <v>152</v>
      </c>
      <c r="I3" s="93" t="s">
        <v>75</v>
      </c>
      <c r="J3" s="94" t="s">
        <v>153</v>
      </c>
    </row>
    <row r="4" spans="1:16" x14ac:dyDescent="0.2">
      <c r="I4" s="93" t="s">
        <v>90</v>
      </c>
      <c r="J4" s="94" t="s">
        <v>153</v>
      </c>
    </row>
    <row r="5" spans="1:16" ht="13.5" thickBot="1" x14ac:dyDescent="0.25">
      <c r="I5" s="96" t="s">
        <v>114</v>
      </c>
      <c r="J5" s="97" t="s">
        <v>154</v>
      </c>
    </row>
    <row r="10" spans="1:16" ht="13.5" thickBot="1" x14ac:dyDescent="0.25"/>
    <row r="11" spans="1:16" ht="13.5" thickBot="1" x14ac:dyDescent="0.25">
      <c r="A11" s="90" t="str">
        <f t="shared" ref="A11:A42" si="0">P11</f>
        <v> BBS 35 </v>
      </c>
      <c r="B11" s="11" t="str">
        <f t="shared" ref="B11:B42" si="1">IF(H11=INT(H11),"I","II")</f>
        <v>I</v>
      </c>
      <c r="C11" s="90">
        <f t="shared" ref="C11:C42" si="2">1*G11</f>
        <v>43429.31</v>
      </c>
      <c r="D11" t="str">
        <f t="shared" ref="D11:D42" si="3">VLOOKUP(F11,I$1:J$5,2,FALSE)</f>
        <v>vis</v>
      </c>
      <c r="E11" s="98">
        <f>VLOOKUP(C11,'Active 1'!C$21:E$815,3,FALSE)</f>
        <v>24613.008612426805</v>
      </c>
      <c r="F11" s="11" t="s">
        <v>114</v>
      </c>
      <c r="G11" t="str">
        <f t="shared" ref="G11:G42" si="4">MID(I11,3,LEN(I11)-3)</f>
        <v>43429.310</v>
      </c>
      <c r="H11" s="90">
        <f t="shared" ref="H11:H42" si="5">1*K11</f>
        <v>24613</v>
      </c>
      <c r="I11" s="99" t="s">
        <v>180</v>
      </c>
      <c r="J11" s="100" t="s">
        <v>181</v>
      </c>
      <c r="K11" s="99">
        <v>24613</v>
      </c>
      <c r="L11" s="99" t="s">
        <v>176</v>
      </c>
      <c r="M11" s="100" t="s">
        <v>155</v>
      </c>
      <c r="N11" s="100"/>
      <c r="O11" s="101" t="s">
        <v>182</v>
      </c>
      <c r="P11" s="101" t="s">
        <v>183</v>
      </c>
    </row>
    <row r="12" spans="1:16" ht="13.5" thickBot="1" x14ac:dyDescent="0.25">
      <c r="A12" s="90" t="str">
        <f t="shared" si="0"/>
        <v> BBS 49 </v>
      </c>
      <c r="B12" s="11" t="str">
        <f t="shared" si="1"/>
        <v>II</v>
      </c>
      <c r="C12" s="90">
        <f t="shared" si="2"/>
        <v>44461.459000000003</v>
      </c>
      <c r="D12" t="str">
        <f t="shared" si="3"/>
        <v>vis</v>
      </c>
      <c r="E12" s="98">
        <f>VLOOKUP(C12,'Active 1'!C$21:E$815,3,FALSE)</f>
        <v>27501.492027733289</v>
      </c>
      <c r="F12" s="11" t="s">
        <v>114</v>
      </c>
      <c r="G12" t="str">
        <f t="shared" si="4"/>
        <v>44461.459</v>
      </c>
      <c r="H12" s="90">
        <f t="shared" si="5"/>
        <v>27501.5</v>
      </c>
      <c r="I12" s="99" t="s">
        <v>184</v>
      </c>
      <c r="J12" s="100" t="s">
        <v>185</v>
      </c>
      <c r="K12" s="99">
        <v>27501.5</v>
      </c>
      <c r="L12" s="99" t="s">
        <v>156</v>
      </c>
      <c r="M12" s="100" t="s">
        <v>155</v>
      </c>
      <c r="N12" s="100"/>
      <c r="O12" s="101" t="s">
        <v>182</v>
      </c>
      <c r="P12" s="101" t="s">
        <v>186</v>
      </c>
    </row>
    <row r="13" spans="1:16" ht="13.5" thickBot="1" x14ac:dyDescent="0.25">
      <c r="A13" s="90" t="str">
        <f t="shared" si="0"/>
        <v>BAVM 172 </v>
      </c>
      <c r="B13" s="11" t="str">
        <f t="shared" si="1"/>
        <v>I</v>
      </c>
      <c r="C13" s="90">
        <f t="shared" si="2"/>
        <v>49546.424099999997</v>
      </c>
      <c r="D13" t="str">
        <f t="shared" si="3"/>
        <v>vis</v>
      </c>
      <c r="E13" s="98">
        <f>VLOOKUP(C13,'Active 1'!C$21:E$815,3,FALSE)</f>
        <v>41731.837994025169</v>
      </c>
      <c r="F13" s="11" t="s">
        <v>114</v>
      </c>
      <c r="G13" t="str">
        <f t="shared" si="4"/>
        <v>49546.4241</v>
      </c>
      <c r="H13" s="90">
        <f t="shared" si="5"/>
        <v>41732</v>
      </c>
      <c r="I13" s="99" t="s">
        <v>187</v>
      </c>
      <c r="J13" s="100" t="s">
        <v>188</v>
      </c>
      <c r="K13" s="99">
        <v>41732</v>
      </c>
      <c r="L13" s="99" t="s">
        <v>189</v>
      </c>
      <c r="M13" s="100" t="s">
        <v>190</v>
      </c>
      <c r="N13" s="100" t="s">
        <v>191</v>
      </c>
      <c r="O13" s="101" t="s">
        <v>192</v>
      </c>
      <c r="P13" s="102" t="s">
        <v>193</v>
      </c>
    </row>
    <row r="14" spans="1:16" ht="13.5" thickBot="1" x14ac:dyDescent="0.25">
      <c r="A14" s="90" t="str">
        <f t="shared" si="0"/>
        <v> BBS 114 </v>
      </c>
      <c r="B14" s="11" t="str">
        <f t="shared" si="1"/>
        <v>II</v>
      </c>
      <c r="C14" s="90">
        <f t="shared" si="2"/>
        <v>50390.249900000003</v>
      </c>
      <c r="D14" t="str">
        <f t="shared" si="3"/>
        <v>vis</v>
      </c>
      <c r="E14" s="98">
        <f>VLOOKUP(C14,'Active 1'!C$21:E$815,3,FALSE)</f>
        <v>44093.296299664893</v>
      </c>
      <c r="F14" s="11" t="s">
        <v>114</v>
      </c>
      <c r="G14" t="str">
        <f t="shared" si="4"/>
        <v>50390.2499</v>
      </c>
      <c r="H14" s="90">
        <f t="shared" si="5"/>
        <v>44093.5</v>
      </c>
      <c r="I14" s="99" t="s">
        <v>194</v>
      </c>
      <c r="J14" s="100" t="s">
        <v>195</v>
      </c>
      <c r="K14" s="99">
        <v>44093.5</v>
      </c>
      <c r="L14" s="99" t="s">
        <v>196</v>
      </c>
      <c r="M14" s="100" t="s">
        <v>190</v>
      </c>
      <c r="N14" s="100" t="s">
        <v>197</v>
      </c>
      <c r="O14" s="101" t="s">
        <v>198</v>
      </c>
      <c r="P14" s="101" t="s">
        <v>199</v>
      </c>
    </row>
    <row r="15" spans="1:16" ht="13.5" thickBot="1" x14ac:dyDescent="0.25">
      <c r="A15" s="90" t="str">
        <f t="shared" si="0"/>
        <v> BBS 114 </v>
      </c>
      <c r="B15" s="11" t="str">
        <f t="shared" si="1"/>
        <v>II</v>
      </c>
      <c r="C15" s="90">
        <f t="shared" si="2"/>
        <v>50391.322</v>
      </c>
      <c r="D15" t="str">
        <f t="shared" si="3"/>
        <v>vis</v>
      </c>
      <c r="E15" s="98">
        <f>VLOOKUP(C15,'Active 1'!C$21:E$815,3,FALSE)</f>
        <v>44096.296586512573</v>
      </c>
      <c r="F15" s="11" t="s">
        <v>114</v>
      </c>
      <c r="G15" t="str">
        <f t="shared" si="4"/>
        <v>50391.3220</v>
      </c>
      <c r="H15" s="90">
        <f t="shared" si="5"/>
        <v>44096.5</v>
      </c>
      <c r="I15" s="99" t="s">
        <v>200</v>
      </c>
      <c r="J15" s="100" t="s">
        <v>201</v>
      </c>
      <c r="K15" s="99">
        <v>44096.5</v>
      </c>
      <c r="L15" s="99" t="s">
        <v>202</v>
      </c>
      <c r="M15" s="100" t="s">
        <v>190</v>
      </c>
      <c r="N15" s="100" t="s">
        <v>197</v>
      </c>
      <c r="O15" s="101" t="s">
        <v>198</v>
      </c>
      <c r="P15" s="101" t="s">
        <v>199</v>
      </c>
    </row>
    <row r="16" spans="1:16" ht="13.5" thickBot="1" x14ac:dyDescent="0.25">
      <c r="A16" s="90" t="str">
        <f t="shared" si="0"/>
        <v>BAVM 172 </v>
      </c>
      <c r="B16" s="11" t="str">
        <f t="shared" si="1"/>
        <v>I</v>
      </c>
      <c r="C16" s="90">
        <f t="shared" si="2"/>
        <v>50673.429700000001</v>
      </c>
      <c r="D16" t="str">
        <f t="shared" si="3"/>
        <v>vis</v>
      </c>
      <c r="E16" s="98">
        <f>VLOOKUP(C16,'Active 1'!C$21:E$815,3,FALSE)</f>
        <v>44885.778931387445</v>
      </c>
      <c r="F16" s="11" t="s">
        <v>114</v>
      </c>
      <c r="G16" t="str">
        <f t="shared" si="4"/>
        <v>50673.4297</v>
      </c>
      <c r="H16" s="90">
        <f t="shared" si="5"/>
        <v>44886</v>
      </c>
      <c r="I16" s="99" t="s">
        <v>203</v>
      </c>
      <c r="J16" s="100" t="s">
        <v>204</v>
      </c>
      <c r="K16" s="99">
        <v>44886</v>
      </c>
      <c r="L16" s="99" t="s">
        <v>205</v>
      </c>
      <c r="M16" s="100" t="s">
        <v>190</v>
      </c>
      <c r="N16" s="100" t="s">
        <v>191</v>
      </c>
      <c r="O16" s="101" t="s">
        <v>192</v>
      </c>
      <c r="P16" s="102" t="s">
        <v>193</v>
      </c>
    </row>
    <row r="17" spans="1:16" ht="13.5" thickBot="1" x14ac:dyDescent="0.25">
      <c r="A17" s="90" t="str">
        <f t="shared" si="0"/>
        <v>BAVM 172 </v>
      </c>
      <c r="B17" s="11" t="str">
        <f t="shared" si="1"/>
        <v>I</v>
      </c>
      <c r="C17" s="90">
        <f t="shared" si="2"/>
        <v>52073.438000000002</v>
      </c>
      <c r="D17" t="str">
        <f t="shared" si="3"/>
        <v>vis</v>
      </c>
      <c r="E17" s="98">
        <f>VLOOKUP(C17,'Active 1'!C$21:E$815,3,FALSE)</f>
        <v>48803.721743754082</v>
      </c>
      <c r="F17" s="11" t="s">
        <v>114</v>
      </c>
      <c r="G17" t="str">
        <f t="shared" si="4"/>
        <v>52073.4380</v>
      </c>
      <c r="H17" s="90">
        <f t="shared" si="5"/>
        <v>48804</v>
      </c>
      <c r="I17" s="99" t="s">
        <v>210</v>
      </c>
      <c r="J17" s="100" t="s">
        <v>211</v>
      </c>
      <c r="K17" s="99">
        <v>48804</v>
      </c>
      <c r="L17" s="99" t="s">
        <v>212</v>
      </c>
      <c r="M17" s="100" t="s">
        <v>190</v>
      </c>
      <c r="N17" s="100" t="s">
        <v>191</v>
      </c>
      <c r="O17" s="101" t="s">
        <v>192</v>
      </c>
      <c r="P17" s="102" t="s">
        <v>193</v>
      </c>
    </row>
    <row r="18" spans="1:16" ht="13.5" thickBot="1" x14ac:dyDescent="0.25">
      <c r="A18" s="90" t="str">
        <f t="shared" si="0"/>
        <v>BAVM 172 </v>
      </c>
      <c r="B18" s="11" t="str">
        <f t="shared" si="1"/>
        <v>I</v>
      </c>
      <c r="C18" s="90">
        <f t="shared" si="2"/>
        <v>52094.521399999998</v>
      </c>
      <c r="D18" t="str">
        <f t="shared" si="3"/>
        <v>vis</v>
      </c>
      <c r="E18" s="98">
        <f>VLOOKUP(C18,'Active 1'!C$21:E$815,3,FALSE)</f>
        <v>48862.723933591267</v>
      </c>
      <c r="F18" s="11" t="s">
        <v>114</v>
      </c>
      <c r="G18" t="str">
        <f t="shared" si="4"/>
        <v>52094.5214</v>
      </c>
      <c r="H18" s="90">
        <f t="shared" si="5"/>
        <v>48863</v>
      </c>
      <c r="I18" s="99" t="s">
        <v>213</v>
      </c>
      <c r="J18" s="100" t="s">
        <v>214</v>
      </c>
      <c r="K18" s="99">
        <v>48863</v>
      </c>
      <c r="L18" s="99" t="s">
        <v>215</v>
      </c>
      <c r="M18" s="100" t="s">
        <v>190</v>
      </c>
      <c r="N18" s="100" t="s">
        <v>191</v>
      </c>
      <c r="O18" s="101" t="s">
        <v>192</v>
      </c>
      <c r="P18" s="102" t="s">
        <v>193</v>
      </c>
    </row>
    <row r="19" spans="1:16" ht="13.5" thickBot="1" x14ac:dyDescent="0.25">
      <c r="A19" s="90" t="str">
        <f t="shared" si="0"/>
        <v>BAVM 172 </v>
      </c>
      <c r="B19" s="11" t="str">
        <f t="shared" si="1"/>
        <v>II</v>
      </c>
      <c r="C19" s="90">
        <f t="shared" si="2"/>
        <v>52876.531999999999</v>
      </c>
      <c r="D19" t="str">
        <f t="shared" si="3"/>
        <v>vis</v>
      </c>
      <c r="E19" s="98">
        <f>VLOOKUP(C19,'Active 1'!C$21:E$815,3,FALSE)</f>
        <v>51051.191537293707</v>
      </c>
      <c r="F19" s="11" t="s">
        <v>114</v>
      </c>
      <c r="G19" t="str">
        <f t="shared" si="4"/>
        <v>52876.5320</v>
      </c>
      <c r="H19" s="90">
        <f t="shared" si="5"/>
        <v>51051.5</v>
      </c>
      <c r="I19" s="99" t="s">
        <v>216</v>
      </c>
      <c r="J19" s="100" t="s">
        <v>217</v>
      </c>
      <c r="K19" s="99">
        <v>51051.5</v>
      </c>
      <c r="L19" s="99" t="s">
        <v>218</v>
      </c>
      <c r="M19" s="100" t="s">
        <v>190</v>
      </c>
      <c r="N19" s="100" t="s">
        <v>191</v>
      </c>
      <c r="O19" s="101" t="s">
        <v>192</v>
      </c>
      <c r="P19" s="102" t="s">
        <v>193</v>
      </c>
    </row>
    <row r="20" spans="1:16" ht="13.5" thickBot="1" x14ac:dyDescent="0.25">
      <c r="A20" s="90" t="str">
        <f t="shared" si="0"/>
        <v>IBVS 5603 </v>
      </c>
      <c r="B20" s="11" t="str">
        <f t="shared" si="1"/>
        <v>II</v>
      </c>
      <c r="C20" s="90">
        <f t="shared" si="2"/>
        <v>53148.813000000002</v>
      </c>
      <c r="D20" t="str">
        <f t="shared" si="3"/>
        <v>vis</v>
      </c>
      <c r="E20" s="98">
        <f>VLOOKUP(C20,'Active 1'!C$21:E$815,3,FALSE)</f>
        <v>51813.173724752174</v>
      </c>
      <c r="F20" s="11" t="s">
        <v>114</v>
      </c>
      <c r="G20" t="str">
        <f t="shared" si="4"/>
        <v>53148.813</v>
      </c>
      <c r="H20" s="90">
        <f t="shared" si="5"/>
        <v>51813.5</v>
      </c>
      <c r="I20" s="99" t="s">
        <v>219</v>
      </c>
      <c r="J20" s="100" t="s">
        <v>220</v>
      </c>
      <c r="K20" s="99">
        <v>51813.5</v>
      </c>
      <c r="L20" s="99" t="s">
        <v>221</v>
      </c>
      <c r="M20" s="100" t="s">
        <v>190</v>
      </c>
      <c r="N20" s="100" t="s">
        <v>197</v>
      </c>
      <c r="O20" s="101" t="s">
        <v>222</v>
      </c>
      <c r="P20" s="102" t="s">
        <v>223</v>
      </c>
    </row>
    <row r="21" spans="1:16" ht="13.5" thickBot="1" x14ac:dyDescent="0.25">
      <c r="A21" s="90" t="str">
        <f t="shared" si="0"/>
        <v>BAVM 178 </v>
      </c>
      <c r="B21" s="11" t="str">
        <f t="shared" si="1"/>
        <v>I</v>
      </c>
      <c r="C21" s="90">
        <f t="shared" si="2"/>
        <v>53592.426099999997</v>
      </c>
      <c r="D21" t="str">
        <f t="shared" si="3"/>
        <v>vis</v>
      </c>
      <c r="E21" s="98">
        <f>VLOOKUP(C21,'Active 1'!C$21:E$815,3,FALSE)</f>
        <v>53054.631190837667</v>
      </c>
      <c r="F21" s="11" t="s">
        <v>114</v>
      </c>
      <c r="G21" t="str">
        <f t="shared" si="4"/>
        <v>53592.4261</v>
      </c>
      <c r="H21" s="90">
        <f t="shared" si="5"/>
        <v>53055</v>
      </c>
      <c r="I21" s="99" t="s">
        <v>229</v>
      </c>
      <c r="J21" s="100" t="s">
        <v>230</v>
      </c>
      <c r="K21" s="99">
        <v>53055</v>
      </c>
      <c r="L21" s="99" t="s">
        <v>231</v>
      </c>
      <c r="M21" s="100" t="s">
        <v>232</v>
      </c>
      <c r="N21" s="100" t="s">
        <v>233</v>
      </c>
      <c r="O21" s="101" t="s">
        <v>192</v>
      </c>
      <c r="P21" s="102" t="s">
        <v>234</v>
      </c>
    </row>
    <row r="22" spans="1:16" ht="13.5" thickBot="1" x14ac:dyDescent="0.25">
      <c r="A22" s="90" t="str">
        <f t="shared" si="0"/>
        <v>OEJV 0137 </v>
      </c>
      <c r="B22" s="11" t="str">
        <f t="shared" si="1"/>
        <v>II</v>
      </c>
      <c r="C22" s="90">
        <f t="shared" si="2"/>
        <v>55500.362099999998</v>
      </c>
      <c r="D22" t="str">
        <f t="shared" si="3"/>
        <v>vis</v>
      </c>
      <c r="E22" s="98">
        <f>VLOOKUP(C22,'Active 1'!C$21:E$815,3,FALSE)</f>
        <v>58394.016777091369</v>
      </c>
      <c r="F22" s="11" t="s">
        <v>114</v>
      </c>
      <c r="G22" t="str">
        <f t="shared" si="4"/>
        <v>55500.3621</v>
      </c>
      <c r="H22" s="90">
        <f t="shared" si="5"/>
        <v>58394.5</v>
      </c>
      <c r="I22" s="99" t="s">
        <v>281</v>
      </c>
      <c r="J22" s="100" t="s">
        <v>282</v>
      </c>
      <c r="K22" s="99" t="s">
        <v>276</v>
      </c>
      <c r="L22" s="99" t="s">
        <v>283</v>
      </c>
      <c r="M22" s="100" t="s">
        <v>232</v>
      </c>
      <c r="N22" s="100" t="s">
        <v>94</v>
      </c>
      <c r="O22" s="101" t="s">
        <v>260</v>
      </c>
      <c r="P22" s="102" t="s">
        <v>251</v>
      </c>
    </row>
    <row r="23" spans="1:16" ht="13.5" thickBot="1" x14ac:dyDescent="0.25">
      <c r="A23" s="90" t="str">
        <f t="shared" si="0"/>
        <v>OEJV 0160 </v>
      </c>
      <c r="B23" s="11" t="str">
        <f t="shared" si="1"/>
        <v>II</v>
      </c>
      <c r="C23" s="90">
        <f t="shared" si="2"/>
        <v>55700.462270000004</v>
      </c>
      <c r="D23" t="str">
        <f t="shared" si="3"/>
        <v>vis</v>
      </c>
      <c r="E23" s="98">
        <f>VLOOKUP(C23,'Active 1'!C$21:E$815,3,FALSE)</f>
        <v>58953.999902052034</v>
      </c>
      <c r="F23" s="11" t="s">
        <v>114</v>
      </c>
      <c r="G23" t="str">
        <f t="shared" si="4"/>
        <v>55700.46227</v>
      </c>
      <c r="H23" s="90">
        <f t="shared" si="5"/>
        <v>58954.5</v>
      </c>
      <c r="I23" s="99" t="s">
        <v>284</v>
      </c>
      <c r="J23" s="100" t="s">
        <v>285</v>
      </c>
      <c r="K23" s="99" t="s">
        <v>286</v>
      </c>
      <c r="L23" s="99" t="s">
        <v>287</v>
      </c>
      <c r="M23" s="100" t="s">
        <v>232</v>
      </c>
      <c r="N23" s="100" t="s">
        <v>94</v>
      </c>
      <c r="O23" s="101" t="s">
        <v>250</v>
      </c>
      <c r="P23" s="102" t="s">
        <v>288</v>
      </c>
    </row>
    <row r="24" spans="1:16" ht="13.5" thickBot="1" x14ac:dyDescent="0.25">
      <c r="A24" s="90" t="str">
        <f t="shared" si="0"/>
        <v>OEJV 0160 </v>
      </c>
      <c r="B24" s="11" t="str">
        <f t="shared" si="1"/>
        <v>II</v>
      </c>
      <c r="C24" s="90">
        <f t="shared" si="2"/>
        <v>55700.463770000002</v>
      </c>
      <c r="D24" t="str">
        <f t="shared" si="3"/>
        <v>vis</v>
      </c>
      <c r="E24" s="98">
        <f>VLOOKUP(C24,'Active 1'!C$21:E$815,3,FALSE)</f>
        <v>58954.004099823011</v>
      </c>
      <c r="F24" s="11" t="s">
        <v>114</v>
      </c>
      <c r="G24" t="str">
        <f t="shared" si="4"/>
        <v>55700.46377</v>
      </c>
      <c r="H24" s="90">
        <f t="shared" si="5"/>
        <v>58954.5</v>
      </c>
      <c r="I24" s="99" t="s">
        <v>289</v>
      </c>
      <c r="J24" s="100" t="s">
        <v>290</v>
      </c>
      <c r="K24" s="99" t="s">
        <v>286</v>
      </c>
      <c r="L24" s="99" t="s">
        <v>291</v>
      </c>
      <c r="M24" s="100" t="s">
        <v>232</v>
      </c>
      <c r="N24" s="100" t="s">
        <v>114</v>
      </c>
      <c r="O24" s="101" t="s">
        <v>250</v>
      </c>
      <c r="P24" s="102" t="s">
        <v>288</v>
      </c>
    </row>
    <row r="25" spans="1:16" ht="13.5" thickBot="1" x14ac:dyDescent="0.25">
      <c r="A25" s="90" t="str">
        <f t="shared" si="0"/>
        <v>OEJV 0160 </v>
      </c>
      <c r="B25" s="11" t="str">
        <f t="shared" si="1"/>
        <v>II</v>
      </c>
      <c r="C25" s="90">
        <f t="shared" si="2"/>
        <v>55705.4643</v>
      </c>
      <c r="D25" t="str">
        <f t="shared" si="3"/>
        <v>vis</v>
      </c>
      <c r="E25" s="98">
        <f>VLOOKUP(C25,'Active 1'!C$21:E$815,3,FALSE)</f>
        <v>58967.998152980777</v>
      </c>
      <c r="F25" s="11" t="s">
        <v>114</v>
      </c>
      <c r="G25" t="str">
        <f t="shared" si="4"/>
        <v>55705.4643</v>
      </c>
      <c r="H25" s="90">
        <f t="shared" si="5"/>
        <v>58968.5</v>
      </c>
      <c r="I25" s="99" t="s">
        <v>292</v>
      </c>
      <c r="J25" s="100" t="s">
        <v>293</v>
      </c>
      <c r="K25" s="99" t="s">
        <v>294</v>
      </c>
      <c r="L25" s="99" t="s">
        <v>295</v>
      </c>
      <c r="M25" s="100" t="s">
        <v>232</v>
      </c>
      <c r="N25" s="100" t="s">
        <v>36</v>
      </c>
      <c r="O25" s="101" t="s">
        <v>260</v>
      </c>
      <c r="P25" s="102" t="s">
        <v>288</v>
      </c>
    </row>
    <row r="26" spans="1:16" ht="13.5" thickBot="1" x14ac:dyDescent="0.25">
      <c r="A26" s="90" t="str">
        <f t="shared" si="0"/>
        <v>OEJV 0160 </v>
      </c>
      <c r="B26" s="11" t="str">
        <f t="shared" si="1"/>
        <v>II</v>
      </c>
      <c r="C26" s="90">
        <f t="shared" si="2"/>
        <v>55705.464610000003</v>
      </c>
      <c r="D26" t="str">
        <f t="shared" si="3"/>
        <v>vis</v>
      </c>
      <c r="E26" s="98">
        <f>VLOOKUP(C26,'Active 1'!C$21:E$815,3,FALSE)</f>
        <v>58967.999020520117</v>
      </c>
      <c r="F26" s="11" t="s">
        <v>114</v>
      </c>
      <c r="G26" t="str">
        <f t="shared" si="4"/>
        <v>55705.46461</v>
      </c>
      <c r="H26" s="90">
        <f t="shared" si="5"/>
        <v>58968.5</v>
      </c>
      <c r="I26" s="99" t="s">
        <v>296</v>
      </c>
      <c r="J26" s="100" t="s">
        <v>297</v>
      </c>
      <c r="K26" s="99" t="s">
        <v>294</v>
      </c>
      <c r="L26" s="99" t="s">
        <v>298</v>
      </c>
      <c r="M26" s="100" t="s">
        <v>232</v>
      </c>
      <c r="N26" s="100" t="s">
        <v>114</v>
      </c>
      <c r="O26" s="101" t="s">
        <v>260</v>
      </c>
      <c r="P26" s="102" t="s">
        <v>288</v>
      </c>
    </row>
    <row r="27" spans="1:16" ht="13.5" thickBot="1" x14ac:dyDescent="0.25">
      <c r="A27" s="90" t="str">
        <f t="shared" si="0"/>
        <v>OEJV 0160 </v>
      </c>
      <c r="B27" s="11" t="str">
        <f t="shared" si="1"/>
        <v>II</v>
      </c>
      <c r="C27" s="90">
        <f t="shared" si="2"/>
        <v>55705.464699999997</v>
      </c>
      <c r="D27" t="str">
        <f t="shared" si="3"/>
        <v>vis</v>
      </c>
      <c r="E27" s="98">
        <f>VLOOKUP(C27,'Active 1'!C$21:E$815,3,FALSE)</f>
        <v>58967.999272386362</v>
      </c>
      <c r="F27" s="11" t="s">
        <v>114</v>
      </c>
      <c r="G27" t="str">
        <f t="shared" si="4"/>
        <v>55705.4647</v>
      </c>
      <c r="H27" s="90">
        <f t="shared" si="5"/>
        <v>58968.5</v>
      </c>
      <c r="I27" s="99" t="s">
        <v>299</v>
      </c>
      <c r="J27" s="100" t="s">
        <v>297</v>
      </c>
      <c r="K27" s="99" t="s">
        <v>294</v>
      </c>
      <c r="L27" s="99" t="s">
        <v>300</v>
      </c>
      <c r="M27" s="100" t="s">
        <v>232</v>
      </c>
      <c r="N27" s="100" t="s">
        <v>94</v>
      </c>
      <c r="O27" s="101" t="s">
        <v>260</v>
      </c>
      <c r="P27" s="102" t="s">
        <v>288</v>
      </c>
    </row>
    <row r="28" spans="1:16" ht="13.5" thickBot="1" x14ac:dyDescent="0.25">
      <c r="A28" s="90" t="str">
        <f t="shared" si="0"/>
        <v>BAVM 220 </v>
      </c>
      <c r="B28" s="11" t="str">
        <f t="shared" si="1"/>
        <v>I</v>
      </c>
      <c r="C28" s="90">
        <f t="shared" si="2"/>
        <v>55776.391199999998</v>
      </c>
      <c r="D28" t="str">
        <f t="shared" si="3"/>
        <v>vis</v>
      </c>
      <c r="E28" s="98">
        <f>VLOOKUP(C28,'Active 1'!C$21:E$815,3,FALSE)</f>
        <v>59166.488074832268</v>
      </c>
      <c r="F28" s="11" t="s">
        <v>114</v>
      </c>
      <c r="G28" t="str">
        <f t="shared" si="4"/>
        <v>55776.3912</v>
      </c>
      <c r="H28" s="90">
        <f t="shared" si="5"/>
        <v>59167</v>
      </c>
      <c r="I28" s="99" t="s">
        <v>301</v>
      </c>
      <c r="J28" s="100" t="s">
        <v>302</v>
      </c>
      <c r="K28" s="99" t="s">
        <v>303</v>
      </c>
      <c r="L28" s="99" t="s">
        <v>304</v>
      </c>
      <c r="M28" s="100" t="s">
        <v>232</v>
      </c>
      <c r="N28" s="100" t="s">
        <v>233</v>
      </c>
      <c r="O28" s="101" t="s">
        <v>192</v>
      </c>
      <c r="P28" s="102" t="s">
        <v>305</v>
      </c>
    </row>
    <row r="29" spans="1:16" ht="13.5" thickBot="1" x14ac:dyDescent="0.25">
      <c r="A29" s="90" t="str">
        <f t="shared" si="0"/>
        <v>BAVM 220 </v>
      </c>
      <c r="B29" s="11" t="str">
        <f t="shared" si="1"/>
        <v>II</v>
      </c>
      <c r="C29" s="90">
        <f t="shared" si="2"/>
        <v>55776.572200000002</v>
      </c>
      <c r="D29" t="str">
        <f t="shared" si="3"/>
        <v>vis</v>
      </c>
      <c r="E29" s="98">
        <f>VLOOKUP(C29,'Active 1'!C$21:E$815,3,FALSE)</f>
        <v>59166.994605864304</v>
      </c>
      <c r="F29" s="11" t="s">
        <v>114</v>
      </c>
      <c r="G29" t="str">
        <f t="shared" si="4"/>
        <v>55776.5722</v>
      </c>
      <c r="H29" s="90">
        <f t="shared" si="5"/>
        <v>59167.5</v>
      </c>
      <c r="I29" s="99" t="s">
        <v>306</v>
      </c>
      <c r="J29" s="100" t="s">
        <v>307</v>
      </c>
      <c r="K29" s="99">
        <v>59167.5</v>
      </c>
      <c r="L29" s="99" t="s">
        <v>308</v>
      </c>
      <c r="M29" s="100" t="s">
        <v>232</v>
      </c>
      <c r="N29" s="100" t="s">
        <v>233</v>
      </c>
      <c r="O29" s="101" t="s">
        <v>192</v>
      </c>
      <c r="P29" s="102" t="s">
        <v>305</v>
      </c>
    </row>
    <row r="30" spans="1:16" ht="13.5" thickBot="1" x14ac:dyDescent="0.25">
      <c r="A30" s="90" t="str">
        <f t="shared" si="0"/>
        <v>OEJV 0160 </v>
      </c>
      <c r="B30" s="11" t="str">
        <f t="shared" si="1"/>
        <v>I</v>
      </c>
      <c r="C30" s="90">
        <f t="shared" si="2"/>
        <v>55792.470439999997</v>
      </c>
      <c r="D30" t="str">
        <f t="shared" si="3"/>
        <v>vis</v>
      </c>
      <c r="E30" s="98">
        <f>VLOOKUP(C30,'Active 1'!C$21:E$815,3,FALSE)</f>
        <v>59211.486052905908</v>
      </c>
      <c r="F30" s="11" t="s">
        <v>114</v>
      </c>
      <c r="G30" t="str">
        <f t="shared" si="4"/>
        <v>55792.47044</v>
      </c>
      <c r="H30" s="90">
        <f t="shared" si="5"/>
        <v>59212</v>
      </c>
      <c r="I30" s="99" t="s">
        <v>309</v>
      </c>
      <c r="J30" s="100" t="s">
        <v>310</v>
      </c>
      <c r="K30" s="99">
        <v>59212</v>
      </c>
      <c r="L30" s="99" t="s">
        <v>311</v>
      </c>
      <c r="M30" s="100" t="s">
        <v>232</v>
      </c>
      <c r="N30" s="100" t="s">
        <v>114</v>
      </c>
      <c r="O30" s="101" t="s">
        <v>260</v>
      </c>
      <c r="P30" s="102" t="s">
        <v>288</v>
      </c>
    </row>
    <row r="31" spans="1:16" ht="13.5" thickBot="1" x14ac:dyDescent="0.25">
      <c r="A31" s="90" t="str">
        <f t="shared" si="0"/>
        <v>OEJV 0160 </v>
      </c>
      <c r="B31" s="11" t="str">
        <f t="shared" si="1"/>
        <v>I</v>
      </c>
      <c r="C31" s="90">
        <f t="shared" si="2"/>
        <v>55792.47064</v>
      </c>
      <c r="D31" t="str">
        <f t="shared" si="3"/>
        <v>vis</v>
      </c>
      <c r="E31" s="98">
        <f>VLOOKUP(C31,'Active 1'!C$21:E$815,3,FALSE)</f>
        <v>59211.486612608714</v>
      </c>
      <c r="F31" s="11" t="s">
        <v>114</v>
      </c>
      <c r="G31" t="str">
        <f t="shared" si="4"/>
        <v>55792.47064</v>
      </c>
      <c r="H31" s="90">
        <f t="shared" si="5"/>
        <v>59212</v>
      </c>
      <c r="I31" s="99" t="s">
        <v>312</v>
      </c>
      <c r="J31" s="100" t="s">
        <v>310</v>
      </c>
      <c r="K31" s="99">
        <v>59212</v>
      </c>
      <c r="L31" s="99" t="s">
        <v>313</v>
      </c>
      <c r="M31" s="100" t="s">
        <v>232</v>
      </c>
      <c r="N31" s="100" t="s">
        <v>36</v>
      </c>
      <c r="O31" s="101" t="s">
        <v>260</v>
      </c>
      <c r="P31" s="102" t="s">
        <v>288</v>
      </c>
    </row>
    <row r="32" spans="1:16" ht="13.5" thickBot="1" x14ac:dyDescent="0.25">
      <c r="A32" s="90" t="str">
        <f t="shared" si="0"/>
        <v>OEJV 0160 </v>
      </c>
      <c r="B32" s="11" t="str">
        <f t="shared" si="1"/>
        <v>I</v>
      </c>
      <c r="C32" s="90">
        <f t="shared" si="2"/>
        <v>55792.470789999999</v>
      </c>
      <c r="D32" t="str">
        <f t="shared" si="3"/>
        <v>vis</v>
      </c>
      <c r="E32" s="98">
        <f>VLOOKUP(C32,'Active 1'!C$21:E$815,3,FALSE)</f>
        <v>59211.487032385812</v>
      </c>
      <c r="F32" s="11" t="s">
        <v>114</v>
      </c>
      <c r="G32" t="str">
        <f t="shared" si="4"/>
        <v>55792.47079</v>
      </c>
      <c r="H32" s="90">
        <f t="shared" si="5"/>
        <v>59212</v>
      </c>
      <c r="I32" s="99" t="s">
        <v>314</v>
      </c>
      <c r="J32" s="100" t="s">
        <v>310</v>
      </c>
      <c r="K32" s="99">
        <v>59212</v>
      </c>
      <c r="L32" s="99" t="s">
        <v>315</v>
      </c>
      <c r="M32" s="100" t="s">
        <v>232</v>
      </c>
      <c r="N32" s="100" t="s">
        <v>94</v>
      </c>
      <c r="O32" s="101" t="s">
        <v>260</v>
      </c>
      <c r="P32" s="102" t="s">
        <v>288</v>
      </c>
    </row>
    <row r="33" spans="1:16" ht="13.5" thickBot="1" x14ac:dyDescent="0.25">
      <c r="A33" s="90" t="str">
        <f t="shared" si="0"/>
        <v>OEJV 0160 </v>
      </c>
      <c r="B33" s="11" t="str">
        <f t="shared" si="1"/>
        <v>I</v>
      </c>
      <c r="C33" s="90">
        <f t="shared" si="2"/>
        <v>55796.401109999999</v>
      </c>
      <c r="D33" t="str">
        <f t="shared" si="3"/>
        <v>vis</v>
      </c>
      <c r="E33" s="98">
        <f>VLOOKUP(C33,'Active 1'!C$21:E$815,3,FALSE)</f>
        <v>59222.486087887337</v>
      </c>
      <c r="F33" s="11" t="s">
        <v>114</v>
      </c>
      <c r="G33" t="str">
        <f t="shared" si="4"/>
        <v>55796.40111</v>
      </c>
      <c r="H33" s="90">
        <f t="shared" si="5"/>
        <v>59223</v>
      </c>
      <c r="I33" s="99" t="s">
        <v>316</v>
      </c>
      <c r="J33" s="100" t="s">
        <v>317</v>
      </c>
      <c r="K33" s="99">
        <v>59223</v>
      </c>
      <c r="L33" s="99" t="s">
        <v>318</v>
      </c>
      <c r="M33" s="100" t="s">
        <v>232</v>
      </c>
      <c r="N33" s="100" t="s">
        <v>114</v>
      </c>
      <c r="O33" s="101" t="s">
        <v>260</v>
      </c>
      <c r="P33" s="102" t="s">
        <v>288</v>
      </c>
    </row>
    <row r="34" spans="1:16" ht="13.5" thickBot="1" x14ac:dyDescent="0.25">
      <c r="A34" s="90" t="str">
        <f t="shared" si="0"/>
        <v>OEJV 0160 </v>
      </c>
      <c r="B34" s="11" t="str">
        <f t="shared" si="1"/>
        <v>I</v>
      </c>
      <c r="C34" s="90">
        <f t="shared" si="2"/>
        <v>55796.401259999999</v>
      </c>
      <c r="D34" t="str">
        <f t="shared" si="3"/>
        <v>vis</v>
      </c>
      <c r="E34" s="98">
        <f>VLOOKUP(C34,'Active 1'!C$21:E$815,3,FALSE)</f>
        <v>59222.486507664435</v>
      </c>
      <c r="F34" s="11" t="s">
        <v>114</v>
      </c>
      <c r="G34" t="str">
        <f t="shared" si="4"/>
        <v>55796.40126</v>
      </c>
      <c r="H34" s="90">
        <f t="shared" si="5"/>
        <v>59223</v>
      </c>
      <c r="I34" s="99" t="s">
        <v>319</v>
      </c>
      <c r="J34" s="100" t="s">
        <v>317</v>
      </c>
      <c r="K34" s="99">
        <v>59223</v>
      </c>
      <c r="L34" s="99" t="s">
        <v>320</v>
      </c>
      <c r="M34" s="100" t="s">
        <v>232</v>
      </c>
      <c r="N34" s="100" t="s">
        <v>94</v>
      </c>
      <c r="O34" s="101" t="s">
        <v>260</v>
      </c>
      <c r="P34" s="102" t="s">
        <v>288</v>
      </c>
    </row>
    <row r="35" spans="1:16" ht="13.5" thickBot="1" x14ac:dyDescent="0.25">
      <c r="A35" s="90" t="str">
        <f t="shared" si="0"/>
        <v>OEJV 0160 </v>
      </c>
      <c r="B35" s="11" t="str">
        <f t="shared" si="1"/>
        <v>I</v>
      </c>
      <c r="C35" s="90">
        <f t="shared" si="2"/>
        <v>55796.401919999997</v>
      </c>
      <c r="D35" t="str">
        <f t="shared" si="3"/>
        <v>vis</v>
      </c>
      <c r="E35" s="98">
        <f>VLOOKUP(C35,'Active 1'!C$21:E$815,3,FALSE)</f>
        <v>59222.488354683665</v>
      </c>
      <c r="F35" s="11" t="s">
        <v>114</v>
      </c>
      <c r="G35" t="str">
        <f t="shared" si="4"/>
        <v>55796.40192</v>
      </c>
      <c r="H35" s="90">
        <f t="shared" si="5"/>
        <v>59223</v>
      </c>
      <c r="I35" s="99" t="s">
        <v>321</v>
      </c>
      <c r="J35" s="100" t="s">
        <v>322</v>
      </c>
      <c r="K35" s="99">
        <v>59223</v>
      </c>
      <c r="L35" s="99" t="s">
        <v>323</v>
      </c>
      <c r="M35" s="100" t="s">
        <v>232</v>
      </c>
      <c r="N35" s="100" t="s">
        <v>36</v>
      </c>
      <c r="O35" s="101" t="s">
        <v>260</v>
      </c>
      <c r="P35" s="102" t="s">
        <v>288</v>
      </c>
    </row>
    <row r="36" spans="1:16" ht="13.5" thickBot="1" x14ac:dyDescent="0.25">
      <c r="A36" s="90" t="str">
        <f t="shared" si="0"/>
        <v>OEJV 0160 </v>
      </c>
      <c r="B36" s="11" t="str">
        <f t="shared" si="1"/>
        <v>II</v>
      </c>
      <c r="C36" s="90">
        <f t="shared" si="2"/>
        <v>55796.580800000003</v>
      </c>
      <c r="D36" t="str">
        <f t="shared" si="3"/>
        <v>vis</v>
      </c>
      <c r="E36" s="98">
        <f>VLOOKUP(C36,'Active 1'!C$21:E$815,3,FALSE)</f>
        <v>59222.98895286605</v>
      </c>
      <c r="F36" s="11" t="s">
        <v>114</v>
      </c>
      <c r="G36" t="str">
        <f t="shared" si="4"/>
        <v>55796.5808</v>
      </c>
      <c r="H36" s="90">
        <f t="shared" si="5"/>
        <v>59223.5</v>
      </c>
      <c r="I36" s="99" t="s">
        <v>324</v>
      </c>
      <c r="J36" s="100" t="s">
        <v>325</v>
      </c>
      <c r="K36" s="99">
        <v>59223.5</v>
      </c>
      <c r="L36" s="99" t="s">
        <v>326</v>
      </c>
      <c r="M36" s="100" t="s">
        <v>232</v>
      </c>
      <c r="N36" s="100" t="s">
        <v>94</v>
      </c>
      <c r="O36" s="101" t="s">
        <v>260</v>
      </c>
      <c r="P36" s="102" t="s">
        <v>288</v>
      </c>
    </row>
    <row r="37" spans="1:16" ht="13.5" thickBot="1" x14ac:dyDescent="0.25">
      <c r="A37" s="90" t="str">
        <f t="shared" si="0"/>
        <v>OEJV 0160 </v>
      </c>
      <c r="B37" s="11" t="str">
        <f t="shared" si="1"/>
        <v>II</v>
      </c>
      <c r="C37" s="90">
        <f t="shared" si="2"/>
        <v>55796.581319999998</v>
      </c>
      <c r="D37" t="str">
        <f t="shared" si="3"/>
        <v>vis</v>
      </c>
      <c r="E37" s="98">
        <f>VLOOKUP(C37,'Active 1'!C$21:E$815,3,FALSE)</f>
        <v>59222.990408093305</v>
      </c>
      <c r="F37" s="11" t="s">
        <v>114</v>
      </c>
      <c r="G37" t="str">
        <f t="shared" si="4"/>
        <v>55796.58132</v>
      </c>
      <c r="H37" s="90">
        <f t="shared" si="5"/>
        <v>59223.5</v>
      </c>
      <c r="I37" s="99" t="s">
        <v>327</v>
      </c>
      <c r="J37" s="100" t="s">
        <v>328</v>
      </c>
      <c r="K37" s="99">
        <v>59223.5</v>
      </c>
      <c r="L37" s="99" t="s">
        <v>329</v>
      </c>
      <c r="M37" s="100" t="s">
        <v>232</v>
      </c>
      <c r="N37" s="100" t="s">
        <v>36</v>
      </c>
      <c r="O37" s="101" t="s">
        <v>260</v>
      </c>
      <c r="P37" s="102" t="s">
        <v>288</v>
      </c>
    </row>
    <row r="38" spans="1:16" ht="13.5" thickBot="1" x14ac:dyDescent="0.25">
      <c r="A38" s="90" t="str">
        <f t="shared" si="0"/>
        <v>OEJV 0160 </v>
      </c>
      <c r="B38" s="11" t="str">
        <f t="shared" si="1"/>
        <v>II</v>
      </c>
      <c r="C38" s="90">
        <f t="shared" si="2"/>
        <v>55796.5821</v>
      </c>
      <c r="D38" t="str">
        <f t="shared" si="3"/>
        <v>vis</v>
      </c>
      <c r="E38" s="98">
        <f>VLOOKUP(C38,'Active 1'!C$21:E$815,3,FALSE)</f>
        <v>59222.99259093422</v>
      </c>
      <c r="F38" s="11" t="s">
        <v>114</v>
      </c>
      <c r="G38" t="str">
        <f t="shared" si="4"/>
        <v>55796.5821</v>
      </c>
      <c r="H38" s="90">
        <f t="shared" si="5"/>
        <v>59223.5</v>
      </c>
      <c r="I38" s="99" t="s">
        <v>330</v>
      </c>
      <c r="J38" s="100" t="s">
        <v>331</v>
      </c>
      <c r="K38" s="99">
        <v>59223.5</v>
      </c>
      <c r="L38" s="99" t="s">
        <v>332</v>
      </c>
      <c r="M38" s="100" t="s">
        <v>232</v>
      </c>
      <c r="N38" s="100" t="s">
        <v>114</v>
      </c>
      <c r="O38" s="101" t="s">
        <v>260</v>
      </c>
      <c r="P38" s="102" t="s">
        <v>288</v>
      </c>
    </row>
    <row r="39" spans="1:16" ht="13.5" thickBot="1" x14ac:dyDescent="0.25">
      <c r="A39" s="90" t="str">
        <f t="shared" si="0"/>
        <v>OEJV 0160 </v>
      </c>
      <c r="B39" s="11" t="str">
        <f t="shared" si="1"/>
        <v>I</v>
      </c>
      <c r="C39" s="90">
        <f t="shared" si="2"/>
        <v>55797.47322</v>
      </c>
      <c r="D39" t="str">
        <f t="shared" si="3"/>
        <v>vis</v>
      </c>
      <c r="E39" s="98">
        <f>VLOOKUP(C39,'Active 1'!C$21:E$815,3,FALSE)</f>
        <v>59225.486402720162</v>
      </c>
      <c r="F39" s="11" t="s">
        <v>114</v>
      </c>
      <c r="G39" t="str">
        <f t="shared" si="4"/>
        <v>55797.47322</v>
      </c>
      <c r="H39" s="90">
        <f t="shared" si="5"/>
        <v>59226</v>
      </c>
      <c r="I39" s="99" t="s">
        <v>333</v>
      </c>
      <c r="J39" s="100" t="s">
        <v>334</v>
      </c>
      <c r="K39" s="99">
        <v>59226</v>
      </c>
      <c r="L39" s="99" t="s">
        <v>335</v>
      </c>
      <c r="M39" s="100" t="s">
        <v>232</v>
      </c>
      <c r="N39" s="100" t="s">
        <v>36</v>
      </c>
      <c r="O39" s="101" t="s">
        <v>260</v>
      </c>
      <c r="P39" s="102" t="s">
        <v>288</v>
      </c>
    </row>
    <row r="40" spans="1:16" ht="13.5" thickBot="1" x14ac:dyDescent="0.25">
      <c r="A40" s="90" t="str">
        <f t="shared" si="0"/>
        <v>OEJV 0160 </v>
      </c>
      <c r="B40" s="11" t="str">
        <f t="shared" si="1"/>
        <v>I</v>
      </c>
      <c r="C40" s="90">
        <f t="shared" si="2"/>
        <v>55797.473290000002</v>
      </c>
      <c r="D40" t="str">
        <f t="shared" si="3"/>
        <v>vis</v>
      </c>
      <c r="E40" s="98">
        <f>VLOOKUP(C40,'Active 1'!C$21:E$815,3,FALSE)</f>
        <v>59225.486598616146</v>
      </c>
      <c r="F40" s="11" t="s">
        <v>114</v>
      </c>
      <c r="G40" t="str">
        <f t="shared" si="4"/>
        <v>55797.47329</v>
      </c>
      <c r="H40" s="90">
        <f t="shared" si="5"/>
        <v>59226</v>
      </c>
      <c r="I40" s="99" t="s">
        <v>336</v>
      </c>
      <c r="J40" s="100" t="s">
        <v>334</v>
      </c>
      <c r="K40" s="99">
        <v>59226</v>
      </c>
      <c r="L40" s="99" t="s">
        <v>337</v>
      </c>
      <c r="M40" s="100" t="s">
        <v>232</v>
      </c>
      <c r="N40" s="100" t="s">
        <v>94</v>
      </c>
      <c r="O40" s="101" t="s">
        <v>260</v>
      </c>
      <c r="P40" s="102" t="s">
        <v>288</v>
      </c>
    </row>
    <row r="41" spans="1:16" ht="13.5" thickBot="1" x14ac:dyDescent="0.25">
      <c r="A41" s="90" t="str">
        <f t="shared" si="0"/>
        <v>OEJV 0160 </v>
      </c>
      <c r="B41" s="11" t="str">
        <f t="shared" si="1"/>
        <v>I</v>
      </c>
      <c r="C41" s="90">
        <f t="shared" si="2"/>
        <v>55797.473850000002</v>
      </c>
      <c r="D41" t="str">
        <f t="shared" si="3"/>
        <v>vis</v>
      </c>
      <c r="E41" s="98">
        <f>VLOOKUP(C41,'Active 1'!C$21:E$815,3,FALSE)</f>
        <v>59225.488165783987</v>
      </c>
      <c r="F41" s="11" t="s">
        <v>114</v>
      </c>
      <c r="G41" t="str">
        <f t="shared" si="4"/>
        <v>55797.47385</v>
      </c>
      <c r="H41" s="90">
        <f t="shared" si="5"/>
        <v>59226</v>
      </c>
      <c r="I41" s="99" t="s">
        <v>338</v>
      </c>
      <c r="J41" s="100" t="s">
        <v>339</v>
      </c>
      <c r="K41" s="99">
        <v>59226</v>
      </c>
      <c r="L41" s="99" t="s">
        <v>340</v>
      </c>
      <c r="M41" s="100" t="s">
        <v>232</v>
      </c>
      <c r="N41" s="100" t="s">
        <v>114</v>
      </c>
      <c r="O41" s="101" t="s">
        <v>260</v>
      </c>
      <c r="P41" s="102" t="s">
        <v>288</v>
      </c>
    </row>
    <row r="42" spans="1:16" ht="13.5" thickBot="1" x14ac:dyDescent="0.25">
      <c r="A42" s="90" t="str">
        <f t="shared" si="0"/>
        <v>OEJV 0160 </v>
      </c>
      <c r="B42" s="11" t="str">
        <f t="shared" si="1"/>
        <v>I</v>
      </c>
      <c r="C42" s="90">
        <f t="shared" si="2"/>
        <v>55802.4758</v>
      </c>
      <c r="D42" t="str">
        <f t="shared" si="3"/>
        <v>vis</v>
      </c>
      <c r="E42" s="98">
        <f>VLOOKUP(C42,'Active 1'!C$21:E$815,3,FALSE)</f>
        <v>59239.486192831617</v>
      </c>
      <c r="F42" s="11" t="s">
        <v>114</v>
      </c>
      <c r="G42" t="str">
        <f t="shared" si="4"/>
        <v>55802.4758</v>
      </c>
      <c r="H42" s="90">
        <f t="shared" si="5"/>
        <v>59240</v>
      </c>
      <c r="I42" s="99" t="s">
        <v>348</v>
      </c>
      <c r="J42" s="100" t="s">
        <v>349</v>
      </c>
      <c r="K42" s="99">
        <v>59240</v>
      </c>
      <c r="L42" s="99" t="s">
        <v>350</v>
      </c>
      <c r="M42" s="100" t="s">
        <v>232</v>
      </c>
      <c r="N42" s="100" t="s">
        <v>36</v>
      </c>
      <c r="O42" s="101" t="s">
        <v>260</v>
      </c>
      <c r="P42" s="102" t="s">
        <v>288</v>
      </c>
    </row>
    <row r="43" spans="1:16" ht="13.5" thickBot="1" x14ac:dyDescent="0.25">
      <c r="A43" s="90" t="str">
        <f t="shared" ref="A43:A74" si="6">P43</f>
        <v>OEJV 0160 </v>
      </c>
      <c r="B43" s="11" t="str">
        <f t="shared" ref="B43:B74" si="7">IF(H43=INT(H43),"I","II")</f>
        <v>I</v>
      </c>
      <c r="C43" s="90">
        <f t="shared" ref="C43:C74" si="8">1*G43</f>
        <v>55802.475939999997</v>
      </c>
      <c r="D43" t="str">
        <f t="shared" ref="D43:D74" si="9">VLOOKUP(F43,I$1:J$5,2,FALSE)</f>
        <v>vis</v>
      </c>
      <c r="E43" s="98">
        <f>VLOOKUP(C43,'Active 1'!C$21:E$815,3,FALSE)</f>
        <v>59239.486584623563</v>
      </c>
      <c r="F43" s="11" t="s">
        <v>114</v>
      </c>
      <c r="G43" t="str">
        <f t="shared" ref="G43:G74" si="10">MID(I43,3,LEN(I43)-3)</f>
        <v>55802.47594</v>
      </c>
      <c r="H43" s="90">
        <f t="shared" ref="H43:H74" si="11">1*K43</f>
        <v>59240</v>
      </c>
      <c r="I43" s="99" t="s">
        <v>351</v>
      </c>
      <c r="J43" s="100" t="s">
        <v>349</v>
      </c>
      <c r="K43" s="99">
        <v>59240</v>
      </c>
      <c r="L43" s="99" t="s">
        <v>337</v>
      </c>
      <c r="M43" s="100" t="s">
        <v>232</v>
      </c>
      <c r="N43" s="100" t="s">
        <v>94</v>
      </c>
      <c r="O43" s="101" t="s">
        <v>260</v>
      </c>
      <c r="P43" s="102" t="s">
        <v>288</v>
      </c>
    </row>
    <row r="44" spans="1:16" ht="13.5" thickBot="1" x14ac:dyDescent="0.25">
      <c r="A44" s="90" t="str">
        <f t="shared" si="6"/>
        <v>OEJV 0160 </v>
      </c>
      <c r="B44" s="11" t="str">
        <f t="shared" si="7"/>
        <v>I</v>
      </c>
      <c r="C44" s="90">
        <f t="shared" si="8"/>
        <v>55802.477039999998</v>
      </c>
      <c r="D44" t="str">
        <f t="shared" si="9"/>
        <v>vis</v>
      </c>
      <c r="E44" s="98">
        <f>VLOOKUP(C44,'Active 1'!C$21:E$815,3,FALSE)</f>
        <v>59239.489662988955</v>
      </c>
      <c r="F44" s="11" t="s">
        <v>114</v>
      </c>
      <c r="G44" t="str">
        <f t="shared" si="10"/>
        <v>55802.47704</v>
      </c>
      <c r="H44" s="90">
        <f t="shared" si="11"/>
        <v>59240</v>
      </c>
      <c r="I44" s="99" t="s">
        <v>352</v>
      </c>
      <c r="J44" s="100" t="s">
        <v>353</v>
      </c>
      <c r="K44" s="99">
        <v>59240</v>
      </c>
      <c r="L44" s="99" t="s">
        <v>354</v>
      </c>
      <c r="M44" s="100" t="s">
        <v>232</v>
      </c>
      <c r="N44" s="100" t="s">
        <v>114</v>
      </c>
      <c r="O44" s="101" t="s">
        <v>260</v>
      </c>
      <c r="P44" s="102" t="s">
        <v>288</v>
      </c>
    </row>
    <row r="45" spans="1:16" ht="13.5" thickBot="1" x14ac:dyDescent="0.25">
      <c r="A45" s="90" t="str">
        <f t="shared" si="6"/>
        <v>OEJV 0160 </v>
      </c>
      <c r="B45" s="11" t="str">
        <f t="shared" si="7"/>
        <v>I</v>
      </c>
      <c r="C45" s="90">
        <f t="shared" si="8"/>
        <v>55815.338680000001</v>
      </c>
      <c r="D45" t="str">
        <f t="shared" si="9"/>
        <v>vis</v>
      </c>
      <c r="E45" s="98">
        <f>VLOOKUP(C45,'Active 1'!C$21:E$815,3,FALSE)</f>
        <v>59275.483142451369</v>
      </c>
      <c r="F45" s="11" t="s">
        <v>114</v>
      </c>
      <c r="G45" t="str">
        <f t="shared" si="10"/>
        <v>55815.33868</v>
      </c>
      <c r="H45" s="90">
        <f t="shared" si="11"/>
        <v>59276</v>
      </c>
      <c r="I45" s="99" t="s">
        <v>355</v>
      </c>
      <c r="J45" s="100" t="s">
        <v>356</v>
      </c>
      <c r="K45" s="99">
        <v>59276</v>
      </c>
      <c r="L45" s="99" t="s">
        <v>357</v>
      </c>
      <c r="M45" s="100" t="s">
        <v>232</v>
      </c>
      <c r="N45" s="100" t="s">
        <v>94</v>
      </c>
      <c r="O45" s="101" t="s">
        <v>260</v>
      </c>
      <c r="P45" s="102" t="s">
        <v>288</v>
      </c>
    </row>
    <row r="46" spans="1:16" ht="13.5" thickBot="1" x14ac:dyDescent="0.25">
      <c r="A46" s="90" t="str">
        <f t="shared" si="6"/>
        <v>OEJV 0160 </v>
      </c>
      <c r="B46" s="11" t="str">
        <f t="shared" si="7"/>
        <v>I</v>
      </c>
      <c r="C46" s="90">
        <f t="shared" si="8"/>
        <v>55815.339310000003</v>
      </c>
      <c r="D46" t="str">
        <f t="shared" si="9"/>
        <v>vis</v>
      </c>
      <c r="E46" s="98">
        <f>VLOOKUP(C46,'Active 1'!C$21:E$815,3,FALSE)</f>
        <v>59275.484905515186</v>
      </c>
      <c r="F46" s="11" t="s">
        <v>114</v>
      </c>
      <c r="G46" t="str">
        <f t="shared" si="10"/>
        <v>55815.33931</v>
      </c>
      <c r="H46" s="90">
        <f t="shared" si="11"/>
        <v>59276</v>
      </c>
      <c r="I46" s="99" t="s">
        <v>358</v>
      </c>
      <c r="J46" s="100" t="s">
        <v>359</v>
      </c>
      <c r="K46" s="99">
        <v>59276</v>
      </c>
      <c r="L46" s="99" t="s">
        <v>360</v>
      </c>
      <c r="M46" s="100" t="s">
        <v>232</v>
      </c>
      <c r="N46" s="100" t="s">
        <v>114</v>
      </c>
      <c r="O46" s="101" t="s">
        <v>260</v>
      </c>
      <c r="P46" s="102" t="s">
        <v>288</v>
      </c>
    </row>
    <row r="47" spans="1:16" ht="13.5" thickBot="1" x14ac:dyDescent="0.25">
      <c r="A47" s="90" t="str">
        <f t="shared" si="6"/>
        <v>OEJV 0160 </v>
      </c>
      <c r="B47" s="11" t="str">
        <f t="shared" si="7"/>
        <v>I</v>
      </c>
      <c r="C47" s="90">
        <f t="shared" si="8"/>
        <v>55815.339460000003</v>
      </c>
      <c r="D47" t="str">
        <f t="shared" si="9"/>
        <v>vis</v>
      </c>
      <c r="E47" s="98">
        <f>VLOOKUP(C47,'Active 1'!C$21:E$815,3,FALSE)</f>
        <v>59275.485325292284</v>
      </c>
      <c r="F47" s="11" t="s">
        <v>114</v>
      </c>
      <c r="G47" t="str">
        <f t="shared" si="10"/>
        <v>55815.33946</v>
      </c>
      <c r="H47" s="90">
        <f t="shared" si="11"/>
        <v>59276</v>
      </c>
      <c r="I47" s="99" t="s">
        <v>361</v>
      </c>
      <c r="J47" s="100" t="s">
        <v>359</v>
      </c>
      <c r="K47" s="99">
        <v>59276</v>
      </c>
      <c r="L47" s="99" t="s">
        <v>362</v>
      </c>
      <c r="M47" s="100" t="s">
        <v>232</v>
      </c>
      <c r="N47" s="100" t="s">
        <v>36</v>
      </c>
      <c r="O47" s="101" t="s">
        <v>260</v>
      </c>
      <c r="P47" s="102" t="s">
        <v>288</v>
      </c>
    </row>
    <row r="48" spans="1:16" ht="13.5" thickBot="1" x14ac:dyDescent="0.25">
      <c r="A48" s="90" t="str">
        <f t="shared" si="6"/>
        <v>OEJV 0160 </v>
      </c>
      <c r="B48" s="11" t="str">
        <f t="shared" si="7"/>
        <v>II</v>
      </c>
      <c r="C48" s="90">
        <f t="shared" si="8"/>
        <v>55817.30586</v>
      </c>
      <c r="D48" t="str">
        <f t="shared" si="9"/>
        <v>vis</v>
      </c>
      <c r="E48" s="98">
        <f>VLOOKUP(C48,'Active 1'!C$21:E$815,3,FALSE)</f>
        <v>59280.988323200392</v>
      </c>
      <c r="F48" s="11" t="s">
        <v>114</v>
      </c>
      <c r="G48" t="str">
        <f t="shared" si="10"/>
        <v>55817.30586</v>
      </c>
      <c r="H48" s="90">
        <f t="shared" si="11"/>
        <v>59281.5</v>
      </c>
      <c r="I48" s="99" t="s">
        <v>363</v>
      </c>
      <c r="J48" s="100" t="s">
        <v>364</v>
      </c>
      <c r="K48" s="99">
        <v>59281.5</v>
      </c>
      <c r="L48" s="99" t="s">
        <v>365</v>
      </c>
      <c r="M48" s="100" t="s">
        <v>232</v>
      </c>
      <c r="N48" s="100" t="s">
        <v>36</v>
      </c>
      <c r="O48" s="101" t="s">
        <v>260</v>
      </c>
      <c r="P48" s="102" t="s">
        <v>288</v>
      </c>
    </row>
    <row r="49" spans="1:16" ht="13.5" thickBot="1" x14ac:dyDescent="0.25">
      <c r="A49" s="90" t="str">
        <f t="shared" si="6"/>
        <v>OEJV 0160 </v>
      </c>
      <c r="B49" s="11" t="str">
        <f t="shared" si="7"/>
        <v>II</v>
      </c>
      <c r="C49" s="90">
        <f t="shared" si="8"/>
        <v>55817.30618</v>
      </c>
      <c r="D49" t="str">
        <f t="shared" si="9"/>
        <v>vis</v>
      </c>
      <c r="E49" s="98">
        <f>VLOOKUP(C49,'Active 1'!C$21:E$815,3,FALSE)</f>
        <v>59280.989218724862</v>
      </c>
      <c r="F49" s="11" t="s">
        <v>114</v>
      </c>
      <c r="G49" t="str">
        <f t="shared" si="10"/>
        <v>55817.30618</v>
      </c>
      <c r="H49" s="90">
        <f t="shared" si="11"/>
        <v>59281.5</v>
      </c>
      <c r="I49" s="99" t="s">
        <v>366</v>
      </c>
      <c r="J49" s="100" t="s">
        <v>364</v>
      </c>
      <c r="K49" s="99">
        <v>59281.5</v>
      </c>
      <c r="L49" s="99" t="s">
        <v>367</v>
      </c>
      <c r="M49" s="100" t="s">
        <v>232</v>
      </c>
      <c r="N49" s="100" t="s">
        <v>94</v>
      </c>
      <c r="O49" s="101" t="s">
        <v>260</v>
      </c>
      <c r="P49" s="102" t="s">
        <v>288</v>
      </c>
    </row>
    <row r="50" spans="1:16" ht="13.5" thickBot="1" x14ac:dyDescent="0.25">
      <c r="A50" s="90" t="str">
        <f t="shared" si="6"/>
        <v>OEJV 0160 </v>
      </c>
      <c r="B50" s="11" t="str">
        <f t="shared" si="7"/>
        <v>II</v>
      </c>
      <c r="C50" s="90">
        <f t="shared" si="8"/>
        <v>55817.306830000001</v>
      </c>
      <c r="D50" t="str">
        <f t="shared" si="9"/>
        <v>vis</v>
      </c>
      <c r="E50" s="98">
        <f>VLOOKUP(C50,'Active 1'!C$21:E$815,3,FALSE)</f>
        <v>59280.991037758962</v>
      </c>
      <c r="F50" s="11" t="s">
        <v>114</v>
      </c>
      <c r="G50" t="str">
        <f t="shared" si="10"/>
        <v>55817.30683</v>
      </c>
      <c r="H50" s="90">
        <f t="shared" si="11"/>
        <v>59281.5</v>
      </c>
      <c r="I50" s="99" t="s">
        <v>368</v>
      </c>
      <c r="J50" s="100" t="s">
        <v>369</v>
      </c>
      <c r="K50" s="99">
        <v>59281.5</v>
      </c>
      <c r="L50" s="99" t="s">
        <v>370</v>
      </c>
      <c r="M50" s="100" t="s">
        <v>232</v>
      </c>
      <c r="N50" s="100" t="s">
        <v>114</v>
      </c>
      <c r="O50" s="101" t="s">
        <v>260</v>
      </c>
      <c r="P50" s="102" t="s">
        <v>288</v>
      </c>
    </row>
    <row r="51" spans="1:16" ht="13.5" thickBot="1" x14ac:dyDescent="0.25">
      <c r="A51" s="90" t="str">
        <f t="shared" si="6"/>
        <v>OEJV 0160 </v>
      </c>
      <c r="B51" s="11" t="str">
        <f t="shared" si="7"/>
        <v>I</v>
      </c>
      <c r="C51" s="90">
        <f t="shared" si="8"/>
        <v>55817.48216</v>
      </c>
      <c r="D51" t="str">
        <f t="shared" si="9"/>
        <v>vis</v>
      </c>
      <c r="E51" s="98">
        <f>VLOOKUP(C51,'Active 1'!C$21:E$815,3,FALSE)</f>
        <v>59281.48170121666</v>
      </c>
      <c r="F51" s="11" t="s">
        <v>114</v>
      </c>
      <c r="G51" t="str">
        <f t="shared" si="10"/>
        <v>55817.48216</v>
      </c>
      <c r="H51" s="90">
        <f t="shared" si="11"/>
        <v>59282</v>
      </c>
      <c r="I51" s="99" t="s">
        <v>371</v>
      </c>
      <c r="J51" s="100" t="s">
        <v>372</v>
      </c>
      <c r="K51" s="99">
        <v>59282</v>
      </c>
      <c r="L51" s="99" t="s">
        <v>373</v>
      </c>
      <c r="M51" s="100" t="s">
        <v>232</v>
      </c>
      <c r="N51" s="100" t="s">
        <v>114</v>
      </c>
      <c r="O51" s="101" t="s">
        <v>260</v>
      </c>
      <c r="P51" s="102" t="s">
        <v>288</v>
      </c>
    </row>
    <row r="52" spans="1:16" ht="13.5" thickBot="1" x14ac:dyDescent="0.25">
      <c r="A52" s="90" t="str">
        <f t="shared" si="6"/>
        <v>OEJV 0160 </v>
      </c>
      <c r="B52" s="11" t="str">
        <f t="shared" si="7"/>
        <v>I</v>
      </c>
      <c r="C52" s="90">
        <f t="shared" si="8"/>
        <v>55817.482689999997</v>
      </c>
      <c r="D52" t="str">
        <f t="shared" si="9"/>
        <v>vis</v>
      </c>
      <c r="E52" s="98">
        <f>VLOOKUP(C52,'Active 1'!C$21:E$815,3,FALSE)</f>
        <v>59281.483184429067</v>
      </c>
      <c r="F52" s="11" t="s">
        <v>114</v>
      </c>
      <c r="G52" t="str">
        <f t="shared" si="10"/>
        <v>55817.48269</v>
      </c>
      <c r="H52" s="90">
        <f t="shared" si="11"/>
        <v>59282</v>
      </c>
      <c r="I52" s="99" t="s">
        <v>374</v>
      </c>
      <c r="J52" s="100" t="s">
        <v>375</v>
      </c>
      <c r="K52" s="99">
        <v>59282</v>
      </c>
      <c r="L52" s="99" t="s">
        <v>376</v>
      </c>
      <c r="M52" s="100" t="s">
        <v>232</v>
      </c>
      <c r="N52" s="100" t="s">
        <v>36</v>
      </c>
      <c r="O52" s="101" t="s">
        <v>260</v>
      </c>
      <c r="P52" s="102" t="s">
        <v>288</v>
      </c>
    </row>
    <row r="53" spans="1:16" ht="13.5" thickBot="1" x14ac:dyDescent="0.25">
      <c r="A53" s="90" t="str">
        <f t="shared" si="6"/>
        <v>OEJV 0160 </v>
      </c>
      <c r="B53" s="11" t="str">
        <f t="shared" si="7"/>
        <v>I</v>
      </c>
      <c r="C53" s="90">
        <f t="shared" si="8"/>
        <v>55817.48287</v>
      </c>
      <c r="D53" t="str">
        <f t="shared" si="9"/>
        <v>vis</v>
      </c>
      <c r="E53" s="98">
        <f>VLOOKUP(C53,'Active 1'!C$21:E$815,3,FALSE)</f>
        <v>59281.483688161592</v>
      </c>
      <c r="F53" s="11" t="s">
        <v>114</v>
      </c>
      <c r="G53" t="str">
        <f t="shared" si="10"/>
        <v>55817.48287</v>
      </c>
      <c r="H53" s="90">
        <f t="shared" si="11"/>
        <v>59282</v>
      </c>
      <c r="I53" s="99" t="s">
        <v>377</v>
      </c>
      <c r="J53" s="100" t="s">
        <v>375</v>
      </c>
      <c r="K53" s="99">
        <v>59282</v>
      </c>
      <c r="L53" s="99" t="s">
        <v>378</v>
      </c>
      <c r="M53" s="100" t="s">
        <v>232</v>
      </c>
      <c r="N53" s="100" t="s">
        <v>94</v>
      </c>
      <c r="O53" s="101" t="s">
        <v>260</v>
      </c>
      <c r="P53" s="102" t="s">
        <v>288</v>
      </c>
    </row>
    <row r="54" spans="1:16" ht="13.5" thickBot="1" x14ac:dyDescent="0.25">
      <c r="A54" s="90" t="str">
        <f t="shared" si="6"/>
        <v>OEJV 0160 </v>
      </c>
      <c r="B54" s="11" t="str">
        <f t="shared" si="7"/>
        <v>II</v>
      </c>
      <c r="C54" s="90">
        <f t="shared" si="8"/>
        <v>55819.450629999999</v>
      </c>
      <c r="D54" t="str">
        <f t="shared" si="9"/>
        <v>vis</v>
      </c>
      <c r="E54" s="98">
        <f>VLOOKUP(C54,'Active 1'!C$21:E$815,3,FALSE)</f>
        <v>59286.990492048732</v>
      </c>
      <c r="F54" s="11" t="s">
        <v>114</v>
      </c>
      <c r="G54" t="str">
        <f t="shared" si="10"/>
        <v>55819.45063</v>
      </c>
      <c r="H54" s="90">
        <f t="shared" si="11"/>
        <v>59287.5</v>
      </c>
      <c r="I54" s="99" t="s">
        <v>379</v>
      </c>
      <c r="J54" s="100" t="s">
        <v>380</v>
      </c>
      <c r="K54" s="99">
        <v>59287.5</v>
      </c>
      <c r="L54" s="99" t="s">
        <v>381</v>
      </c>
      <c r="M54" s="100" t="s">
        <v>232</v>
      </c>
      <c r="N54" s="100" t="s">
        <v>94</v>
      </c>
      <c r="O54" s="101" t="s">
        <v>260</v>
      </c>
      <c r="P54" s="102" t="s">
        <v>288</v>
      </c>
    </row>
    <row r="55" spans="1:16" ht="13.5" thickBot="1" x14ac:dyDescent="0.25">
      <c r="A55" s="90" t="str">
        <f t="shared" si="6"/>
        <v>OEJV 0160 </v>
      </c>
      <c r="B55" s="11" t="str">
        <f t="shared" si="7"/>
        <v>II</v>
      </c>
      <c r="C55" s="90">
        <f t="shared" si="8"/>
        <v>55819.450720000001</v>
      </c>
      <c r="D55" t="str">
        <f t="shared" si="9"/>
        <v>vis</v>
      </c>
      <c r="E55" s="98">
        <f>VLOOKUP(C55,'Active 1'!C$21:E$815,3,FALSE)</f>
        <v>59286.99074391499</v>
      </c>
      <c r="F55" s="11" t="s">
        <v>114</v>
      </c>
      <c r="G55" t="str">
        <f t="shared" si="10"/>
        <v>55819.45072</v>
      </c>
      <c r="H55" s="90">
        <f t="shared" si="11"/>
        <v>59287.5</v>
      </c>
      <c r="I55" s="99" t="s">
        <v>382</v>
      </c>
      <c r="J55" s="100" t="s">
        <v>383</v>
      </c>
      <c r="K55" s="99">
        <v>59287.5</v>
      </c>
      <c r="L55" s="99" t="s">
        <v>384</v>
      </c>
      <c r="M55" s="100" t="s">
        <v>232</v>
      </c>
      <c r="N55" s="100" t="s">
        <v>114</v>
      </c>
      <c r="O55" s="101" t="s">
        <v>260</v>
      </c>
      <c r="P55" s="102" t="s">
        <v>288</v>
      </c>
    </row>
    <row r="56" spans="1:16" ht="13.5" thickBot="1" x14ac:dyDescent="0.25">
      <c r="A56" s="90" t="str">
        <f t="shared" si="6"/>
        <v>OEJV 0160 </v>
      </c>
      <c r="B56" s="11" t="str">
        <f t="shared" si="7"/>
        <v>II</v>
      </c>
      <c r="C56" s="90">
        <f t="shared" si="8"/>
        <v>55819.450920000003</v>
      </c>
      <c r="D56" t="str">
        <f t="shared" si="9"/>
        <v>vis</v>
      </c>
      <c r="E56" s="98">
        <f>VLOOKUP(C56,'Active 1'!C$21:E$815,3,FALSE)</f>
        <v>59286.991303617797</v>
      </c>
      <c r="F56" s="11" t="s">
        <v>114</v>
      </c>
      <c r="G56" t="str">
        <f t="shared" si="10"/>
        <v>55819.45092</v>
      </c>
      <c r="H56" s="90">
        <f t="shared" si="11"/>
        <v>59287.5</v>
      </c>
      <c r="I56" s="99" t="s">
        <v>385</v>
      </c>
      <c r="J56" s="100" t="s">
        <v>383</v>
      </c>
      <c r="K56" s="99">
        <v>59287.5</v>
      </c>
      <c r="L56" s="99" t="s">
        <v>386</v>
      </c>
      <c r="M56" s="100" t="s">
        <v>232</v>
      </c>
      <c r="N56" s="100" t="s">
        <v>36</v>
      </c>
      <c r="O56" s="101" t="s">
        <v>260</v>
      </c>
      <c r="P56" s="102" t="s">
        <v>288</v>
      </c>
    </row>
    <row r="57" spans="1:16" ht="13.5" thickBot="1" x14ac:dyDescent="0.25">
      <c r="A57" s="90" t="str">
        <f t="shared" si="6"/>
        <v>OEJV 0160 </v>
      </c>
      <c r="B57" s="11" t="str">
        <f t="shared" si="7"/>
        <v>II</v>
      </c>
      <c r="C57" s="90">
        <f t="shared" si="8"/>
        <v>55822.309549999998</v>
      </c>
      <c r="D57" t="str">
        <f t="shared" si="9"/>
        <v>vis</v>
      </c>
      <c r="E57" s="98">
        <f>VLOOKUP(C57,'Active 1'!C$21:E$815,3,FALSE)</f>
        <v>59294.991219662363</v>
      </c>
      <c r="F57" s="11" t="s">
        <v>114</v>
      </c>
      <c r="G57" t="str">
        <f t="shared" si="10"/>
        <v>55822.30955</v>
      </c>
      <c r="H57" s="90">
        <f t="shared" si="11"/>
        <v>59295.5</v>
      </c>
      <c r="I57" s="99" t="s">
        <v>387</v>
      </c>
      <c r="J57" s="100" t="s">
        <v>388</v>
      </c>
      <c r="K57" s="99">
        <v>59295.5</v>
      </c>
      <c r="L57" s="99" t="s">
        <v>389</v>
      </c>
      <c r="M57" s="100" t="s">
        <v>232</v>
      </c>
      <c r="N57" s="100" t="s">
        <v>60</v>
      </c>
      <c r="O57" s="101" t="s">
        <v>250</v>
      </c>
      <c r="P57" s="102" t="s">
        <v>288</v>
      </c>
    </row>
    <row r="58" spans="1:16" ht="13.5" thickBot="1" x14ac:dyDescent="0.25">
      <c r="A58" s="90" t="str">
        <f t="shared" si="6"/>
        <v>OEJV 0160 </v>
      </c>
      <c r="B58" s="11" t="str">
        <f t="shared" si="7"/>
        <v>I</v>
      </c>
      <c r="C58" s="90">
        <f t="shared" si="8"/>
        <v>55829.274080000003</v>
      </c>
      <c r="D58" t="str">
        <f t="shared" si="9"/>
        <v>vis</v>
      </c>
      <c r="E58" s="98">
        <f>VLOOKUP(C58,'Active 1'!C$21:E$815,3,FALSE)</f>
        <v>59314.481554294689</v>
      </c>
      <c r="F58" s="11" t="s">
        <v>114</v>
      </c>
      <c r="G58" t="str">
        <f t="shared" si="10"/>
        <v>55829.27408</v>
      </c>
      <c r="H58" s="90">
        <f t="shared" si="11"/>
        <v>59315</v>
      </c>
      <c r="I58" s="99" t="s">
        <v>390</v>
      </c>
      <c r="J58" s="100" t="s">
        <v>391</v>
      </c>
      <c r="K58" s="99">
        <v>59315</v>
      </c>
      <c r="L58" s="99" t="s">
        <v>392</v>
      </c>
      <c r="M58" s="100" t="s">
        <v>232</v>
      </c>
      <c r="N58" s="100" t="s">
        <v>36</v>
      </c>
      <c r="O58" s="101" t="s">
        <v>260</v>
      </c>
      <c r="P58" s="102" t="s">
        <v>288</v>
      </c>
    </row>
    <row r="59" spans="1:16" ht="13.5" thickBot="1" x14ac:dyDescent="0.25">
      <c r="A59" s="90" t="str">
        <f t="shared" si="6"/>
        <v>OEJV 0160 </v>
      </c>
      <c r="B59" s="11" t="str">
        <f t="shared" si="7"/>
        <v>I</v>
      </c>
      <c r="C59" s="90">
        <f t="shared" si="8"/>
        <v>55829.274310000001</v>
      </c>
      <c r="D59" t="str">
        <f t="shared" si="9"/>
        <v>vis</v>
      </c>
      <c r="E59" s="98">
        <f>VLOOKUP(C59,'Active 1'!C$21:E$815,3,FALSE)</f>
        <v>59314.482197952901</v>
      </c>
      <c r="F59" s="11" t="s">
        <v>114</v>
      </c>
      <c r="G59" t="str">
        <f t="shared" si="10"/>
        <v>55829.27431</v>
      </c>
      <c r="H59" s="90">
        <f t="shared" si="11"/>
        <v>59315</v>
      </c>
      <c r="I59" s="99" t="s">
        <v>393</v>
      </c>
      <c r="J59" s="100" t="s">
        <v>394</v>
      </c>
      <c r="K59" s="99">
        <v>59315</v>
      </c>
      <c r="L59" s="99" t="s">
        <v>395</v>
      </c>
      <c r="M59" s="100" t="s">
        <v>232</v>
      </c>
      <c r="N59" s="100" t="s">
        <v>114</v>
      </c>
      <c r="O59" s="101" t="s">
        <v>260</v>
      </c>
      <c r="P59" s="102" t="s">
        <v>288</v>
      </c>
    </row>
    <row r="60" spans="1:16" ht="13.5" thickBot="1" x14ac:dyDescent="0.25">
      <c r="A60" s="90" t="str">
        <f t="shared" si="6"/>
        <v>OEJV 0160 </v>
      </c>
      <c r="B60" s="11" t="str">
        <f t="shared" si="7"/>
        <v>I</v>
      </c>
      <c r="C60" s="90">
        <f t="shared" si="8"/>
        <v>55829.274380000003</v>
      </c>
      <c r="D60" t="str">
        <f t="shared" si="9"/>
        <v>vis</v>
      </c>
      <c r="E60" s="98">
        <f>VLOOKUP(C60,'Active 1'!C$21:E$815,3,FALSE)</f>
        <v>59314.482393848884</v>
      </c>
      <c r="F60" s="11" t="s">
        <v>114</v>
      </c>
      <c r="G60" t="str">
        <f t="shared" si="10"/>
        <v>55829.27438</v>
      </c>
      <c r="H60" s="90">
        <f t="shared" si="11"/>
        <v>59315</v>
      </c>
      <c r="I60" s="99" t="s">
        <v>396</v>
      </c>
      <c r="J60" s="100" t="s">
        <v>394</v>
      </c>
      <c r="K60" s="99">
        <v>59315</v>
      </c>
      <c r="L60" s="99" t="s">
        <v>397</v>
      </c>
      <c r="M60" s="100" t="s">
        <v>232</v>
      </c>
      <c r="N60" s="100" t="s">
        <v>94</v>
      </c>
      <c r="O60" s="101" t="s">
        <v>260</v>
      </c>
      <c r="P60" s="102" t="s">
        <v>288</v>
      </c>
    </row>
    <row r="61" spans="1:16" ht="13.5" thickBot="1" x14ac:dyDescent="0.25">
      <c r="A61" s="90" t="str">
        <f t="shared" si="6"/>
        <v>OEJV 0160 </v>
      </c>
      <c r="B61" s="11" t="str">
        <f t="shared" si="7"/>
        <v>II</v>
      </c>
      <c r="C61" s="90">
        <f t="shared" si="8"/>
        <v>55829.454559999998</v>
      </c>
      <c r="D61" t="str">
        <f t="shared" si="9"/>
        <v>vis</v>
      </c>
      <c r="E61" s="98">
        <f>VLOOKUP(C61,'Active 1'!C$21:E$815,3,FALSE)</f>
        <v>59314.986630099425</v>
      </c>
      <c r="F61" s="11" t="s">
        <v>114</v>
      </c>
      <c r="G61" t="str">
        <f t="shared" si="10"/>
        <v>55829.45456</v>
      </c>
      <c r="H61" s="90">
        <f t="shared" si="11"/>
        <v>59315.5</v>
      </c>
      <c r="I61" s="99" t="s">
        <v>398</v>
      </c>
      <c r="J61" s="100" t="s">
        <v>399</v>
      </c>
      <c r="K61" s="99">
        <v>59315.5</v>
      </c>
      <c r="L61" s="99" t="s">
        <v>400</v>
      </c>
      <c r="M61" s="100" t="s">
        <v>232</v>
      </c>
      <c r="N61" s="100" t="s">
        <v>94</v>
      </c>
      <c r="O61" s="101" t="s">
        <v>260</v>
      </c>
      <c r="P61" s="102" t="s">
        <v>288</v>
      </c>
    </row>
    <row r="62" spans="1:16" ht="13.5" thickBot="1" x14ac:dyDescent="0.25">
      <c r="A62" s="90" t="str">
        <f t="shared" si="6"/>
        <v>OEJV 0160 </v>
      </c>
      <c r="B62" s="11" t="str">
        <f t="shared" si="7"/>
        <v>II</v>
      </c>
      <c r="C62" s="90">
        <f t="shared" si="8"/>
        <v>55829.454859999998</v>
      </c>
      <c r="D62" t="str">
        <f t="shared" si="9"/>
        <v>vis</v>
      </c>
      <c r="E62" s="98">
        <f>VLOOKUP(C62,'Active 1'!C$21:E$815,3,FALSE)</f>
        <v>59314.987469653621</v>
      </c>
      <c r="F62" s="11" t="s">
        <v>114</v>
      </c>
      <c r="G62" t="str">
        <f t="shared" si="10"/>
        <v>55829.45486</v>
      </c>
      <c r="H62" s="90">
        <f t="shared" si="11"/>
        <v>59315.5</v>
      </c>
      <c r="I62" s="99" t="s">
        <v>401</v>
      </c>
      <c r="J62" s="100" t="s">
        <v>399</v>
      </c>
      <c r="K62" s="99">
        <v>59315.5</v>
      </c>
      <c r="L62" s="99" t="s">
        <v>402</v>
      </c>
      <c r="M62" s="100" t="s">
        <v>232</v>
      </c>
      <c r="N62" s="100" t="s">
        <v>36</v>
      </c>
      <c r="O62" s="101" t="s">
        <v>260</v>
      </c>
      <c r="P62" s="102" t="s">
        <v>288</v>
      </c>
    </row>
    <row r="63" spans="1:16" ht="13.5" thickBot="1" x14ac:dyDescent="0.25">
      <c r="A63" s="90" t="str">
        <f t="shared" si="6"/>
        <v>OEJV 0160 </v>
      </c>
      <c r="B63" s="11" t="str">
        <f t="shared" si="7"/>
        <v>II</v>
      </c>
      <c r="C63" s="90">
        <f t="shared" si="8"/>
        <v>55829.455370000003</v>
      </c>
      <c r="D63" t="str">
        <f t="shared" si="9"/>
        <v>vis</v>
      </c>
      <c r="E63" s="98">
        <f>VLOOKUP(C63,'Active 1'!C$21:E$815,3,FALSE)</f>
        <v>59314.988896895768</v>
      </c>
      <c r="F63" s="11" t="s">
        <v>114</v>
      </c>
      <c r="G63" t="str">
        <f t="shared" si="10"/>
        <v>55829.45537</v>
      </c>
      <c r="H63" s="90">
        <f t="shared" si="11"/>
        <v>59315.5</v>
      </c>
      <c r="I63" s="99" t="s">
        <v>403</v>
      </c>
      <c r="J63" s="100" t="s">
        <v>404</v>
      </c>
      <c r="K63" s="99">
        <v>59315.5</v>
      </c>
      <c r="L63" s="99" t="s">
        <v>405</v>
      </c>
      <c r="M63" s="100" t="s">
        <v>232</v>
      </c>
      <c r="N63" s="100" t="s">
        <v>114</v>
      </c>
      <c r="O63" s="101" t="s">
        <v>260</v>
      </c>
      <c r="P63" s="102" t="s">
        <v>288</v>
      </c>
    </row>
    <row r="64" spans="1:16" ht="13.5" thickBot="1" x14ac:dyDescent="0.25">
      <c r="A64" s="90" t="str">
        <f t="shared" si="6"/>
        <v>OEJV 0160 </v>
      </c>
      <c r="B64" s="11" t="str">
        <f t="shared" si="7"/>
        <v>II</v>
      </c>
      <c r="C64" s="90">
        <f t="shared" si="8"/>
        <v>55851.250840000001</v>
      </c>
      <c r="D64" t="str">
        <f t="shared" si="9"/>
        <v>vis</v>
      </c>
      <c r="E64" s="98">
        <f>VLOOKUP(C64,'Active 1'!C$21:E$815,3,FALSE)</f>
        <v>59375.983824589151</v>
      </c>
      <c r="F64" s="11" t="s">
        <v>114</v>
      </c>
      <c r="G64" t="str">
        <f t="shared" si="10"/>
        <v>55851.25084</v>
      </c>
      <c r="H64" s="90">
        <f t="shared" si="11"/>
        <v>59376.5</v>
      </c>
      <c r="I64" s="99" t="s">
        <v>410</v>
      </c>
      <c r="J64" s="100" t="s">
        <v>411</v>
      </c>
      <c r="K64" s="99">
        <v>59376.5</v>
      </c>
      <c r="L64" s="99" t="s">
        <v>412</v>
      </c>
      <c r="M64" s="100" t="s">
        <v>232</v>
      </c>
      <c r="N64" s="100" t="s">
        <v>94</v>
      </c>
      <c r="O64" s="101" t="s">
        <v>260</v>
      </c>
      <c r="P64" s="102" t="s">
        <v>288</v>
      </c>
    </row>
    <row r="65" spans="1:16" ht="13.5" thickBot="1" x14ac:dyDescent="0.25">
      <c r="A65" s="90" t="str">
        <f t="shared" si="6"/>
        <v>OEJV 0160 </v>
      </c>
      <c r="B65" s="11" t="str">
        <f t="shared" si="7"/>
        <v>II</v>
      </c>
      <c r="C65" s="90">
        <f t="shared" si="8"/>
        <v>55851.251360000002</v>
      </c>
      <c r="D65" t="str">
        <f t="shared" si="9"/>
        <v>vis</v>
      </c>
      <c r="E65" s="98">
        <f>VLOOKUP(C65,'Active 1'!C$21:E$815,3,FALSE)</f>
        <v>59375.985279816436</v>
      </c>
      <c r="F65" s="11" t="s">
        <v>114</v>
      </c>
      <c r="G65" t="str">
        <f t="shared" si="10"/>
        <v>55851.25136</v>
      </c>
      <c r="H65" s="90">
        <f t="shared" si="11"/>
        <v>59376.5</v>
      </c>
      <c r="I65" s="99" t="s">
        <v>413</v>
      </c>
      <c r="J65" s="100" t="s">
        <v>411</v>
      </c>
      <c r="K65" s="99">
        <v>59376.5</v>
      </c>
      <c r="L65" s="99" t="s">
        <v>414</v>
      </c>
      <c r="M65" s="100" t="s">
        <v>232</v>
      </c>
      <c r="N65" s="100" t="s">
        <v>36</v>
      </c>
      <c r="O65" s="101" t="s">
        <v>260</v>
      </c>
      <c r="P65" s="102" t="s">
        <v>288</v>
      </c>
    </row>
    <row r="66" spans="1:16" ht="13.5" thickBot="1" x14ac:dyDescent="0.25">
      <c r="A66" s="90" t="str">
        <f t="shared" si="6"/>
        <v>OEJV 0160 </v>
      </c>
      <c r="B66" s="11" t="str">
        <f t="shared" si="7"/>
        <v>II</v>
      </c>
      <c r="C66" s="90">
        <f t="shared" si="8"/>
        <v>55851.251880000003</v>
      </c>
      <c r="D66" t="str">
        <f t="shared" si="9"/>
        <v>vis</v>
      </c>
      <c r="E66" s="98">
        <f>VLOOKUP(C66,'Active 1'!C$21:E$815,3,FALSE)</f>
        <v>59375.986735043713</v>
      </c>
      <c r="F66" s="11" t="s">
        <v>114</v>
      </c>
      <c r="G66" t="str">
        <f t="shared" si="10"/>
        <v>55851.25188</v>
      </c>
      <c r="H66" s="90">
        <f t="shared" si="11"/>
        <v>59376.5</v>
      </c>
      <c r="I66" s="99" t="s">
        <v>415</v>
      </c>
      <c r="J66" s="100" t="s">
        <v>416</v>
      </c>
      <c r="K66" s="99">
        <v>59376.5</v>
      </c>
      <c r="L66" s="99" t="s">
        <v>417</v>
      </c>
      <c r="M66" s="100" t="s">
        <v>232</v>
      </c>
      <c r="N66" s="100" t="s">
        <v>114</v>
      </c>
      <c r="O66" s="101" t="s">
        <v>260</v>
      </c>
      <c r="P66" s="102" t="s">
        <v>288</v>
      </c>
    </row>
    <row r="67" spans="1:16" ht="13.5" thickBot="1" x14ac:dyDescent="0.25">
      <c r="A67" s="90" t="str">
        <f t="shared" si="6"/>
        <v>OEJV 0160 </v>
      </c>
      <c r="B67" s="11" t="str">
        <f t="shared" si="7"/>
        <v>I</v>
      </c>
      <c r="C67" s="90">
        <f t="shared" si="8"/>
        <v>55851.428879999999</v>
      </c>
      <c r="D67" t="str">
        <f t="shared" si="9"/>
        <v>vis</v>
      </c>
      <c r="E67" s="98">
        <f>VLOOKUP(C67,'Active 1'!C$21:E$815,3,FALSE)</f>
        <v>59376.482072019768</v>
      </c>
      <c r="F67" s="11" t="s">
        <v>114</v>
      </c>
      <c r="G67" t="str">
        <f t="shared" si="10"/>
        <v>55851.42888</v>
      </c>
      <c r="H67" s="90">
        <f t="shared" si="11"/>
        <v>59377</v>
      </c>
      <c r="I67" s="99" t="s">
        <v>418</v>
      </c>
      <c r="J67" s="100" t="s">
        <v>419</v>
      </c>
      <c r="K67" s="99">
        <v>59377</v>
      </c>
      <c r="L67" s="99" t="s">
        <v>420</v>
      </c>
      <c r="M67" s="100" t="s">
        <v>232</v>
      </c>
      <c r="N67" s="100" t="s">
        <v>36</v>
      </c>
      <c r="O67" s="101" t="s">
        <v>260</v>
      </c>
      <c r="P67" s="102" t="s">
        <v>288</v>
      </c>
    </row>
    <row r="68" spans="1:16" ht="13.5" thickBot="1" x14ac:dyDescent="0.25">
      <c r="A68" s="90" t="str">
        <f t="shared" si="6"/>
        <v>OEJV 0160 </v>
      </c>
      <c r="B68" s="11" t="str">
        <f t="shared" si="7"/>
        <v>I</v>
      </c>
      <c r="C68" s="90">
        <f t="shared" si="8"/>
        <v>55851.428959999997</v>
      </c>
      <c r="D68" t="str">
        <f t="shared" si="9"/>
        <v>vis</v>
      </c>
      <c r="E68" s="98">
        <f>VLOOKUP(C68,'Active 1'!C$21:E$815,3,FALSE)</f>
        <v>59376.482295900882</v>
      </c>
      <c r="F68" s="11" t="s">
        <v>114</v>
      </c>
      <c r="G68" t="str">
        <f t="shared" si="10"/>
        <v>55851.42896</v>
      </c>
      <c r="H68" s="90">
        <f t="shared" si="11"/>
        <v>59377</v>
      </c>
      <c r="I68" s="99" t="s">
        <v>421</v>
      </c>
      <c r="J68" s="100" t="s">
        <v>419</v>
      </c>
      <c r="K68" s="99">
        <v>59377</v>
      </c>
      <c r="L68" s="99" t="s">
        <v>422</v>
      </c>
      <c r="M68" s="100" t="s">
        <v>232</v>
      </c>
      <c r="N68" s="100" t="s">
        <v>94</v>
      </c>
      <c r="O68" s="101" t="s">
        <v>260</v>
      </c>
      <c r="P68" s="102" t="s">
        <v>288</v>
      </c>
    </row>
    <row r="69" spans="1:16" ht="13.5" thickBot="1" x14ac:dyDescent="0.25">
      <c r="A69" s="90" t="str">
        <f t="shared" si="6"/>
        <v>OEJV 0160 </v>
      </c>
      <c r="B69" s="11" t="str">
        <f t="shared" si="7"/>
        <v>I</v>
      </c>
      <c r="C69" s="90">
        <f t="shared" si="8"/>
        <v>55851.429060000002</v>
      </c>
      <c r="D69" t="str">
        <f t="shared" si="9"/>
        <v>vis</v>
      </c>
      <c r="E69" s="98">
        <f>VLOOKUP(C69,'Active 1'!C$21:E$815,3,FALSE)</f>
        <v>59376.482575752292</v>
      </c>
      <c r="F69" s="11" t="s">
        <v>114</v>
      </c>
      <c r="G69" t="str">
        <f t="shared" si="10"/>
        <v>55851.42906</v>
      </c>
      <c r="H69" s="90">
        <f t="shared" si="11"/>
        <v>59377</v>
      </c>
      <c r="I69" s="99" t="s">
        <v>423</v>
      </c>
      <c r="J69" s="100" t="s">
        <v>419</v>
      </c>
      <c r="K69" s="99">
        <v>59377</v>
      </c>
      <c r="L69" s="99" t="s">
        <v>424</v>
      </c>
      <c r="M69" s="100" t="s">
        <v>232</v>
      </c>
      <c r="N69" s="100" t="s">
        <v>114</v>
      </c>
      <c r="O69" s="101" t="s">
        <v>260</v>
      </c>
      <c r="P69" s="102" t="s">
        <v>288</v>
      </c>
    </row>
    <row r="70" spans="1:16" ht="13.5" thickBot="1" x14ac:dyDescent="0.25">
      <c r="A70" s="90" t="str">
        <f t="shared" si="6"/>
        <v>OEJV 0160 </v>
      </c>
      <c r="B70" s="11" t="str">
        <f t="shared" si="7"/>
        <v>I</v>
      </c>
      <c r="C70" s="90">
        <f t="shared" si="8"/>
        <v>56178.379159999997</v>
      </c>
      <c r="D70" t="str">
        <f t="shared" si="9"/>
        <v>vis</v>
      </c>
      <c r="E70" s="98">
        <f>VLOOKUP(C70,'Active 1'!C$21:E$815,3,FALSE)</f>
        <v>60291.457004330703</v>
      </c>
      <c r="F70" s="11" t="s">
        <v>114</v>
      </c>
      <c r="G70" t="str">
        <f t="shared" si="10"/>
        <v>56178.37916</v>
      </c>
      <c r="H70" s="90">
        <f t="shared" si="11"/>
        <v>60292</v>
      </c>
      <c r="I70" s="99" t="s">
        <v>425</v>
      </c>
      <c r="J70" s="100" t="s">
        <v>426</v>
      </c>
      <c r="K70" s="99">
        <v>60292</v>
      </c>
      <c r="L70" s="99" t="s">
        <v>427</v>
      </c>
      <c r="M70" s="100" t="s">
        <v>232</v>
      </c>
      <c r="N70" s="100" t="s">
        <v>60</v>
      </c>
      <c r="O70" s="101" t="s">
        <v>428</v>
      </c>
      <c r="P70" s="102" t="s">
        <v>288</v>
      </c>
    </row>
    <row r="71" spans="1:16" ht="13.5" thickBot="1" x14ac:dyDescent="0.25">
      <c r="A71" s="90" t="str">
        <f t="shared" si="6"/>
        <v> AHSB 6.4.327 </v>
      </c>
      <c r="B71" s="11" t="str">
        <f t="shared" si="7"/>
        <v>I</v>
      </c>
      <c r="C71" s="90">
        <f t="shared" si="8"/>
        <v>32794.366000000002</v>
      </c>
      <c r="D71" t="str">
        <f t="shared" si="9"/>
        <v>pg</v>
      </c>
      <c r="E71" s="98">
        <f>VLOOKUP(C71,'Active 1'!C$21:E$815,3,FALSE)</f>
        <v>-5149.0309445684197</v>
      </c>
      <c r="F71" s="11" t="str">
        <f>LEFT(M71,1)</f>
        <v>F</v>
      </c>
      <c r="G71" t="str">
        <f t="shared" si="10"/>
        <v>32794.366</v>
      </c>
      <c r="H71" s="90">
        <f t="shared" si="11"/>
        <v>-5149</v>
      </c>
      <c r="I71" s="99" t="s">
        <v>157</v>
      </c>
      <c r="J71" s="100" t="s">
        <v>158</v>
      </c>
      <c r="K71" s="99">
        <v>-5149</v>
      </c>
      <c r="L71" s="99" t="s">
        <v>159</v>
      </c>
      <c r="M71" s="100" t="s">
        <v>160</v>
      </c>
      <c r="N71" s="100"/>
      <c r="O71" s="101" t="s">
        <v>161</v>
      </c>
      <c r="P71" s="101" t="s">
        <v>162</v>
      </c>
    </row>
    <row r="72" spans="1:16" ht="13.5" thickBot="1" x14ac:dyDescent="0.25">
      <c r="A72" s="90" t="str">
        <f t="shared" si="6"/>
        <v> AHSB 6.4.327 </v>
      </c>
      <c r="B72" s="11" t="str">
        <f t="shared" si="7"/>
        <v>II</v>
      </c>
      <c r="C72" s="90">
        <f t="shared" si="8"/>
        <v>33893.35</v>
      </c>
      <c r="D72" t="str">
        <f t="shared" si="9"/>
        <v>pg</v>
      </c>
      <c r="E72" s="98">
        <f>VLOOKUP(C72,'Active 1'!C$21:E$815,3,FALSE)</f>
        <v>-2073.5088468023428</v>
      </c>
      <c r="F72" s="11" t="str">
        <f>LEFT(M72,1)</f>
        <v>F</v>
      </c>
      <c r="G72" t="str">
        <f t="shared" si="10"/>
        <v>33893.350</v>
      </c>
      <c r="H72" s="90">
        <f t="shared" si="11"/>
        <v>-2073.5</v>
      </c>
      <c r="I72" s="99" t="s">
        <v>163</v>
      </c>
      <c r="J72" s="100" t="s">
        <v>164</v>
      </c>
      <c r="K72" s="99">
        <v>-2073.5</v>
      </c>
      <c r="L72" s="99" t="s">
        <v>156</v>
      </c>
      <c r="M72" s="100" t="s">
        <v>160</v>
      </c>
      <c r="N72" s="100"/>
      <c r="O72" s="101" t="s">
        <v>161</v>
      </c>
      <c r="P72" s="101" t="s">
        <v>162</v>
      </c>
    </row>
    <row r="73" spans="1:16" ht="13.5" thickBot="1" x14ac:dyDescent="0.25">
      <c r="A73" s="90" t="str">
        <f t="shared" si="6"/>
        <v> AHSB 6.4.327 </v>
      </c>
      <c r="B73" s="11" t="str">
        <f t="shared" si="7"/>
        <v>II</v>
      </c>
      <c r="C73" s="90">
        <f t="shared" si="8"/>
        <v>34133.472999999998</v>
      </c>
      <c r="D73" t="str">
        <f t="shared" si="9"/>
        <v>pg</v>
      </c>
      <c r="E73" s="98">
        <f>VLOOKUP(C73,'Active 1'!C$21:E$815,3,FALSE)</f>
        <v>-1401.5212722044555</v>
      </c>
      <c r="F73" s="11" t="str">
        <f>LEFT(M73,1)</f>
        <v>F</v>
      </c>
      <c r="G73" t="str">
        <f t="shared" si="10"/>
        <v>34133.473</v>
      </c>
      <c r="H73" s="90">
        <f t="shared" si="11"/>
        <v>-1401.5</v>
      </c>
      <c r="I73" s="99" t="s">
        <v>165</v>
      </c>
      <c r="J73" s="100" t="s">
        <v>166</v>
      </c>
      <c r="K73" s="99">
        <v>-1401.5</v>
      </c>
      <c r="L73" s="99" t="s">
        <v>167</v>
      </c>
      <c r="M73" s="100" t="s">
        <v>160</v>
      </c>
      <c r="N73" s="100"/>
      <c r="O73" s="101" t="s">
        <v>161</v>
      </c>
      <c r="P73" s="101" t="s">
        <v>162</v>
      </c>
    </row>
    <row r="74" spans="1:16" ht="13.5" thickBot="1" x14ac:dyDescent="0.25">
      <c r="A74" s="90" t="str">
        <f t="shared" si="6"/>
        <v> AHSB 6.4.327 </v>
      </c>
      <c r="B74" s="11" t="str">
        <f t="shared" si="7"/>
        <v>I</v>
      </c>
      <c r="C74" s="90">
        <f t="shared" si="8"/>
        <v>34634.283000000003</v>
      </c>
      <c r="D74" t="str">
        <f t="shared" si="9"/>
        <v>pg</v>
      </c>
      <c r="E74" s="98">
        <f>VLOOKUP(C74,'Active 1'!C$21:E$815,3,FALSE)</f>
        <v>2.5186626079853306E-3</v>
      </c>
      <c r="F74" s="11" t="str">
        <f>LEFT(M74,1)</f>
        <v>F</v>
      </c>
      <c r="G74" t="str">
        <f t="shared" si="10"/>
        <v>34634.283</v>
      </c>
      <c r="H74" s="90">
        <f t="shared" si="11"/>
        <v>0</v>
      </c>
      <c r="I74" s="99" t="s">
        <v>168</v>
      </c>
      <c r="J74" s="100" t="s">
        <v>169</v>
      </c>
      <c r="K74" s="99">
        <v>0</v>
      </c>
      <c r="L74" s="99" t="s">
        <v>170</v>
      </c>
      <c r="M74" s="100" t="s">
        <v>160</v>
      </c>
      <c r="N74" s="100"/>
      <c r="O74" s="101" t="s">
        <v>161</v>
      </c>
      <c r="P74" s="101" t="s">
        <v>162</v>
      </c>
    </row>
    <row r="75" spans="1:16" ht="13.5" thickBot="1" x14ac:dyDescent="0.25">
      <c r="A75" s="90" t="str">
        <f t="shared" ref="A75:A94" si="12">P75</f>
        <v> AHSB 6.4.327 </v>
      </c>
      <c r="B75" s="11" t="str">
        <f t="shared" ref="B75:B94" si="13">IF(H75=INT(H75),"I","II")</f>
        <v>II</v>
      </c>
      <c r="C75" s="90">
        <f t="shared" ref="C75:C94" si="14">1*G75</f>
        <v>35041.487000000001</v>
      </c>
      <c r="D75" t="str">
        <f t="shared" ref="D75:D94" si="15">VLOOKUP(F75,I$1:J$5,2,FALSE)</f>
        <v>pg</v>
      </c>
      <c r="E75" s="98">
        <f>VLOOKUP(C75,'Active 1'!C$21:E$815,3,FALSE)</f>
        <v>1139.5686090685965</v>
      </c>
      <c r="F75" s="11" t="str">
        <f>LEFT(M75,1)</f>
        <v>F</v>
      </c>
      <c r="G75" t="str">
        <f t="shared" ref="G75:G94" si="16">MID(I75,3,LEN(I75)-3)</f>
        <v>35041.487</v>
      </c>
      <c r="H75" s="90">
        <f t="shared" ref="H75:H94" si="17">1*K75</f>
        <v>1139.5</v>
      </c>
      <c r="I75" s="99" t="s">
        <v>171</v>
      </c>
      <c r="J75" s="100" t="s">
        <v>172</v>
      </c>
      <c r="K75" s="99">
        <v>1139.5</v>
      </c>
      <c r="L75" s="99" t="s">
        <v>173</v>
      </c>
      <c r="M75" s="100" t="s">
        <v>160</v>
      </c>
      <c r="N75" s="100"/>
      <c r="O75" s="101" t="s">
        <v>161</v>
      </c>
      <c r="P75" s="101" t="s">
        <v>162</v>
      </c>
    </row>
    <row r="76" spans="1:16" ht="13.5" thickBot="1" x14ac:dyDescent="0.25">
      <c r="A76" s="90" t="str">
        <f t="shared" si="12"/>
        <v> AHSB 6.4.327 </v>
      </c>
      <c r="B76" s="11" t="str">
        <f t="shared" si="13"/>
        <v>I</v>
      </c>
      <c r="C76" s="90">
        <f t="shared" si="14"/>
        <v>35360.385000000002</v>
      </c>
      <c r="D76" t="str">
        <f t="shared" si="15"/>
        <v>vis</v>
      </c>
      <c r="E76" s="98">
        <f>VLOOKUP(C76,'Active 1'!C$21:E$815,3,FALSE)</f>
        <v>2032.0091231556194</v>
      </c>
      <c r="F76" s="11" t="s">
        <v>114</v>
      </c>
      <c r="G76" t="str">
        <f t="shared" si="16"/>
        <v>35360.385</v>
      </c>
      <c r="H76" s="90">
        <f t="shared" si="17"/>
        <v>2032</v>
      </c>
      <c r="I76" s="99" t="s">
        <v>174</v>
      </c>
      <c r="J76" s="100" t="s">
        <v>175</v>
      </c>
      <c r="K76" s="99">
        <v>2032</v>
      </c>
      <c r="L76" s="99" t="s">
        <v>176</v>
      </c>
      <c r="M76" s="100" t="s">
        <v>160</v>
      </c>
      <c r="N76" s="100"/>
      <c r="O76" s="101" t="s">
        <v>161</v>
      </c>
      <c r="P76" s="101" t="s">
        <v>162</v>
      </c>
    </row>
    <row r="77" spans="1:16" ht="13.5" thickBot="1" x14ac:dyDescent="0.25">
      <c r="A77" s="90" t="str">
        <f t="shared" si="12"/>
        <v> AHSB 6.4.327 </v>
      </c>
      <c r="B77" s="11" t="str">
        <f t="shared" si="13"/>
        <v>I</v>
      </c>
      <c r="C77" s="90">
        <f t="shared" si="14"/>
        <v>37143.468999999997</v>
      </c>
      <c r="D77" t="str">
        <f t="shared" si="15"/>
        <v>vis</v>
      </c>
      <c r="E77" s="98">
        <f>VLOOKUP(C77,'Active 1'!C$21:E$815,3,FALSE)</f>
        <v>7021.9946408457126</v>
      </c>
      <c r="F77" s="11" t="s">
        <v>114</v>
      </c>
      <c r="G77" t="str">
        <f t="shared" si="16"/>
        <v>37143.469</v>
      </c>
      <c r="H77" s="90">
        <f t="shared" si="17"/>
        <v>7022</v>
      </c>
      <c r="I77" s="99" t="s">
        <v>177</v>
      </c>
      <c r="J77" s="100" t="s">
        <v>178</v>
      </c>
      <c r="K77" s="99">
        <v>7022</v>
      </c>
      <c r="L77" s="99" t="s">
        <v>179</v>
      </c>
      <c r="M77" s="100" t="s">
        <v>160</v>
      </c>
      <c r="N77" s="100"/>
      <c r="O77" s="101" t="s">
        <v>161</v>
      </c>
      <c r="P77" s="101" t="s">
        <v>162</v>
      </c>
    </row>
    <row r="78" spans="1:16" ht="13.5" thickBot="1" x14ac:dyDescent="0.25">
      <c r="A78" s="90" t="str">
        <f t="shared" si="12"/>
        <v> BBS 121 </v>
      </c>
      <c r="B78" s="11" t="str">
        <f t="shared" si="13"/>
        <v>I</v>
      </c>
      <c r="C78" s="90">
        <f t="shared" si="14"/>
        <v>51421.317999999999</v>
      </c>
      <c r="D78" t="str">
        <f t="shared" si="15"/>
        <v>vis</v>
      </c>
      <c r="E78" s="98">
        <f>VLOOKUP(C78,'Active 1'!C$21:E$815,3,FALSE)</f>
        <v>46978.754801200572</v>
      </c>
      <c r="F78" s="11" t="s">
        <v>114</v>
      </c>
      <c r="G78" t="str">
        <f t="shared" si="16"/>
        <v>51421.3180</v>
      </c>
      <c r="H78" s="90">
        <f t="shared" si="17"/>
        <v>46979</v>
      </c>
      <c r="I78" s="99" t="s">
        <v>206</v>
      </c>
      <c r="J78" s="100" t="s">
        <v>207</v>
      </c>
      <c r="K78" s="99">
        <v>46979</v>
      </c>
      <c r="L78" s="99" t="s">
        <v>208</v>
      </c>
      <c r="M78" s="100" t="s">
        <v>190</v>
      </c>
      <c r="N78" s="100" t="s">
        <v>197</v>
      </c>
      <c r="O78" s="101" t="s">
        <v>198</v>
      </c>
      <c r="P78" s="101" t="s">
        <v>209</v>
      </c>
    </row>
    <row r="79" spans="1:16" ht="13.5" thickBot="1" x14ac:dyDescent="0.25">
      <c r="A79" s="90" t="str">
        <f t="shared" si="12"/>
        <v>IBVS 5602 </v>
      </c>
      <c r="B79" s="11" t="str">
        <f t="shared" si="13"/>
        <v>I</v>
      </c>
      <c r="C79" s="90">
        <f t="shared" si="14"/>
        <v>53160.780299999999</v>
      </c>
      <c r="D79" t="str">
        <f t="shared" si="15"/>
        <v>vis</v>
      </c>
      <c r="E79" s="98" t="e">
        <f>VLOOKUP(C79,'Active 1'!C$21:E$815,3,FALSE)</f>
        <v>#N/A</v>
      </c>
      <c r="F79" s="11" t="s">
        <v>114</v>
      </c>
      <c r="G79" t="str">
        <f t="shared" si="16"/>
        <v>53160.7803</v>
      </c>
      <c r="H79" s="90">
        <f t="shared" si="17"/>
        <v>51847</v>
      </c>
      <c r="I79" s="99" t="s">
        <v>224</v>
      </c>
      <c r="J79" s="100" t="s">
        <v>225</v>
      </c>
      <c r="K79" s="99">
        <v>51847</v>
      </c>
      <c r="L79" s="99" t="s">
        <v>226</v>
      </c>
      <c r="M79" s="100" t="s">
        <v>190</v>
      </c>
      <c r="N79" s="100" t="s">
        <v>197</v>
      </c>
      <c r="O79" s="101" t="s">
        <v>227</v>
      </c>
      <c r="P79" s="102" t="s">
        <v>228</v>
      </c>
    </row>
    <row r="80" spans="1:16" ht="13.5" thickBot="1" x14ac:dyDescent="0.25">
      <c r="A80" s="90" t="str">
        <f t="shared" si="12"/>
        <v>OEJV 0094 </v>
      </c>
      <c r="B80" s="11" t="str">
        <f t="shared" si="13"/>
        <v>I</v>
      </c>
      <c r="C80" s="90">
        <f t="shared" si="14"/>
        <v>54676.549800000001</v>
      </c>
      <c r="D80" t="str">
        <f t="shared" si="15"/>
        <v>vis</v>
      </c>
      <c r="E80" s="98" t="e">
        <f>VLOOKUP(C80,'Active 1'!C$21:E$815,3,FALSE)</f>
        <v>#N/A</v>
      </c>
      <c r="F80" s="11" t="s">
        <v>114</v>
      </c>
      <c r="G80" t="str">
        <f t="shared" si="16"/>
        <v>54676.5498</v>
      </c>
      <c r="H80" s="90">
        <f t="shared" si="17"/>
        <v>56089</v>
      </c>
      <c r="I80" s="99" t="s">
        <v>235</v>
      </c>
      <c r="J80" s="100" t="s">
        <v>236</v>
      </c>
      <c r="K80" s="99" t="s">
        <v>237</v>
      </c>
      <c r="L80" s="99" t="s">
        <v>238</v>
      </c>
      <c r="M80" s="100" t="s">
        <v>232</v>
      </c>
      <c r="N80" s="100" t="s">
        <v>60</v>
      </c>
      <c r="O80" s="101" t="s">
        <v>239</v>
      </c>
      <c r="P80" s="102" t="s">
        <v>240</v>
      </c>
    </row>
    <row r="81" spans="1:16" ht="13.5" thickBot="1" x14ac:dyDescent="0.25">
      <c r="A81" s="90" t="str">
        <f t="shared" si="12"/>
        <v>BAVM 203 </v>
      </c>
      <c r="B81" s="11" t="str">
        <f t="shared" si="13"/>
        <v>II</v>
      </c>
      <c r="C81" s="90">
        <f t="shared" si="14"/>
        <v>54697.455399999999</v>
      </c>
      <c r="D81" t="str">
        <f t="shared" si="15"/>
        <v>vis</v>
      </c>
      <c r="E81" s="98">
        <f>VLOOKUP(C81,'Active 1'!C$21:E$815,3,FALSE)</f>
        <v>56147.071145221897</v>
      </c>
      <c r="F81" s="11" t="s">
        <v>114</v>
      </c>
      <c r="G81" t="str">
        <f t="shared" si="16"/>
        <v>54697.4554</v>
      </c>
      <c r="H81" s="90">
        <f t="shared" si="17"/>
        <v>56147.5</v>
      </c>
      <c r="I81" s="99" t="s">
        <v>241</v>
      </c>
      <c r="J81" s="100" t="s">
        <v>242</v>
      </c>
      <c r="K81" s="99" t="s">
        <v>243</v>
      </c>
      <c r="L81" s="99" t="s">
        <v>244</v>
      </c>
      <c r="M81" s="100" t="s">
        <v>232</v>
      </c>
      <c r="N81" s="100" t="s">
        <v>233</v>
      </c>
      <c r="O81" s="101" t="s">
        <v>192</v>
      </c>
      <c r="P81" s="102" t="s">
        <v>245</v>
      </c>
    </row>
    <row r="82" spans="1:16" ht="13.5" thickBot="1" x14ac:dyDescent="0.25">
      <c r="A82" s="90" t="str">
        <f t="shared" si="12"/>
        <v>OEJV 0137 </v>
      </c>
      <c r="B82" s="11" t="str">
        <f t="shared" si="13"/>
        <v>I</v>
      </c>
      <c r="C82" s="90">
        <f t="shared" si="14"/>
        <v>55100.333899999998</v>
      </c>
      <c r="D82" t="str">
        <f t="shared" si="15"/>
        <v>vis</v>
      </c>
      <c r="E82" s="98" t="e">
        <f>VLOOKUP(C82,'Active 1'!C$21:E$815,3,FALSE)</f>
        <v>#N/A</v>
      </c>
      <c r="F82" s="11" t="s">
        <v>114</v>
      </c>
      <c r="G82" t="str">
        <f t="shared" si="16"/>
        <v>55100.3339</v>
      </c>
      <c r="H82" s="90">
        <f t="shared" si="17"/>
        <v>57275</v>
      </c>
      <c r="I82" s="99" t="s">
        <v>246</v>
      </c>
      <c r="J82" s="100" t="s">
        <v>247</v>
      </c>
      <c r="K82" s="99" t="s">
        <v>248</v>
      </c>
      <c r="L82" s="99" t="s">
        <v>249</v>
      </c>
      <c r="M82" s="100" t="s">
        <v>232</v>
      </c>
      <c r="N82" s="100" t="s">
        <v>94</v>
      </c>
      <c r="O82" s="101" t="s">
        <v>250</v>
      </c>
      <c r="P82" s="102" t="s">
        <v>251</v>
      </c>
    </row>
    <row r="83" spans="1:16" ht="13.5" thickBot="1" x14ac:dyDescent="0.25">
      <c r="A83" s="90" t="str">
        <f t="shared" si="12"/>
        <v>OEJV 0137 </v>
      </c>
      <c r="B83" s="11" t="str">
        <f t="shared" si="13"/>
        <v>I</v>
      </c>
      <c r="C83" s="90">
        <f t="shared" si="14"/>
        <v>55374.401599999997</v>
      </c>
      <c r="D83" t="str">
        <f t="shared" si="15"/>
        <v>vis</v>
      </c>
      <c r="E83" s="98" t="e">
        <f>VLOOKUP(C83,'Active 1'!C$21:E$815,3,FALSE)</f>
        <v>#N/A</v>
      </c>
      <c r="F83" s="11" t="s">
        <v>114</v>
      </c>
      <c r="G83" t="str">
        <f t="shared" si="16"/>
        <v>55374.4016</v>
      </c>
      <c r="H83" s="90">
        <f t="shared" si="17"/>
        <v>58042</v>
      </c>
      <c r="I83" s="99" t="s">
        <v>252</v>
      </c>
      <c r="J83" s="100" t="s">
        <v>253</v>
      </c>
      <c r="K83" s="99" t="s">
        <v>254</v>
      </c>
      <c r="L83" s="99" t="s">
        <v>255</v>
      </c>
      <c r="M83" s="100" t="s">
        <v>232</v>
      </c>
      <c r="N83" s="100" t="s">
        <v>36</v>
      </c>
      <c r="O83" s="101" t="s">
        <v>250</v>
      </c>
      <c r="P83" s="102" t="s">
        <v>251</v>
      </c>
    </row>
    <row r="84" spans="1:16" ht="13.5" thickBot="1" x14ac:dyDescent="0.25">
      <c r="A84" s="90" t="str">
        <f t="shared" si="12"/>
        <v>OEJV 0137 </v>
      </c>
      <c r="B84" s="11" t="str">
        <f t="shared" si="13"/>
        <v>I</v>
      </c>
      <c r="C84" s="90">
        <f t="shared" si="14"/>
        <v>55482.313900000001</v>
      </c>
      <c r="D84" t="str">
        <f t="shared" si="15"/>
        <v>vis</v>
      </c>
      <c r="E84" s="98" t="e">
        <f>VLOOKUP(C84,'Active 1'!C$21:E$815,3,FALSE)</f>
        <v>#N/A</v>
      </c>
      <c r="F84" s="11" t="s">
        <v>114</v>
      </c>
      <c r="G84" t="str">
        <f t="shared" si="16"/>
        <v>55482.3139</v>
      </c>
      <c r="H84" s="90">
        <f t="shared" si="17"/>
        <v>58344</v>
      </c>
      <c r="I84" s="99" t="s">
        <v>256</v>
      </c>
      <c r="J84" s="100" t="s">
        <v>257</v>
      </c>
      <c r="K84" s="99" t="s">
        <v>258</v>
      </c>
      <c r="L84" s="99" t="s">
        <v>259</v>
      </c>
      <c r="M84" s="100" t="s">
        <v>232</v>
      </c>
      <c r="N84" s="100" t="s">
        <v>114</v>
      </c>
      <c r="O84" s="101" t="s">
        <v>260</v>
      </c>
      <c r="P84" s="102" t="s">
        <v>251</v>
      </c>
    </row>
    <row r="85" spans="1:16" ht="13.5" thickBot="1" x14ac:dyDescent="0.25">
      <c r="A85" s="90" t="str">
        <f t="shared" si="12"/>
        <v>OEJV 0137 </v>
      </c>
      <c r="B85" s="11" t="str">
        <f t="shared" si="13"/>
        <v>I</v>
      </c>
      <c r="C85" s="90">
        <f t="shared" si="14"/>
        <v>55482.314899999998</v>
      </c>
      <c r="D85" t="str">
        <f t="shared" si="15"/>
        <v>vis</v>
      </c>
      <c r="E85" s="98" t="e">
        <f>VLOOKUP(C85,'Active 1'!C$21:E$815,3,FALSE)</f>
        <v>#N/A</v>
      </c>
      <c r="F85" s="11" t="s">
        <v>114</v>
      </c>
      <c r="G85" t="str">
        <f t="shared" si="16"/>
        <v>55482.3149</v>
      </c>
      <c r="H85" s="90">
        <f t="shared" si="17"/>
        <v>58344</v>
      </c>
      <c r="I85" s="99" t="s">
        <v>261</v>
      </c>
      <c r="J85" s="100" t="s">
        <v>262</v>
      </c>
      <c r="K85" s="99" t="s">
        <v>258</v>
      </c>
      <c r="L85" s="99" t="s">
        <v>263</v>
      </c>
      <c r="M85" s="100" t="s">
        <v>232</v>
      </c>
      <c r="N85" s="100" t="s">
        <v>36</v>
      </c>
      <c r="O85" s="101" t="s">
        <v>260</v>
      </c>
      <c r="P85" s="102" t="s">
        <v>251</v>
      </c>
    </row>
    <row r="86" spans="1:16" ht="13.5" thickBot="1" x14ac:dyDescent="0.25">
      <c r="A86" s="90" t="str">
        <f t="shared" si="12"/>
        <v>OEJV 0137 </v>
      </c>
      <c r="B86" s="11" t="str">
        <f t="shared" si="13"/>
        <v>I</v>
      </c>
      <c r="C86" s="90">
        <f t="shared" si="14"/>
        <v>55482.315000000002</v>
      </c>
      <c r="D86" t="str">
        <f t="shared" si="15"/>
        <v>vis</v>
      </c>
      <c r="E86" s="98" t="e">
        <f>VLOOKUP(C86,'Active 1'!C$21:E$815,3,FALSE)</f>
        <v>#N/A</v>
      </c>
      <c r="F86" s="11" t="s">
        <v>114</v>
      </c>
      <c r="G86" t="str">
        <f t="shared" si="16"/>
        <v>55482.3150</v>
      </c>
      <c r="H86" s="90">
        <f t="shared" si="17"/>
        <v>58344</v>
      </c>
      <c r="I86" s="99" t="s">
        <v>264</v>
      </c>
      <c r="J86" s="100" t="s">
        <v>262</v>
      </c>
      <c r="K86" s="99" t="s">
        <v>258</v>
      </c>
      <c r="L86" s="99" t="s">
        <v>265</v>
      </c>
      <c r="M86" s="100" t="s">
        <v>232</v>
      </c>
      <c r="N86" s="100" t="s">
        <v>94</v>
      </c>
      <c r="O86" s="101" t="s">
        <v>260</v>
      </c>
      <c r="P86" s="102" t="s">
        <v>251</v>
      </c>
    </row>
    <row r="87" spans="1:16" ht="13.5" thickBot="1" x14ac:dyDescent="0.25">
      <c r="A87" s="90" t="str">
        <f t="shared" si="12"/>
        <v>OEJV 0137 </v>
      </c>
      <c r="B87" s="11" t="str">
        <f t="shared" si="13"/>
        <v>II</v>
      </c>
      <c r="C87" s="90">
        <f t="shared" si="14"/>
        <v>55499.290999999997</v>
      </c>
      <c r="D87" t="str">
        <f t="shared" si="15"/>
        <v>vis</v>
      </c>
      <c r="E87" s="98" t="e">
        <f>VLOOKUP(C87,'Active 1'!C$21:E$815,3,FALSE)</f>
        <v>#N/A</v>
      </c>
      <c r="F87" s="11" t="s">
        <v>114</v>
      </c>
      <c r="G87" t="str">
        <f t="shared" si="16"/>
        <v>55499.2910</v>
      </c>
      <c r="H87" s="90">
        <f t="shared" si="17"/>
        <v>58391.5</v>
      </c>
      <c r="I87" s="99" t="s">
        <v>266</v>
      </c>
      <c r="J87" s="100" t="s">
        <v>267</v>
      </c>
      <c r="K87" s="99" t="s">
        <v>268</v>
      </c>
      <c r="L87" s="99" t="s">
        <v>269</v>
      </c>
      <c r="M87" s="100" t="s">
        <v>232</v>
      </c>
      <c r="N87" s="100" t="s">
        <v>36</v>
      </c>
      <c r="O87" s="101" t="s">
        <v>260</v>
      </c>
      <c r="P87" s="102" t="s">
        <v>251</v>
      </c>
    </row>
    <row r="88" spans="1:16" ht="13.5" thickBot="1" x14ac:dyDescent="0.25">
      <c r="A88" s="90" t="str">
        <f t="shared" si="12"/>
        <v>OEJV 0137 </v>
      </c>
      <c r="B88" s="11" t="str">
        <f t="shared" si="13"/>
        <v>II</v>
      </c>
      <c r="C88" s="90">
        <f t="shared" si="14"/>
        <v>55499.2912</v>
      </c>
      <c r="D88" t="str">
        <f t="shared" si="15"/>
        <v>vis</v>
      </c>
      <c r="E88" s="98" t="e">
        <f>VLOOKUP(C88,'Active 1'!C$21:E$815,3,FALSE)</f>
        <v>#N/A</v>
      </c>
      <c r="F88" s="11" t="s">
        <v>114</v>
      </c>
      <c r="G88" t="str">
        <f t="shared" si="16"/>
        <v>55499.2912</v>
      </c>
      <c r="H88" s="90">
        <f t="shared" si="17"/>
        <v>58391.5</v>
      </c>
      <c r="I88" s="99" t="s">
        <v>270</v>
      </c>
      <c r="J88" s="100" t="s">
        <v>267</v>
      </c>
      <c r="K88" s="99" t="s">
        <v>268</v>
      </c>
      <c r="L88" s="99" t="s">
        <v>271</v>
      </c>
      <c r="M88" s="100" t="s">
        <v>232</v>
      </c>
      <c r="N88" s="100" t="s">
        <v>114</v>
      </c>
      <c r="O88" s="101" t="s">
        <v>260</v>
      </c>
      <c r="P88" s="102" t="s">
        <v>251</v>
      </c>
    </row>
    <row r="89" spans="1:16" ht="13.5" thickBot="1" x14ac:dyDescent="0.25">
      <c r="A89" s="90" t="str">
        <f t="shared" si="12"/>
        <v>OEJV 0137 </v>
      </c>
      <c r="B89" s="11" t="str">
        <f t="shared" si="13"/>
        <v>II</v>
      </c>
      <c r="C89" s="90">
        <f t="shared" si="14"/>
        <v>55499.291400000002</v>
      </c>
      <c r="D89" t="str">
        <f t="shared" si="15"/>
        <v>vis</v>
      </c>
      <c r="E89" s="98" t="e">
        <f>VLOOKUP(C89,'Active 1'!C$21:E$815,3,FALSE)</f>
        <v>#N/A</v>
      </c>
      <c r="F89" s="11" t="s">
        <v>114</v>
      </c>
      <c r="G89" t="str">
        <f t="shared" si="16"/>
        <v>55499.2914</v>
      </c>
      <c r="H89" s="90">
        <f t="shared" si="17"/>
        <v>58391.5</v>
      </c>
      <c r="I89" s="99" t="s">
        <v>272</v>
      </c>
      <c r="J89" s="100" t="s">
        <v>267</v>
      </c>
      <c r="K89" s="99" t="s">
        <v>268</v>
      </c>
      <c r="L89" s="99" t="s">
        <v>273</v>
      </c>
      <c r="M89" s="100" t="s">
        <v>232</v>
      </c>
      <c r="N89" s="100" t="s">
        <v>94</v>
      </c>
      <c r="O89" s="101" t="s">
        <v>260</v>
      </c>
      <c r="P89" s="102" t="s">
        <v>251</v>
      </c>
    </row>
    <row r="90" spans="1:16" ht="13.5" thickBot="1" x14ac:dyDescent="0.25">
      <c r="A90" s="90" t="str">
        <f t="shared" si="12"/>
        <v>OEJV 0137 </v>
      </c>
      <c r="B90" s="11" t="str">
        <f t="shared" si="13"/>
        <v>II</v>
      </c>
      <c r="C90" s="90">
        <f t="shared" si="14"/>
        <v>55500.359799999998</v>
      </c>
      <c r="D90" t="str">
        <f t="shared" si="15"/>
        <v>vis</v>
      </c>
      <c r="E90" s="98" t="e">
        <f>VLOOKUP(C90,'Active 1'!C$21:E$815,3,FALSE)</f>
        <v>#N/A</v>
      </c>
      <c r="F90" s="11" t="s">
        <v>114</v>
      </c>
      <c r="G90" t="str">
        <f t="shared" si="16"/>
        <v>55500.3598</v>
      </c>
      <c r="H90" s="90">
        <f t="shared" si="17"/>
        <v>58394.5</v>
      </c>
      <c r="I90" s="99" t="s">
        <v>274</v>
      </c>
      <c r="J90" s="100" t="s">
        <v>275</v>
      </c>
      <c r="K90" s="99" t="s">
        <v>276</v>
      </c>
      <c r="L90" s="99" t="s">
        <v>277</v>
      </c>
      <c r="M90" s="100" t="s">
        <v>232</v>
      </c>
      <c r="N90" s="100" t="s">
        <v>114</v>
      </c>
      <c r="O90" s="101" t="s">
        <v>260</v>
      </c>
      <c r="P90" s="102" t="s">
        <v>251</v>
      </c>
    </row>
    <row r="91" spans="1:16" ht="13.5" thickBot="1" x14ac:dyDescent="0.25">
      <c r="A91" s="90" t="str">
        <f t="shared" si="12"/>
        <v>OEJV 0137 </v>
      </c>
      <c r="B91" s="11" t="str">
        <f t="shared" si="13"/>
        <v>II</v>
      </c>
      <c r="C91" s="90">
        <f t="shared" si="14"/>
        <v>55500.361799999999</v>
      </c>
      <c r="D91" t="str">
        <f t="shared" si="15"/>
        <v>vis</v>
      </c>
      <c r="E91" s="98" t="e">
        <f>VLOOKUP(C91,'Active 1'!C$21:E$815,3,FALSE)</f>
        <v>#N/A</v>
      </c>
      <c r="F91" s="11" t="s">
        <v>114</v>
      </c>
      <c r="G91" t="str">
        <f t="shared" si="16"/>
        <v>55500.3618</v>
      </c>
      <c r="H91" s="90">
        <f t="shared" si="17"/>
        <v>58394.5</v>
      </c>
      <c r="I91" s="99" t="s">
        <v>278</v>
      </c>
      <c r="J91" s="100" t="s">
        <v>279</v>
      </c>
      <c r="K91" s="99" t="s">
        <v>276</v>
      </c>
      <c r="L91" s="99" t="s">
        <v>280</v>
      </c>
      <c r="M91" s="100" t="s">
        <v>232</v>
      </c>
      <c r="N91" s="100" t="s">
        <v>36</v>
      </c>
      <c r="O91" s="101" t="s">
        <v>260</v>
      </c>
      <c r="P91" s="102" t="s">
        <v>251</v>
      </c>
    </row>
    <row r="92" spans="1:16" ht="13.5" thickBot="1" x14ac:dyDescent="0.25">
      <c r="A92" s="90" t="str">
        <f t="shared" si="12"/>
        <v>BAVM 225 </v>
      </c>
      <c r="B92" s="11" t="str">
        <f t="shared" si="13"/>
        <v>I</v>
      </c>
      <c r="C92" s="90">
        <f t="shared" si="14"/>
        <v>55801.405100000004</v>
      </c>
      <c r="D92" t="str">
        <f t="shared" si="15"/>
        <v>vis</v>
      </c>
      <c r="E92" s="98">
        <f>VLOOKUP(C92,'Active 1'!C$21:E$815,3,FALSE)</f>
        <v>59236.489823903525</v>
      </c>
      <c r="F92" s="11" t="s">
        <v>114</v>
      </c>
      <c r="G92" t="str">
        <f t="shared" si="16"/>
        <v>55801.4051</v>
      </c>
      <c r="H92" s="90">
        <f t="shared" si="17"/>
        <v>59237</v>
      </c>
      <c r="I92" s="99" t="s">
        <v>341</v>
      </c>
      <c r="J92" s="100" t="s">
        <v>342</v>
      </c>
      <c r="K92" s="99">
        <v>59237</v>
      </c>
      <c r="L92" s="99" t="s">
        <v>343</v>
      </c>
      <c r="M92" s="100" t="s">
        <v>232</v>
      </c>
      <c r="N92" s="100" t="s">
        <v>233</v>
      </c>
      <c r="O92" s="101" t="s">
        <v>192</v>
      </c>
      <c r="P92" s="102" t="s">
        <v>344</v>
      </c>
    </row>
    <row r="93" spans="1:16" ht="13.5" thickBot="1" x14ac:dyDescent="0.25">
      <c r="A93" s="90" t="str">
        <f t="shared" si="12"/>
        <v>BAVM 225 </v>
      </c>
      <c r="B93" s="11" t="str">
        <f t="shared" si="13"/>
        <v>II</v>
      </c>
      <c r="C93" s="90">
        <f t="shared" si="14"/>
        <v>55801.587</v>
      </c>
      <c r="D93" t="str">
        <f t="shared" si="15"/>
        <v>vis</v>
      </c>
      <c r="E93" s="98">
        <f>VLOOKUP(C93,'Active 1'!C$21:E$815,3,FALSE)</f>
        <v>59236.998873598124</v>
      </c>
      <c r="F93" s="11" t="s">
        <v>114</v>
      </c>
      <c r="G93" t="str">
        <f t="shared" si="16"/>
        <v>55801.5870</v>
      </c>
      <c r="H93" s="90">
        <f t="shared" si="17"/>
        <v>59237.5</v>
      </c>
      <c r="I93" s="99" t="s">
        <v>345</v>
      </c>
      <c r="J93" s="100" t="s">
        <v>346</v>
      </c>
      <c r="K93" s="99">
        <v>59237.5</v>
      </c>
      <c r="L93" s="99" t="s">
        <v>347</v>
      </c>
      <c r="M93" s="100" t="s">
        <v>232</v>
      </c>
      <c r="N93" s="100" t="s">
        <v>233</v>
      </c>
      <c r="O93" s="101" t="s">
        <v>192</v>
      </c>
      <c r="P93" s="102" t="s">
        <v>344</v>
      </c>
    </row>
    <row r="94" spans="1:16" ht="13.5" thickBot="1" x14ac:dyDescent="0.25">
      <c r="A94" s="90" t="str">
        <f t="shared" si="12"/>
        <v>BAVM 225 </v>
      </c>
      <c r="B94" s="11" t="str">
        <f t="shared" si="13"/>
        <v>I</v>
      </c>
      <c r="C94" s="90">
        <f t="shared" si="14"/>
        <v>55835.353499999997</v>
      </c>
      <c r="D94" t="str">
        <f t="shared" si="15"/>
        <v>vis</v>
      </c>
      <c r="E94" s="98">
        <f>VLOOKUP(C94,'Active 1'!C$21:E$815,3,FALSE)</f>
        <v>59331.494896210112</v>
      </c>
      <c r="F94" s="11" t="s">
        <v>114</v>
      </c>
      <c r="G94" t="str">
        <f t="shared" si="16"/>
        <v>55835.3535</v>
      </c>
      <c r="H94" s="90">
        <f t="shared" si="17"/>
        <v>59332</v>
      </c>
      <c r="I94" s="99" t="s">
        <v>406</v>
      </c>
      <c r="J94" s="100" t="s">
        <v>407</v>
      </c>
      <c r="K94" s="99">
        <v>59332</v>
      </c>
      <c r="L94" s="99" t="s">
        <v>408</v>
      </c>
      <c r="M94" s="100" t="s">
        <v>232</v>
      </c>
      <c r="N94" s="100" t="s">
        <v>191</v>
      </c>
      <c r="O94" s="101" t="s">
        <v>409</v>
      </c>
      <c r="P94" s="102" t="s">
        <v>344</v>
      </c>
    </row>
    <row r="95" spans="1:16" ht="13.5" thickBot="1" x14ac:dyDescent="0.25">
      <c r="B95" s="11"/>
      <c r="E95" s="98"/>
      <c r="F95" s="11"/>
      <c r="I95" s="99"/>
      <c r="J95" s="100"/>
      <c r="K95" s="99"/>
      <c r="L95" s="99"/>
      <c r="M95" s="100"/>
      <c r="N95" s="100"/>
      <c r="O95" s="101"/>
      <c r="P95" s="102"/>
    </row>
    <row r="96" spans="1:16" ht="13.5" thickBot="1" x14ac:dyDescent="0.25">
      <c r="B96" s="11"/>
      <c r="E96" s="98"/>
      <c r="F96" s="11"/>
      <c r="I96" s="99"/>
      <c r="J96" s="100"/>
      <c r="K96" s="99"/>
      <c r="L96" s="99"/>
      <c r="M96" s="100"/>
      <c r="N96" s="100"/>
      <c r="O96" s="101"/>
      <c r="P96" s="102"/>
    </row>
    <row r="97" spans="2:16" ht="13.5" thickBot="1" x14ac:dyDescent="0.25">
      <c r="B97" s="11"/>
      <c r="E97" s="98"/>
      <c r="F97" s="11"/>
      <c r="I97" s="99"/>
      <c r="J97" s="100"/>
      <c r="K97" s="99"/>
      <c r="L97" s="99"/>
      <c r="M97" s="100"/>
      <c r="N97" s="100"/>
      <c r="O97" s="101"/>
      <c r="P97" s="102"/>
    </row>
    <row r="98" spans="2:16" ht="13.5" thickBot="1" x14ac:dyDescent="0.25">
      <c r="B98" s="11"/>
      <c r="E98" s="98"/>
      <c r="F98" s="11"/>
      <c r="I98" s="99"/>
      <c r="J98" s="100"/>
      <c r="K98" s="99"/>
      <c r="L98" s="99"/>
      <c r="M98" s="100"/>
      <c r="N98" s="100"/>
      <c r="O98" s="101"/>
      <c r="P98" s="102"/>
    </row>
    <row r="99" spans="2:16" ht="13.5" thickBot="1" x14ac:dyDescent="0.25">
      <c r="B99" s="11"/>
      <c r="E99" s="98"/>
      <c r="F99" s="11"/>
      <c r="I99" s="99"/>
      <c r="J99" s="100"/>
      <c r="K99" s="99"/>
      <c r="L99" s="99"/>
      <c r="M99" s="100"/>
      <c r="N99" s="100"/>
      <c r="O99" s="101"/>
      <c r="P99" s="102"/>
    </row>
    <row r="100" spans="2:16" ht="13.5" thickBot="1" x14ac:dyDescent="0.25">
      <c r="B100" s="11"/>
      <c r="E100" s="98"/>
      <c r="F100" s="11"/>
      <c r="I100" s="99"/>
      <c r="J100" s="100"/>
      <c r="K100" s="99"/>
      <c r="L100" s="99"/>
      <c r="M100" s="100"/>
      <c r="N100" s="100"/>
      <c r="O100" s="101"/>
      <c r="P100" s="102"/>
    </row>
    <row r="101" spans="2:16" ht="13.5" thickBot="1" x14ac:dyDescent="0.25">
      <c r="B101" s="11"/>
      <c r="E101" s="98"/>
      <c r="F101" s="11"/>
      <c r="I101" s="99"/>
      <c r="J101" s="100"/>
      <c r="K101" s="99"/>
      <c r="L101" s="99"/>
      <c r="M101" s="100"/>
      <c r="N101" s="100"/>
      <c r="O101" s="101"/>
      <c r="P101" s="101"/>
    </row>
    <row r="102" spans="2:16" ht="13.5" thickBot="1" x14ac:dyDescent="0.25">
      <c r="B102" s="11"/>
      <c r="E102" s="98"/>
      <c r="F102" s="11"/>
      <c r="I102" s="99"/>
      <c r="J102" s="100"/>
      <c r="K102" s="99"/>
      <c r="L102" s="99"/>
      <c r="M102" s="100"/>
      <c r="N102" s="100"/>
      <c r="O102" s="101"/>
      <c r="P102" s="102"/>
    </row>
    <row r="103" spans="2:16" ht="13.5" thickBot="1" x14ac:dyDescent="0.25">
      <c r="B103" s="11"/>
      <c r="E103" s="98"/>
      <c r="F103" s="11"/>
      <c r="I103" s="99"/>
      <c r="J103" s="100"/>
      <c r="K103" s="99"/>
      <c r="L103" s="99"/>
      <c r="M103" s="100"/>
      <c r="N103" s="100"/>
      <c r="O103" s="101"/>
      <c r="P103" s="102"/>
    </row>
    <row r="104" spans="2:16" ht="13.5" thickBot="1" x14ac:dyDescent="0.25">
      <c r="B104" s="11"/>
      <c r="E104" s="98"/>
      <c r="F104" s="11"/>
      <c r="I104" s="99"/>
      <c r="J104" s="100"/>
      <c r="K104" s="99"/>
      <c r="L104" s="99"/>
      <c r="M104" s="100"/>
      <c r="N104" s="100"/>
      <c r="O104" s="101"/>
      <c r="P104" s="102"/>
    </row>
    <row r="105" spans="2:16" ht="13.5" thickBot="1" x14ac:dyDescent="0.25">
      <c r="B105" s="11"/>
      <c r="E105" s="98"/>
      <c r="F105" s="11"/>
      <c r="I105" s="99"/>
      <c r="J105" s="100"/>
      <c r="K105" s="99"/>
      <c r="L105" s="99"/>
      <c r="M105" s="100"/>
      <c r="N105" s="100"/>
      <c r="O105" s="101"/>
      <c r="P105" s="102"/>
    </row>
    <row r="106" spans="2:16" ht="13.5" thickBot="1" x14ac:dyDescent="0.25">
      <c r="B106" s="11"/>
      <c r="E106" s="98"/>
      <c r="F106" s="11"/>
      <c r="I106" s="99"/>
      <c r="J106" s="100"/>
      <c r="K106" s="99"/>
      <c r="L106" s="99"/>
      <c r="M106" s="100"/>
      <c r="N106" s="100"/>
      <c r="O106" s="101"/>
      <c r="P106" s="102"/>
    </row>
    <row r="107" spans="2:16" ht="13.5" thickBot="1" x14ac:dyDescent="0.25">
      <c r="B107" s="11"/>
      <c r="E107" s="98"/>
      <c r="F107" s="11"/>
      <c r="I107" s="99"/>
      <c r="J107" s="100"/>
      <c r="K107" s="99"/>
      <c r="L107" s="99"/>
      <c r="M107" s="100"/>
      <c r="N107" s="100"/>
      <c r="O107" s="101"/>
      <c r="P107" s="102"/>
    </row>
    <row r="108" spans="2:16" ht="13.5" thickBot="1" x14ac:dyDescent="0.25">
      <c r="B108" s="11"/>
      <c r="E108" s="98"/>
      <c r="F108" s="11"/>
      <c r="I108" s="99"/>
      <c r="J108" s="100"/>
      <c r="K108" s="99"/>
      <c r="L108" s="99"/>
      <c r="M108" s="100"/>
      <c r="N108" s="100"/>
      <c r="O108" s="101"/>
      <c r="P108" s="102"/>
    </row>
    <row r="109" spans="2:16" ht="13.5" thickBot="1" x14ac:dyDescent="0.25">
      <c r="B109" s="11"/>
      <c r="E109" s="98"/>
      <c r="F109" s="11"/>
      <c r="I109" s="99"/>
      <c r="J109" s="100"/>
      <c r="K109" s="99"/>
      <c r="L109" s="99"/>
      <c r="M109" s="100"/>
      <c r="N109" s="100"/>
      <c r="O109" s="101"/>
      <c r="P109" s="102"/>
    </row>
    <row r="110" spans="2:16" ht="13.5" thickBot="1" x14ac:dyDescent="0.25">
      <c r="B110" s="11"/>
      <c r="E110" s="98"/>
      <c r="F110" s="11"/>
      <c r="I110" s="99"/>
      <c r="J110" s="100"/>
      <c r="K110" s="99"/>
      <c r="L110" s="99"/>
      <c r="M110" s="100"/>
      <c r="N110" s="100"/>
      <c r="O110" s="101"/>
      <c r="P110" s="102"/>
    </row>
    <row r="111" spans="2:16" ht="13.5" thickBot="1" x14ac:dyDescent="0.25">
      <c r="B111" s="11"/>
      <c r="E111" s="98"/>
      <c r="F111" s="11"/>
      <c r="I111" s="99"/>
      <c r="J111" s="100"/>
      <c r="K111" s="99"/>
      <c r="L111" s="99"/>
      <c r="M111" s="100"/>
      <c r="N111" s="100"/>
      <c r="O111" s="101"/>
      <c r="P111" s="102"/>
    </row>
    <row r="112" spans="2:16" ht="13.5" thickBot="1" x14ac:dyDescent="0.25">
      <c r="B112" s="11"/>
      <c r="E112" s="98"/>
      <c r="F112" s="11"/>
      <c r="I112" s="99"/>
      <c r="J112" s="100"/>
      <c r="K112" s="99"/>
      <c r="L112" s="99"/>
      <c r="M112" s="100"/>
      <c r="N112" s="100"/>
      <c r="O112" s="101"/>
      <c r="P112" s="102"/>
    </row>
    <row r="113" spans="2:16" ht="13.5" thickBot="1" x14ac:dyDescent="0.25">
      <c r="B113" s="11"/>
      <c r="E113" s="98"/>
      <c r="F113" s="11"/>
      <c r="I113" s="99"/>
      <c r="J113" s="100"/>
      <c r="K113" s="99"/>
      <c r="L113" s="99"/>
      <c r="M113" s="100"/>
      <c r="N113" s="100"/>
      <c r="O113" s="101"/>
      <c r="P113" s="102"/>
    </row>
    <row r="114" spans="2:16" ht="13.5" thickBot="1" x14ac:dyDescent="0.25">
      <c r="B114" s="11"/>
      <c r="E114" s="98"/>
      <c r="F114" s="11"/>
      <c r="I114" s="99"/>
      <c r="J114" s="100"/>
      <c r="K114" s="99"/>
      <c r="L114" s="99"/>
      <c r="M114" s="100"/>
      <c r="N114" s="100"/>
      <c r="O114" s="101"/>
      <c r="P114" s="102"/>
    </row>
    <row r="115" spans="2:16" ht="13.5" thickBot="1" x14ac:dyDescent="0.25">
      <c r="B115" s="11"/>
      <c r="E115" s="98"/>
      <c r="F115" s="11"/>
      <c r="I115" s="99"/>
      <c r="J115" s="100"/>
      <c r="K115" s="99"/>
      <c r="L115" s="99"/>
      <c r="M115" s="100"/>
      <c r="N115" s="100"/>
      <c r="O115" s="101"/>
      <c r="P115" s="102"/>
    </row>
    <row r="116" spans="2:16" ht="13.5" thickBot="1" x14ac:dyDescent="0.25">
      <c r="B116" s="11"/>
      <c r="E116" s="98"/>
      <c r="F116" s="11"/>
      <c r="I116" s="99"/>
      <c r="J116" s="100"/>
      <c r="K116" s="99"/>
      <c r="L116" s="99"/>
      <c r="M116" s="100"/>
      <c r="N116" s="100"/>
      <c r="O116" s="101"/>
      <c r="P116" s="102"/>
    </row>
    <row r="117" spans="2:16" ht="13.5" thickBot="1" x14ac:dyDescent="0.25">
      <c r="B117" s="11"/>
      <c r="E117" s="98"/>
      <c r="F117" s="11"/>
      <c r="I117" s="99"/>
      <c r="J117" s="100"/>
      <c r="K117" s="99"/>
      <c r="L117" s="99"/>
      <c r="M117" s="100"/>
      <c r="N117" s="100"/>
      <c r="O117" s="101"/>
      <c r="P117" s="102"/>
    </row>
    <row r="118" spans="2:16" ht="13.5" thickBot="1" x14ac:dyDescent="0.25">
      <c r="B118" s="11"/>
      <c r="E118" s="98"/>
      <c r="F118" s="11"/>
      <c r="I118" s="99"/>
      <c r="J118" s="100"/>
      <c r="K118" s="99"/>
      <c r="L118" s="99"/>
      <c r="M118" s="100"/>
      <c r="N118" s="100"/>
      <c r="O118" s="101"/>
      <c r="P118" s="102"/>
    </row>
    <row r="119" spans="2:16" ht="13.5" thickBot="1" x14ac:dyDescent="0.25">
      <c r="B119" s="11"/>
      <c r="E119" s="98"/>
      <c r="F119" s="11"/>
      <c r="I119" s="99"/>
      <c r="J119" s="100"/>
      <c r="K119" s="99"/>
      <c r="L119" s="99"/>
      <c r="M119" s="100"/>
      <c r="N119" s="100"/>
      <c r="O119" s="101"/>
      <c r="P119" s="102"/>
    </row>
    <row r="120" spans="2:16" x14ac:dyDescent="0.2">
      <c r="B120" s="11"/>
      <c r="E120" s="98"/>
      <c r="F120" s="11"/>
    </row>
    <row r="121" spans="2:16" x14ac:dyDescent="0.2">
      <c r="B121" s="11"/>
      <c r="E121" s="98"/>
      <c r="F121" s="11"/>
    </row>
    <row r="122" spans="2:16" x14ac:dyDescent="0.2">
      <c r="B122" s="11"/>
      <c r="E122" s="98"/>
      <c r="F122" s="11"/>
    </row>
    <row r="123" spans="2:16" x14ac:dyDescent="0.2">
      <c r="B123" s="11"/>
      <c r="E123" s="98"/>
      <c r="F123" s="11"/>
    </row>
    <row r="124" spans="2:16" x14ac:dyDescent="0.2">
      <c r="B124" s="11"/>
      <c r="E124" s="98"/>
      <c r="F124" s="11"/>
    </row>
    <row r="125" spans="2:16" x14ac:dyDescent="0.2">
      <c r="B125" s="11"/>
      <c r="E125" s="98"/>
      <c r="F125" s="11"/>
    </row>
    <row r="126" spans="2:16" x14ac:dyDescent="0.2">
      <c r="B126" s="11"/>
      <c r="E126" s="98"/>
      <c r="F126" s="11"/>
    </row>
    <row r="127" spans="2:16" x14ac:dyDescent="0.2">
      <c r="B127" s="11"/>
      <c r="E127" s="98"/>
      <c r="F127" s="11"/>
    </row>
    <row r="128" spans="2:16" x14ac:dyDescent="0.2">
      <c r="B128" s="11"/>
      <c r="E128" s="98"/>
      <c r="F128" s="11"/>
    </row>
    <row r="129" spans="2:6" x14ac:dyDescent="0.2">
      <c r="B129" s="11"/>
      <c r="E129" s="98"/>
      <c r="F129" s="11"/>
    </row>
    <row r="130" spans="2:6" x14ac:dyDescent="0.2">
      <c r="B130" s="11"/>
      <c r="E130" s="98"/>
      <c r="F130" s="11"/>
    </row>
    <row r="131" spans="2:6" x14ac:dyDescent="0.2">
      <c r="B131" s="11"/>
      <c r="E131" s="98"/>
      <c r="F131" s="11"/>
    </row>
    <row r="132" spans="2:6" x14ac:dyDescent="0.2">
      <c r="B132" s="11"/>
      <c r="E132" s="98"/>
      <c r="F132" s="11"/>
    </row>
    <row r="133" spans="2:6" x14ac:dyDescent="0.2">
      <c r="B133" s="11"/>
      <c r="E133" s="98"/>
      <c r="F133" s="11"/>
    </row>
    <row r="134" spans="2:6" x14ac:dyDescent="0.2">
      <c r="B134" s="11"/>
      <c r="E134" s="98"/>
      <c r="F134" s="11"/>
    </row>
    <row r="135" spans="2:6" x14ac:dyDescent="0.2">
      <c r="B135" s="11"/>
      <c r="E135" s="98"/>
      <c r="F135" s="11"/>
    </row>
    <row r="136" spans="2:6" x14ac:dyDescent="0.2">
      <c r="B136" s="11"/>
      <c r="E136" s="98"/>
      <c r="F136" s="11"/>
    </row>
    <row r="137" spans="2:6" x14ac:dyDescent="0.2">
      <c r="B137" s="11"/>
      <c r="E137" s="98"/>
      <c r="F137" s="11"/>
    </row>
    <row r="138" spans="2:6" x14ac:dyDescent="0.2">
      <c r="B138" s="11"/>
      <c r="E138" s="98"/>
      <c r="F138" s="11"/>
    </row>
    <row r="139" spans="2:6" x14ac:dyDescent="0.2">
      <c r="B139" s="11"/>
      <c r="E139" s="98"/>
      <c r="F139" s="11"/>
    </row>
    <row r="140" spans="2:6" x14ac:dyDescent="0.2">
      <c r="B140" s="11"/>
      <c r="E140" s="98"/>
      <c r="F140" s="11"/>
    </row>
    <row r="141" spans="2:6" x14ac:dyDescent="0.2">
      <c r="B141" s="11"/>
      <c r="E141" s="98"/>
      <c r="F141" s="11"/>
    </row>
    <row r="142" spans="2:6" x14ac:dyDescent="0.2">
      <c r="B142" s="11"/>
      <c r="E142" s="98"/>
      <c r="F142" s="11"/>
    </row>
    <row r="143" spans="2:6" x14ac:dyDescent="0.2">
      <c r="B143" s="11"/>
      <c r="E143" s="98"/>
      <c r="F143" s="11"/>
    </row>
    <row r="144" spans="2:6" x14ac:dyDescent="0.2">
      <c r="B144" s="11"/>
      <c r="E144" s="98"/>
      <c r="F144" s="11"/>
    </row>
    <row r="145" spans="2:6" x14ac:dyDescent="0.2">
      <c r="B145" s="11"/>
      <c r="E145" s="98"/>
      <c r="F145" s="11"/>
    </row>
    <row r="146" spans="2:6" x14ac:dyDescent="0.2">
      <c r="B146" s="11"/>
      <c r="E146" s="98"/>
      <c r="F146" s="11"/>
    </row>
    <row r="147" spans="2:6" x14ac:dyDescent="0.2">
      <c r="B147" s="11"/>
      <c r="E147" s="98"/>
      <c r="F147" s="11"/>
    </row>
    <row r="148" spans="2:6" x14ac:dyDescent="0.2">
      <c r="B148" s="11"/>
      <c r="E148" s="98"/>
      <c r="F148" s="11"/>
    </row>
    <row r="149" spans="2:6" x14ac:dyDescent="0.2">
      <c r="B149" s="11"/>
      <c r="E149" s="98"/>
      <c r="F149" s="11"/>
    </row>
    <row r="150" spans="2:6" x14ac:dyDescent="0.2">
      <c r="B150" s="11"/>
      <c r="E150" s="98"/>
      <c r="F150" s="11"/>
    </row>
    <row r="151" spans="2:6" x14ac:dyDescent="0.2">
      <c r="B151" s="11"/>
      <c r="E151" s="98"/>
      <c r="F151" s="11"/>
    </row>
    <row r="152" spans="2:6" x14ac:dyDescent="0.2">
      <c r="B152" s="11"/>
      <c r="E152" s="98"/>
      <c r="F152" s="11"/>
    </row>
    <row r="153" spans="2:6" x14ac:dyDescent="0.2">
      <c r="B153" s="11"/>
      <c r="E153" s="98"/>
      <c r="F153" s="11"/>
    </row>
    <row r="154" spans="2:6" x14ac:dyDescent="0.2">
      <c r="B154" s="11"/>
      <c r="E154" s="98"/>
      <c r="F154" s="11"/>
    </row>
    <row r="155" spans="2:6" x14ac:dyDescent="0.2">
      <c r="B155" s="11"/>
      <c r="E155" s="98"/>
      <c r="F155" s="11"/>
    </row>
    <row r="156" spans="2:6" x14ac:dyDescent="0.2">
      <c r="B156" s="11"/>
      <c r="E156" s="98"/>
      <c r="F156" s="11"/>
    </row>
    <row r="157" spans="2:6" x14ac:dyDescent="0.2">
      <c r="B157" s="11"/>
      <c r="E157" s="98"/>
      <c r="F157" s="11"/>
    </row>
    <row r="158" spans="2:6" x14ac:dyDescent="0.2">
      <c r="B158" s="11"/>
      <c r="E158" s="98"/>
      <c r="F158" s="11"/>
    </row>
    <row r="159" spans="2:6" x14ac:dyDescent="0.2">
      <c r="B159" s="11"/>
      <c r="E159" s="98"/>
      <c r="F159" s="11"/>
    </row>
    <row r="160" spans="2:6" x14ac:dyDescent="0.2">
      <c r="B160" s="11"/>
      <c r="E160" s="98"/>
      <c r="F160" s="11"/>
    </row>
    <row r="161" spans="2:6" x14ac:dyDescent="0.2">
      <c r="B161" s="11"/>
      <c r="E161" s="98"/>
      <c r="F161" s="11"/>
    </row>
    <row r="162" spans="2:6" x14ac:dyDescent="0.2">
      <c r="B162" s="11"/>
      <c r="E162" s="98"/>
      <c r="F162" s="11"/>
    </row>
    <row r="163" spans="2:6" x14ac:dyDescent="0.2">
      <c r="B163" s="11"/>
      <c r="E163" s="98"/>
      <c r="F163" s="11"/>
    </row>
    <row r="164" spans="2:6" x14ac:dyDescent="0.2">
      <c r="B164" s="11"/>
      <c r="E164" s="98"/>
      <c r="F164" s="11"/>
    </row>
    <row r="165" spans="2:6" x14ac:dyDescent="0.2">
      <c r="B165" s="11"/>
      <c r="E165" s="98"/>
      <c r="F165" s="11"/>
    </row>
    <row r="166" spans="2:6" x14ac:dyDescent="0.2">
      <c r="B166" s="11"/>
      <c r="E166" s="98"/>
      <c r="F166" s="11"/>
    </row>
    <row r="167" spans="2:6" x14ac:dyDescent="0.2">
      <c r="B167" s="11"/>
      <c r="E167" s="98"/>
      <c r="F167" s="11"/>
    </row>
    <row r="168" spans="2:6" x14ac:dyDescent="0.2">
      <c r="B168" s="11"/>
      <c r="E168" s="98"/>
      <c r="F168" s="11"/>
    </row>
    <row r="169" spans="2:6" x14ac:dyDescent="0.2">
      <c r="B169" s="11"/>
      <c r="E169" s="98"/>
      <c r="F169" s="11"/>
    </row>
    <row r="170" spans="2:6" x14ac:dyDescent="0.2">
      <c r="B170" s="11"/>
      <c r="E170" s="98"/>
      <c r="F170" s="11"/>
    </row>
    <row r="171" spans="2:6" x14ac:dyDescent="0.2">
      <c r="B171" s="11"/>
      <c r="E171" s="98"/>
      <c r="F171" s="11"/>
    </row>
    <row r="172" spans="2:6" x14ac:dyDescent="0.2">
      <c r="B172" s="11"/>
      <c r="E172" s="98"/>
      <c r="F172" s="11"/>
    </row>
    <row r="173" spans="2:6" x14ac:dyDescent="0.2">
      <c r="B173" s="11"/>
      <c r="E173" s="98"/>
      <c r="F173" s="11"/>
    </row>
    <row r="174" spans="2:6" x14ac:dyDescent="0.2">
      <c r="B174" s="11"/>
      <c r="E174" s="98"/>
      <c r="F174" s="11"/>
    </row>
    <row r="175" spans="2:6" x14ac:dyDescent="0.2">
      <c r="B175" s="11"/>
      <c r="E175" s="98"/>
      <c r="F175" s="11"/>
    </row>
    <row r="176" spans="2:6" x14ac:dyDescent="0.2">
      <c r="B176" s="11"/>
      <c r="E176" s="98"/>
      <c r="F176" s="11"/>
    </row>
    <row r="177" spans="2:6" x14ac:dyDescent="0.2">
      <c r="B177" s="11"/>
      <c r="E177" s="98"/>
      <c r="F177" s="11"/>
    </row>
    <row r="178" spans="2:6" x14ac:dyDescent="0.2">
      <c r="B178" s="11"/>
      <c r="E178" s="98"/>
      <c r="F178" s="11"/>
    </row>
    <row r="179" spans="2:6" x14ac:dyDescent="0.2">
      <c r="B179" s="11"/>
      <c r="E179" s="98"/>
      <c r="F179" s="11"/>
    </row>
    <row r="180" spans="2:6" x14ac:dyDescent="0.2">
      <c r="B180" s="11"/>
      <c r="E180" s="98"/>
      <c r="F180" s="11"/>
    </row>
    <row r="181" spans="2:6" x14ac:dyDescent="0.2">
      <c r="B181" s="11"/>
      <c r="E181" s="98"/>
      <c r="F181" s="11"/>
    </row>
    <row r="182" spans="2:6" x14ac:dyDescent="0.2">
      <c r="B182" s="11"/>
      <c r="E182" s="98"/>
      <c r="F182" s="11"/>
    </row>
    <row r="183" spans="2:6" x14ac:dyDescent="0.2">
      <c r="B183" s="11"/>
      <c r="E183" s="98"/>
      <c r="F183" s="11"/>
    </row>
    <row r="184" spans="2:6" x14ac:dyDescent="0.2">
      <c r="B184" s="11"/>
      <c r="E184" s="98"/>
      <c r="F184" s="11"/>
    </row>
    <row r="185" spans="2:6" x14ac:dyDescent="0.2">
      <c r="B185" s="11"/>
      <c r="E185" s="98"/>
      <c r="F185" s="11"/>
    </row>
    <row r="186" spans="2:6" x14ac:dyDescent="0.2">
      <c r="B186" s="11"/>
      <c r="E186" s="98"/>
      <c r="F186" s="11"/>
    </row>
    <row r="187" spans="2:6" x14ac:dyDescent="0.2">
      <c r="B187" s="11"/>
      <c r="E187" s="98"/>
      <c r="F187" s="11"/>
    </row>
    <row r="188" spans="2:6" x14ac:dyDescent="0.2">
      <c r="B188" s="11"/>
      <c r="E188" s="98"/>
      <c r="F188" s="11"/>
    </row>
    <row r="189" spans="2:6" x14ac:dyDescent="0.2">
      <c r="B189" s="11"/>
      <c r="E189" s="98"/>
      <c r="F189" s="11"/>
    </row>
    <row r="190" spans="2:6" x14ac:dyDescent="0.2">
      <c r="B190" s="11"/>
      <c r="E190" s="98"/>
      <c r="F190" s="11"/>
    </row>
    <row r="191" spans="2:6" x14ac:dyDescent="0.2">
      <c r="B191" s="11"/>
      <c r="E191" s="98"/>
      <c r="F191" s="11"/>
    </row>
    <row r="192" spans="2:6" x14ac:dyDescent="0.2">
      <c r="B192" s="11"/>
      <c r="E192" s="98"/>
      <c r="F192" s="11"/>
    </row>
    <row r="193" spans="2:6" x14ac:dyDescent="0.2">
      <c r="B193" s="11"/>
      <c r="E193" s="98"/>
      <c r="F193" s="11"/>
    </row>
    <row r="194" spans="2:6" x14ac:dyDescent="0.2">
      <c r="B194" s="11"/>
      <c r="E194" s="98"/>
      <c r="F194" s="11"/>
    </row>
    <row r="195" spans="2:6" x14ac:dyDescent="0.2">
      <c r="B195" s="11"/>
      <c r="E195" s="98"/>
      <c r="F195" s="11"/>
    </row>
    <row r="196" spans="2:6" x14ac:dyDescent="0.2">
      <c r="B196" s="11"/>
      <c r="E196" s="98"/>
      <c r="F196" s="11"/>
    </row>
    <row r="197" spans="2:6" x14ac:dyDescent="0.2">
      <c r="B197" s="11"/>
      <c r="E197" s="98"/>
      <c r="F197" s="11"/>
    </row>
    <row r="198" spans="2:6" x14ac:dyDescent="0.2">
      <c r="B198" s="11"/>
      <c r="E198" s="98"/>
      <c r="F198" s="11"/>
    </row>
    <row r="199" spans="2:6" x14ac:dyDescent="0.2">
      <c r="B199" s="11"/>
      <c r="E199" s="98"/>
      <c r="F199" s="11"/>
    </row>
    <row r="200" spans="2:6" x14ac:dyDescent="0.2">
      <c r="B200" s="11"/>
      <c r="E200" s="98"/>
      <c r="F200" s="11"/>
    </row>
    <row r="201" spans="2:6" x14ac:dyDescent="0.2">
      <c r="B201" s="11"/>
      <c r="E201" s="98"/>
      <c r="F201" s="11"/>
    </row>
    <row r="202" spans="2:6" x14ac:dyDescent="0.2">
      <c r="B202" s="11"/>
      <c r="E202" s="98"/>
      <c r="F202" s="11"/>
    </row>
    <row r="203" spans="2:6" x14ac:dyDescent="0.2">
      <c r="B203" s="11"/>
      <c r="E203" s="98"/>
      <c r="F203" s="11"/>
    </row>
    <row r="204" spans="2:6" x14ac:dyDescent="0.2">
      <c r="B204" s="11"/>
      <c r="E204" s="98"/>
      <c r="F204" s="11"/>
    </row>
    <row r="205" spans="2:6" x14ac:dyDescent="0.2">
      <c r="B205" s="11"/>
      <c r="E205" s="98"/>
      <c r="F205" s="11"/>
    </row>
    <row r="206" spans="2:6" x14ac:dyDescent="0.2">
      <c r="B206" s="11"/>
      <c r="E206" s="98"/>
      <c r="F206" s="11"/>
    </row>
    <row r="207" spans="2:6" x14ac:dyDescent="0.2">
      <c r="B207" s="11"/>
      <c r="E207" s="98"/>
      <c r="F207" s="11"/>
    </row>
    <row r="208" spans="2:6" x14ac:dyDescent="0.2">
      <c r="B208" s="11"/>
      <c r="E208" s="98"/>
      <c r="F208" s="11"/>
    </row>
    <row r="209" spans="2:6" x14ac:dyDescent="0.2">
      <c r="B209" s="11"/>
      <c r="E209" s="98"/>
      <c r="F209" s="11"/>
    </row>
    <row r="210" spans="2:6" x14ac:dyDescent="0.2">
      <c r="B210" s="11"/>
      <c r="E210" s="98"/>
      <c r="F210" s="11"/>
    </row>
    <row r="211" spans="2:6" x14ac:dyDescent="0.2">
      <c r="B211" s="11"/>
      <c r="E211" s="98"/>
      <c r="F211" s="11"/>
    </row>
    <row r="212" spans="2:6" x14ac:dyDescent="0.2">
      <c r="B212" s="11"/>
      <c r="E212" s="98"/>
      <c r="F212" s="11"/>
    </row>
    <row r="213" spans="2:6" x14ac:dyDescent="0.2">
      <c r="B213" s="11"/>
      <c r="E213" s="98"/>
      <c r="F213" s="11"/>
    </row>
    <row r="214" spans="2:6" x14ac:dyDescent="0.2">
      <c r="B214" s="11"/>
      <c r="E214" s="98"/>
      <c r="F214" s="11"/>
    </row>
    <row r="215" spans="2:6" x14ac:dyDescent="0.2">
      <c r="B215" s="11"/>
      <c r="E215" s="98"/>
      <c r="F215" s="11"/>
    </row>
    <row r="216" spans="2:6" x14ac:dyDescent="0.2">
      <c r="B216" s="11"/>
      <c r="E216" s="98"/>
      <c r="F216" s="11"/>
    </row>
    <row r="217" spans="2:6" x14ac:dyDescent="0.2">
      <c r="B217" s="11"/>
      <c r="E217" s="98"/>
      <c r="F217" s="11"/>
    </row>
    <row r="218" spans="2:6" x14ac:dyDescent="0.2">
      <c r="B218" s="11"/>
      <c r="E218" s="98"/>
      <c r="F218" s="11"/>
    </row>
    <row r="219" spans="2:6" x14ac:dyDescent="0.2">
      <c r="B219" s="11"/>
      <c r="E219" s="98"/>
      <c r="F219" s="11"/>
    </row>
    <row r="220" spans="2:6" x14ac:dyDescent="0.2">
      <c r="B220" s="11"/>
      <c r="E220" s="98"/>
      <c r="F220" s="11"/>
    </row>
    <row r="221" spans="2:6" x14ac:dyDescent="0.2">
      <c r="B221" s="11"/>
      <c r="E221" s="98"/>
      <c r="F221" s="11"/>
    </row>
    <row r="222" spans="2:6" x14ac:dyDescent="0.2">
      <c r="B222" s="11"/>
      <c r="E222" s="98"/>
      <c r="F222" s="11"/>
    </row>
    <row r="223" spans="2:6" x14ac:dyDescent="0.2">
      <c r="B223" s="11"/>
      <c r="E223" s="98"/>
      <c r="F223" s="11"/>
    </row>
    <row r="224" spans="2:6" x14ac:dyDescent="0.2">
      <c r="B224" s="11"/>
      <c r="E224" s="98"/>
      <c r="F224" s="11"/>
    </row>
    <row r="225" spans="2:6" x14ac:dyDescent="0.2">
      <c r="B225" s="11"/>
      <c r="E225" s="98"/>
      <c r="F225" s="11"/>
    </row>
    <row r="226" spans="2:6" x14ac:dyDescent="0.2">
      <c r="B226" s="11"/>
      <c r="E226" s="98"/>
      <c r="F226" s="11"/>
    </row>
    <row r="227" spans="2:6" x14ac:dyDescent="0.2">
      <c r="B227" s="11"/>
      <c r="E227" s="98"/>
      <c r="F227" s="11"/>
    </row>
    <row r="228" spans="2:6" x14ac:dyDescent="0.2">
      <c r="B228" s="11"/>
      <c r="E228" s="98"/>
      <c r="F228" s="11"/>
    </row>
    <row r="229" spans="2:6" x14ac:dyDescent="0.2">
      <c r="B229" s="11"/>
      <c r="E229" s="98"/>
      <c r="F229" s="11"/>
    </row>
    <row r="230" spans="2:6" x14ac:dyDescent="0.2">
      <c r="B230" s="11"/>
      <c r="E230" s="98"/>
      <c r="F230" s="11"/>
    </row>
    <row r="231" spans="2:6" x14ac:dyDescent="0.2">
      <c r="B231" s="11"/>
      <c r="E231" s="98"/>
      <c r="F231" s="11"/>
    </row>
    <row r="232" spans="2:6" x14ac:dyDescent="0.2">
      <c r="B232" s="11"/>
      <c r="E232" s="98"/>
      <c r="F232" s="11"/>
    </row>
    <row r="233" spans="2:6" x14ac:dyDescent="0.2">
      <c r="B233" s="11"/>
      <c r="E233" s="98"/>
      <c r="F233" s="11"/>
    </row>
    <row r="234" spans="2:6" x14ac:dyDescent="0.2">
      <c r="B234" s="11"/>
      <c r="E234" s="98"/>
      <c r="F234" s="11"/>
    </row>
    <row r="235" spans="2:6" x14ac:dyDescent="0.2">
      <c r="B235" s="11"/>
      <c r="E235" s="98"/>
      <c r="F235" s="11"/>
    </row>
    <row r="236" spans="2:6" x14ac:dyDescent="0.2">
      <c r="B236" s="11"/>
      <c r="E236" s="98"/>
      <c r="F236" s="11"/>
    </row>
    <row r="237" spans="2:6" x14ac:dyDescent="0.2">
      <c r="B237" s="11"/>
      <c r="E237" s="98"/>
      <c r="F237" s="11"/>
    </row>
    <row r="238" spans="2:6" x14ac:dyDescent="0.2">
      <c r="B238" s="11"/>
      <c r="E238" s="98"/>
      <c r="F238" s="11"/>
    </row>
    <row r="239" spans="2:6" x14ac:dyDescent="0.2">
      <c r="B239" s="11"/>
      <c r="E239" s="98"/>
      <c r="F239" s="11"/>
    </row>
    <row r="240" spans="2:6" x14ac:dyDescent="0.2">
      <c r="B240" s="11"/>
      <c r="E240" s="98"/>
      <c r="F240" s="11"/>
    </row>
    <row r="241" spans="2:6" x14ac:dyDescent="0.2">
      <c r="B241" s="11"/>
      <c r="E241" s="98"/>
      <c r="F241" s="11"/>
    </row>
    <row r="242" spans="2:6" x14ac:dyDescent="0.2">
      <c r="B242" s="11"/>
      <c r="E242" s="98"/>
      <c r="F242" s="11"/>
    </row>
    <row r="243" spans="2:6" x14ac:dyDescent="0.2">
      <c r="B243" s="11"/>
      <c r="E243" s="98"/>
      <c r="F243" s="11"/>
    </row>
    <row r="244" spans="2:6" x14ac:dyDescent="0.2">
      <c r="B244" s="11"/>
      <c r="E244" s="98"/>
      <c r="F244" s="11"/>
    </row>
    <row r="245" spans="2:6" x14ac:dyDescent="0.2">
      <c r="B245" s="11"/>
      <c r="E245" s="98"/>
      <c r="F245" s="11"/>
    </row>
    <row r="246" spans="2:6" x14ac:dyDescent="0.2">
      <c r="B246" s="11"/>
      <c r="E246" s="98"/>
      <c r="F246" s="11"/>
    </row>
    <row r="247" spans="2:6" x14ac:dyDescent="0.2">
      <c r="B247" s="11"/>
      <c r="E247" s="98"/>
      <c r="F247" s="11"/>
    </row>
    <row r="248" spans="2:6" x14ac:dyDescent="0.2">
      <c r="B248" s="11"/>
      <c r="E248" s="98"/>
      <c r="F248" s="11"/>
    </row>
    <row r="249" spans="2:6" x14ac:dyDescent="0.2">
      <c r="B249" s="11"/>
      <c r="E249" s="98"/>
      <c r="F249" s="11"/>
    </row>
    <row r="250" spans="2:6" x14ac:dyDescent="0.2">
      <c r="B250" s="11"/>
      <c r="E250" s="98"/>
      <c r="F250" s="11"/>
    </row>
    <row r="251" spans="2:6" x14ac:dyDescent="0.2">
      <c r="B251" s="11"/>
      <c r="E251" s="98"/>
      <c r="F251" s="11"/>
    </row>
    <row r="252" spans="2:6" x14ac:dyDescent="0.2">
      <c r="B252" s="11"/>
      <c r="E252" s="98"/>
      <c r="F252" s="11"/>
    </row>
    <row r="253" spans="2:6" x14ac:dyDescent="0.2">
      <c r="B253" s="11"/>
      <c r="E253" s="98"/>
      <c r="F253" s="11"/>
    </row>
    <row r="254" spans="2:6" x14ac:dyDescent="0.2">
      <c r="B254" s="11"/>
      <c r="E254" s="98"/>
      <c r="F254" s="11"/>
    </row>
    <row r="255" spans="2:6" x14ac:dyDescent="0.2">
      <c r="B255" s="11"/>
      <c r="E255" s="98"/>
      <c r="F255" s="11"/>
    </row>
    <row r="256" spans="2:6" x14ac:dyDescent="0.2">
      <c r="B256" s="11"/>
      <c r="E256" s="98"/>
      <c r="F256" s="11"/>
    </row>
    <row r="257" spans="2:6" x14ac:dyDescent="0.2">
      <c r="B257" s="11"/>
      <c r="E257" s="98"/>
      <c r="F257" s="11"/>
    </row>
    <row r="258" spans="2:6" x14ac:dyDescent="0.2">
      <c r="B258" s="11"/>
      <c r="E258" s="98"/>
      <c r="F258" s="11"/>
    </row>
    <row r="259" spans="2:6" x14ac:dyDescent="0.2">
      <c r="B259" s="11"/>
      <c r="E259" s="98"/>
      <c r="F259" s="11"/>
    </row>
    <row r="260" spans="2:6" x14ac:dyDescent="0.2">
      <c r="B260" s="11"/>
      <c r="E260" s="98"/>
      <c r="F260" s="11"/>
    </row>
    <row r="261" spans="2:6" x14ac:dyDescent="0.2">
      <c r="B261" s="11"/>
      <c r="E261" s="98"/>
      <c r="F261" s="11"/>
    </row>
    <row r="262" spans="2:6" x14ac:dyDescent="0.2">
      <c r="B262" s="11"/>
      <c r="E262" s="98"/>
      <c r="F262" s="11"/>
    </row>
    <row r="263" spans="2:6" x14ac:dyDescent="0.2">
      <c r="B263" s="11"/>
      <c r="E263" s="98"/>
      <c r="F263" s="11"/>
    </row>
    <row r="264" spans="2:6" x14ac:dyDescent="0.2">
      <c r="B264" s="11"/>
      <c r="E264" s="98"/>
      <c r="F264" s="11"/>
    </row>
    <row r="265" spans="2:6" x14ac:dyDescent="0.2">
      <c r="B265" s="11"/>
      <c r="E265" s="98"/>
      <c r="F265" s="11"/>
    </row>
    <row r="266" spans="2:6" x14ac:dyDescent="0.2">
      <c r="B266" s="11"/>
      <c r="E266" s="98"/>
      <c r="F266" s="11"/>
    </row>
    <row r="267" spans="2:6" x14ac:dyDescent="0.2">
      <c r="B267" s="11"/>
      <c r="E267" s="98"/>
      <c r="F267" s="11"/>
    </row>
    <row r="268" spans="2:6" x14ac:dyDescent="0.2">
      <c r="B268" s="11"/>
      <c r="E268" s="98"/>
      <c r="F268" s="11"/>
    </row>
    <row r="269" spans="2:6" x14ac:dyDescent="0.2">
      <c r="B269" s="11"/>
      <c r="E269" s="98"/>
      <c r="F269" s="11"/>
    </row>
    <row r="270" spans="2:6" x14ac:dyDescent="0.2">
      <c r="B270" s="11"/>
      <c r="E270" s="98"/>
      <c r="F270" s="11"/>
    </row>
    <row r="271" spans="2:6" x14ac:dyDescent="0.2">
      <c r="B271" s="11"/>
      <c r="E271" s="98"/>
      <c r="F271" s="11"/>
    </row>
    <row r="272" spans="2:6" x14ac:dyDescent="0.2">
      <c r="B272" s="11"/>
      <c r="E272" s="98"/>
      <c r="F272" s="11"/>
    </row>
    <row r="273" spans="2:6" x14ac:dyDescent="0.2">
      <c r="B273" s="11"/>
      <c r="E273" s="98"/>
      <c r="F273" s="11"/>
    </row>
    <row r="274" spans="2:6" x14ac:dyDescent="0.2">
      <c r="B274" s="11"/>
      <c r="E274" s="98"/>
      <c r="F274" s="11"/>
    </row>
    <row r="275" spans="2:6" x14ac:dyDescent="0.2">
      <c r="B275" s="11"/>
      <c r="E275" s="98"/>
      <c r="F275" s="11"/>
    </row>
    <row r="276" spans="2:6" x14ac:dyDescent="0.2">
      <c r="B276" s="11"/>
      <c r="E276" s="98"/>
      <c r="F276" s="11"/>
    </row>
    <row r="277" spans="2:6" x14ac:dyDescent="0.2">
      <c r="B277" s="11"/>
      <c r="E277" s="98"/>
      <c r="F277" s="11"/>
    </row>
    <row r="278" spans="2:6" x14ac:dyDescent="0.2">
      <c r="B278" s="11"/>
      <c r="E278" s="98"/>
      <c r="F278" s="11"/>
    </row>
    <row r="279" spans="2:6" x14ac:dyDescent="0.2">
      <c r="B279" s="11"/>
      <c r="E279" s="98"/>
      <c r="F279" s="11"/>
    </row>
    <row r="280" spans="2:6" x14ac:dyDescent="0.2">
      <c r="B280" s="11"/>
      <c r="E280" s="98"/>
      <c r="F280" s="11"/>
    </row>
    <row r="281" spans="2:6" x14ac:dyDescent="0.2">
      <c r="B281" s="11"/>
      <c r="E281" s="98"/>
      <c r="F281" s="11"/>
    </row>
    <row r="282" spans="2:6" x14ac:dyDescent="0.2">
      <c r="B282" s="11"/>
      <c r="E282" s="98"/>
      <c r="F282" s="11"/>
    </row>
    <row r="283" spans="2:6" x14ac:dyDescent="0.2">
      <c r="B283" s="11"/>
      <c r="E283" s="98"/>
      <c r="F283" s="11"/>
    </row>
    <row r="284" spans="2:6" x14ac:dyDescent="0.2">
      <c r="B284" s="11"/>
      <c r="E284" s="98"/>
      <c r="F284" s="11"/>
    </row>
    <row r="285" spans="2:6" x14ac:dyDescent="0.2">
      <c r="B285" s="11"/>
      <c r="E285" s="98"/>
      <c r="F285" s="11"/>
    </row>
    <row r="286" spans="2:6" x14ac:dyDescent="0.2">
      <c r="B286" s="11"/>
      <c r="E286" s="98"/>
      <c r="F286" s="11"/>
    </row>
    <row r="287" spans="2:6" x14ac:dyDescent="0.2">
      <c r="B287" s="11"/>
      <c r="E287" s="98"/>
      <c r="F287" s="11"/>
    </row>
    <row r="288" spans="2:6" x14ac:dyDescent="0.2">
      <c r="B288" s="11"/>
      <c r="E288" s="98"/>
      <c r="F288" s="11"/>
    </row>
    <row r="289" spans="2:6" x14ac:dyDescent="0.2">
      <c r="B289" s="11"/>
      <c r="E289" s="98"/>
      <c r="F289" s="11"/>
    </row>
    <row r="290" spans="2:6" x14ac:dyDescent="0.2">
      <c r="B290" s="11"/>
      <c r="E290" s="98"/>
      <c r="F290" s="11"/>
    </row>
    <row r="291" spans="2:6" x14ac:dyDescent="0.2">
      <c r="B291" s="11"/>
      <c r="E291" s="98"/>
      <c r="F291" s="11"/>
    </row>
    <row r="292" spans="2:6" x14ac:dyDescent="0.2">
      <c r="B292" s="11"/>
      <c r="E292" s="98"/>
      <c r="F292" s="11"/>
    </row>
    <row r="293" spans="2:6" x14ac:dyDescent="0.2">
      <c r="B293" s="11"/>
      <c r="E293" s="98"/>
      <c r="F293" s="11"/>
    </row>
    <row r="294" spans="2:6" x14ac:dyDescent="0.2">
      <c r="B294" s="11"/>
      <c r="E294" s="98"/>
      <c r="F294" s="11"/>
    </row>
    <row r="295" spans="2:6" x14ac:dyDescent="0.2">
      <c r="B295" s="11"/>
      <c r="E295" s="98"/>
      <c r="F295" s="11"/>
    </row>
    <row r="296" spans="2:6" x14ac:dyDescent="0.2">
      <c r="B296" s="11"/>
      <c r="E296" s="98"/>
      <c r="F296" s="11"/>
    </row>
    <row r="297" spans="2:6" x14ac:dyDescent="0.2">
      <c r="B297" s="11"/>
      <c r="E297" s="98"/>
      <c r="F297" s="11"/>
    </row>
    <row r="298" spans="2:6" x14ac:dyDescent="0.2">
      <c r="B298" s="11"/>
      <c r="E298" s="98"/>
      <c r="F298" s="11"/>
    </row>
    <row r="299" spans="2:6" x14ac:dyDescent="0.2">
      <c r="B299" s="11"/>
      <c r="E299" s="98"/>
      <c r="F299" s="11"/>
    </row>
    <row r="300" spans="2:6" x14ac:dyDescent="0.2">
      <c r="B300" s="11"/>
      <c r="E300" s="98"/>
      <c r="F300" s="11"/>
    </row>
    <row r="301" spans="2:6" x14ac:dyDescent="0.2">
      <c r="B301" s="11"/>
      <c r="E301" s="98"/>
      <c r="F301" s="11"/>
    </row>
    <row r="302" spans="2:6" x14ac:dyDescent="0.2">
      <c r="B302" s="11"/>
      <c r="E302" s="98"/>
      <c r="F302" s="11"/>
    </row>
    <row r="303" spans="2:6" x14ac:dyDescent="0.2">
      <c r="B303" s="11"/>
      <c r="E303" s="98"/>
      <c r="F303" s="11"/>
    </row>
    <row r="304" spans="2:6" x14ac:dyDescent="0.2">
      <c r="B304" s="11"/>
      <c r="E304" s="98"/>
      <c r="F304" s="11"/>
    </row>
    <row r="305" spans="2:6" x14ac:dyDescent="0.2">
      <c r="B305" s="11"/>
      <c r="E305" s="98"/>
      <c r="F305" s="11"/>
    </row>
    <row r="306" spans="2:6" x14ac:dyDescent="0.2">
      <c r="B306" s="11"/>
      <c r="E306" s="98"/>
      <c r="F306" s="11"/>
    </row>
    <row r="307" spans="2:6" x14ac:dyDescent="0.2">
      <c r="B307" s="11"/>
      <c r="E307" s="98"/>
      <c r="F307" s="11"/>
    </row>
    <row r="308" spans="2:6" x14ac:dyDescent="0.2">
      <c r="B308" s="11"/>
      <c r="E308" s="98"/>
      <c r="F308" s="11"/>
    </row>
    <row r="309" spans="2:6" x14ac:dyDescent="0.2">
      <c r="B309" s="11"/>
      <c r="E309" s="98"/>
      <c r="F309" s="11"/>
    </row>
    <row r="310" spans="2:6" x14ac:dyDescent="0.2">
      <c r="B310" s="11"/>
      <c r="E310" s="98"/>
      <c r="F310" s="11"/>
    </row>
    <row r="311" spans="2:6" x14ac:dyDescent="0.2">
      <c r="B311" s="11"/>
      <c r="E311" s="98"/>
      <c r="F311" s="11"/>
    </row>
    <row r="312" spans="2:6" x14ac:dyDescent="0.2">
      <c r="B312" s="11"/>
      <c r="E312" s="98"/>
      <c r="F312" s="11"/>
    </row>
    <row r="313" spans="2:6" x14ac:dyDescent="0.2">
      <c r="B313" s="11"/>
      <c r="E313" s="98"/>
      <c r="F313" s="11"/>
    </row>
    <row r="314" spans="2:6" x14ac:dyDescent="0.2">
      <c r="B314" s="11"/>
      <c r="E314" s="98"/>
      <c r="F314" s="11"/>
    </row>
    <row r="315" spans="2:6" x14ac:dyDescent="0.2">
      <c r="B315" s="11"/>
      <c r="E315" s="98"/>
      <c r="F315" s="11"/>
    </row>
    <row r="316" spans="2:6" x14ac:dyDescent="0.2">
      <c r="B316" s="11"/>
      <c r="E316" s="98"/>
      <c r="F316" s="11"/>
    </row>
    <row r="317" spans="2:6" x14ac:dyDescent="0.2">
      <c r="B317" s="11"/>
      <c r="E317" s="98"/>
      <c r="F317" s="11"/>
    </row>
    <row r="318" spans="2:6" x14ac:dyDescent="0.2">
      <c r="B318" s="11"/>
      <c r="E318" s="98"/>
      <c r="F318" s="11"/>
    </row>
    <row r="319" spans="2:6" x14ac:dyDescent="0.2">
      <c r="B319" s="11"/>
      <c r="E319" s="98"/>
      <c r="F319" s="11"/>
    </row>
    <row r="320" spans="2:6" x14ac:dyDescent="0.2">
      <c r="B320" s="11"/>
      <c r="E320" s="98"/>
      <c r="F320" s="11"/>
    </row>
    <row r="321" spans="2:6" x14ac:dyDescent="0.2">
      <c r="B321" s="11"/>
      <c r="E321" s="98"/>
      <c r="F321" s="11"/>
    </row>
    <row r="322" spans="2:6" x14ac:dyDescent="0.2">
      <c r="B322" s="11"/>
      <c r="E322" s="98"/>
      <c r="F322" s="11"/>
    </row>
    <row r="323" spans="2:6" x14ac:dyDescent="0.2">
      <c r="B323" s="11"/>
      <c r="E323" s="98"/>
      <c r="F323" s="11"/>
    </row>
    <row r="324" spans="2:6" x14ac:dyDescent="0.2">
      <c r="B324" s="11"/>
      <c r="E324" s="98"/>
      <c r="F324" s="11"/>
    </row>
    <row r="325" spans="2:6" x14ac:dyDescent="0.2">
      <c r="B325" s="11"/>
      <c r="E325" s="98"/>
      <c r="F325" s="11"/>
    </row>
    <row r="326" spans="2:6" x14ac:dyDescent="0.2">
      <c r="B326" s="11"/>
      <c r="E326" s="98"/>
      <c r="F326" s="11"/>
    </row>
    <row r="327" spans="2:6" x14ac:dyDescent="0.2">
      <c r="B327" s="11"/>
      <c r="E327" s="98"/>
      <c r="F327" s="11"/>
    </row>
    <row r="328" spans="2:6" x14ac:dyDescent="0.2">
      <c r="B328" s="11"/>
      <c r="E328" s="98"/>
      <c r="F328" s="11"/>
    </row>
    <row r="329" spans="2:6" x14ac:dyDescent="0.2">
      <c r="B329" s="11"/>
      <c r="E329" s="98"/>
      <c r="F329" s="11"/>
    </row>
    <row r="330" spans="2:6" x14ac:dyDescent="0.2">
      <c r="B330" s="11"/>
      <c r="E330" s="98"/>
      <c r="F330" s="11"/>
    </row>
    <row r="331" spans="2:6" x14ac:dyDescent="0.2">
      <c r="B331" s="11"/>
      <c r="E331" s="98"/>
      <c r="F331" s="11"/>
    </row>
    <row r="332" spans="2:6" x14ac:dyDescent="0.2">
      <c r="B332" s="11"/>
      <c r="E332" s="98"/>
      <c r="F332" s="11"/>
    </row>
    <row r="333" spans="2:6" x14ac:dyDescent="0.2">
      <c r="B333" s="11"/>
      <c r="E333" s="98"/>
      <c r="F333" s="11"/>
    </row>
    <row r="334" spans="2:6" x14ac:dyDescent="0.2">
      <c r="B334" s="11"/>
      <c r="E334" s="98"/>
      <c r="F334" s="11"/>
    </row>
    <row r="335" spans="2:6" x14ac:dyDescent="0.2">
      <c r="B335" s="11"/>
      <c r="E335" s="98"/>
      <c r="F335" s="11"/>
    </row>
    <row r="336" spans="2:6" x14ac:dyDescent="0.2">
      <c r="B336" s="11"/>
      <c r="E336" s="98"/>
      <c r="F336" s="11"/>
    </row>
    <row r="337" spans="2:6" x14ac:dyDescent="0.2">
      <c r="B337" s="11"/>
      <c r="E337" s="98"/>
      <c r="F337" s="11"/>
    </row>
    <row r="338" spans="2:6" x14ac:dyDescent="0.2">
      <c r="B338" s="11"/>
      <c r="E338" s="98"/>
      <c r="F338" s="11"/>
    </row>
    <row r="339" spans="2:6" x14ac:dyDescent="0.2">
      <c r="B339" s="11"/>
      <c r="E339" s="98"/>
      <c r="F339" s="11"/>
    </row>
    <row r="340" spans="2:6" x14ac:dyDescent="0.2">
      <c r="B340" s="11"/>
      <c r="E340" s="98"/>
      <c r="F340" s="11"/>
    </row>
    <row r="341" spans="2:6" x14ac:dyDescent="0.2">
      <c r="B341" s="11"/>
      <c r="E341" s="98"/>
      <c r="F341" s="11"/>
    </row>
    <row r="342" spans="2:6" x14ac:dyDescent="0.2">
      <c r="B342" s="11"/>
      <c r="E342" s="98"/>
      <c r="F342" s="11"/>
    </row>
    <row r="343" spans="2:6" x14ac:dyDescent="0.2">
      <c r="B343" s="11"/>
      <c r="E343" s="98"/>
      <c r="F343" s="11"/>
    </row>
    <row r="344" spans="2:6" x14ac:dyDescent="0.2">
      <c r="B344" s="11"/>
      <c r="E344" s="98"/>
      <c r="F344" s="11"/>
    </row>
    <row r="345" spans="2:6" x14ac:dyDescent="0.2">
      <c r="B345" s="11"/>
      <c r="E345" s="98"/>
      <c r="F345" s="11"/>
    </row>
    <row r="346" spans="2:6" x14ac:dyDescent="0.2">
      <c r="B346" s="11"/>
      <c r="E346" s="98"/>
      <c r="F346" s="11"/>
    </row>
    <row r="347" spans="2:6" x14ac:dyDescent="0.2">
      <c r="B347" s="11"/>
      <c r="E347" s="98"/>
      <c r="F347" s="11"/>
    </row>
    <row r="348" spans="2:6" x14ac:dyDescent="0.2">
      <c r="B348" s="11"/>
      <c r="E348" s="98"/>
      <c r="F348" s="11"/>
    </row>
    <row r="349" spans="2:6" x14ac:dyDescent="0.2">
      <c r="B349" s="11"/>
      <c r="E349" s="98"/>
      <c r="F349" s="11"/>
    </row>
    <row r="350" spans="2:6" x14ac:dyDescent="0.2">
      <c r="B350" s="11"/>
      <c r="E350" s="98"/>
      <c r="F350" s="11"/>
    </row>
    <row r="351" spans="2:6" x14ac:dyDescent="0.2">
      <c r="B351" s="11"/>
      <c r="E351" s="98"/>
      <c r="F351" s="11"/>
    </row>
    <row r="352" spans="2:6" x14ac:dyDescent="0.2">
      <c r="B352" s="11"/>
      <c r="E352" s="98"/>
      <c r="F352" s="11"/>
    </row>
    <row r="353" spans="2:6" x14ac:dyDescent="0.2">
      <c r="B353" s="11"/>
      <c r="E353" s="98"/>
      <c r="F353" s="11"/>
    </row>
    <row r="354" spans="2:6" x14ac:dyDescent="0.2">
      <c r="B354" s="11"/>
      <c r="E354" s="98"/>
      <c r="F354" s="11"/>
    </row>
    <row r="355" spans="2:6" x14ac:dyDescent="0.2">
      <c r="B355" s="11"/>
      <c r="E355" s="98"/>
      <c r="F355" s="11"/>
    </row>
    <row r="356" spans="2:6" x14ac:dyDescent="0.2">
      <c r="B356" s="11"/>
      <c r="E356" s="98"/>
      <c r="F356" s="11"/>
    </row>
    <row r="357" spans="2:6" x14ac:dyDescent="0.2">
      <c r="B357" s="11"/>
      <c r="E357" s="98"/>
      <c r="F357" s="11"/>
    </row>
    <row r="358" spans="2:6" x14ac:dyDescent="0.2">
      <c r="B358" s="11"/>
      <c r="E358" s="98"/>
      <c r="F358" s="11"/>
    </row>
    <row r="359" spans="2:6" x14ac:dyDescent="0.2">
      <c r="B359" s="11"/>
      <c r="E359" s="98"/>
      <c r="F359" s="11"/>
    </row>
    <row r="360" spans="2:6" x14ac:dyDescent="0.2">
      <c r="B360" s="11"/>
      <c r="E360" s="98"/>
      <c r="F360" s="11"/>
    </row>
    <row r="361" spans="2:6" x14ac:dyDescent="0.2">
      <c r="B361" s="11"/>
      <c r="E361" s="98"/>
      <c r="F361" s="11"/>
    </row>
    <row r="362" spans="2:6" x14ac:dyDescent="0.2">
      <c r="B362" s="11"/>
      <c r="E362" s="98"/>
      <c r="F362" s="11"/>
    </row>
    <row r="363" spans="2:6" x14ac:dyDescent="0.2">
      <c r="B363" s="11"/>
      <c r="E363" s="98"/>
      <c r="F363" s="11"/>
    </row>
    <row r="364" spans="2:6" x14ac:dyDescent="0.2">
      <c r="B364" s="11"/>
      <c r="E364" s="98"/>
      <c r="F364" s="11"/>
    </row>
    <row r="365" spans="2:6" x14ac:dyDescent="0.2">
      <c r="B365" s="11"/>
      <c r="E365" s="98"/>
      <c r="F365" s="11"/>
    </row>
    <row r="366" spans="2:6" x14ac:dyDescent="0.2">
      <c r="B366" s="11"/>
      <c r="E366" s="98"/>
      <c r="F366" s="11"/>
    </row>
    <row r="367" spans="2:6" x14ac:dyDescent="0.2">
      <c r="B367" s="11"/>
      <c r="E367" s="98"/>
      <c r="F367" s="11"/>
    </row>
    <row r="368" spans="2:6" x14ac:dyDescent="0.2">
      <c r="B368" s="11"/>
      <c r="E368" s="98"/>
      <c r="F368" s="11"/>
    </row>
    <row r="369" spans="2:6" x14ac:dyDescent="0.2">
      <c r="B369" s="11"/>
      <c r="E369" s="98"/>
      <c r="F369" s="11"/>
    </row>
    <row r="370" spans="2:6" x14ac:dyDescent="0.2">
      <c r="B370" s="11"/>
      <c r="E370" s="98"/>
      <c r="F370" s="11"/>
    </row>
    <row r="371" spans="2:6" x14ac:dyDescent="0.2">
      <c r="B371" s="11"/>
      <c r="E371" s="98"/>
      <c r="F371" s="11"/>
    </row>
    <row r="372" spans="2:6" x14ac:dyDescent="0.2">
      <c r="B372" s="11"/>
      <c r="E372" s="98"/>
      <c r="F372" s="11"/>
    </row>
    <row r="373" spans="2:6" x14ac:dyDescent="0.2">
      <c r="B373" s="11"/>
      <c r="E373" s="98"/>
      <c r="F373" s="11"/>
    </row>
    <row r="374" spans="2:6" x14ac:dyDescent="0.2">
      <c r="B374" s="11"/>
      <c r="E374" s="98"/>
      <c r="F374" s="11"/>
    </row>
    <row r="375" spans="2:6" x14ac:dyDescent="0.2">
      <c r="B375" s="11"/>
      <c r="E375" s="98"/>
      <c r="F375" s="11"/>
    </row>
    <row r="376" spans="2:6" x14ac:dyDescent="0.2">
      <c r="B376" s="11"/>
      <c r="E376" s="98"/>
      <c r="F376" s="11"/>
    </row>
    <row r="377" spans="2:6" x14ac:dyDescent="0.2">
      <c r="B377" s="11"/>
      <c r="E377" s="98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  <row r="887" spans="2:6" x14ac:dyDescent="0.2">
      <c r="B887" s="11"/>
      <c r="F887" s="11"/>
    </row>
    <row r="888" spans="2:6" x14ac:dyDescent="0.2">
      <c r="B888" s="11"/>
      <c r="F888" s="11"/>
    </row>
    <row r="889" spans="2:6" x14ac:dyDescent="0.2">
      <c r="B889" s="11"/>
      <c r="F889" s="11"/>
    </row>
    <row r="890" spans="2:6" x14ac:dyDescent="0.2">
      <c r="B890" s="11"/>
      <c r="F890" s="11"/>
    </row>
    <row r="891" spans="2:6" x14ac:dyDescent="0.2">
      <c r="B891" s="11"/>
      <c r="F891" s="11"/>
    </row>
    <row r="892" spans="2:6" x14ac:dyDescent="0.2">
      <c r="B892" s="11"/>
      <c r="F892" s="11"/>
    </row>
    <row r="893" spans="2:6" x14ac:dyDescent="0.2">
      <c r="B893" s="11"/>
      <c r="F893" s="11"/>
    </row>
    <row r="894" spans="2:6" x14ac:dyDescent="0.2">
      <c r="B894" s="11"/>
      <c r="F894" s="11"/>
    </row>
    <row r="895" spans="2:6" x14ac:dyDescent="0.2">
      <c r="B895" s="11"/>
      <c r="F895" s="11"/>
    </row>
    <row r="896" spans="2:6" x14ac:dyDescent="0.2">
      <c r="B896" s="11"/>
      <c r="F896" s="11"/>
    </row>
    <row r="897" spans="2:6" x14ac:dyDescent="0.2">
      <c r="B897" s="11"/>
      <c r="F897" s="11"/>
    </row>
    <row r="898" spans="2:6" x14ac:dyDescent="0.2">
      <c r="B898" s="11"/>
      <c r="F898" s="11"/>
    </row>
    <row r="899" spans="2:6" x14ac:dyDescent="0.2">
      <c r="B899" s="11"/>
      <c r="F899" s="11"/>
    </row>
    <row r="900" spans="2:6" x14ac:dyDescent="0.2">
      <c r="B900" s="11"/>
      <c r="F900" s="11"/>
    </row>
    <row r="901" spans="2:6" x14ac:dyDescent="0.2">
      <c r="B901" s="11"/>
      <c r="F901" s="11"/>
    </row>
    <row r="902" spans="2:6" x14ac:dyDescent="0.2">
      <c r="B902" s="11"/>
      <c r="F902" s="11"/>
    </row>
    <row r="903" spans="2:6" x14ac:dyDescent="0.2">
      <c r="B903" s="11"/>
      <c r="F903" s="11"/>
    </row>
    <row r="904" spans="2:6" x14ac:dyDescent="0.2">
      <c r="B904" s="11"/>
      <c r="F904" s="11"/>
    </row>
    <row r="905" spans="2:6" x14ac:dyDescent="0.2">
      <c r="B905" s="11"/>
      <c r="F905" s="11"/>
    </row>
    <row r="906" spans="2:6" x14ac:dyDescent="0.2">
      <c r="B906" s="11"/>
      <c r="F906" s="11"/>
    </row>
    <row r="907" spans="2:6" x14ac:dyDescent="0.2">
      <c r="B907" s="11"/>
      <c r="F907" s="11"/>
    </row>
    <row r="908" spans="2:6" x14ac:dyDescent="0.2">
      <c r="B908" s="11"/>
      <c r="F908" s="11"/>
    </row>
    <row r="909" spans="2:6" x14ac:dyDescent="0.2">
      <c r="B909" s="11"/>
      <c r="F909" s="11"/>
    </row>
    <row r="910" spans="2:6" x14ac:dyDescent="0.2">
      <c r="B910" s="11"/>
      <c r="F910" s="11"/>
    </row>
    <row r="911" spans="2:6" x14ac:dyDescent="0.2">
      <c r="B911" s="11"/>
      <c r="F911" s="11"/>
    </row>
    <row r="912" spans="2:6" x14ac:dyDescent="0.2">
      <c r="B912" s="11"/>
      <c r="F912" s="11"/>
    </row>
    <row r="913" spans="2:6" x14ac:dyDescent="0.2">
      <c r="B913" s="11"/>
      <c r="F913" s="11"/>
    </row>
    <row r="914" spans="2:6" x14ac:dyDescent="0.2">
      <c r="B914" s="11"/>
      <c r="F914" s="11"/>
    </row>
    <row r="915" spans="2:6" x14ac:dyDescent="0.2">
      <c r="B915" s="11"/>
      <c r="F915" s="11"/>
    </row>
    <row r="916" spans="2:6" x14ac:dyDescent="0.2">
      <c r="B916" s="11"/>
      <c r="F916" s="11"/>
    </row>
    <row r="917" spans="2:6" x14ac:dyDescent="0.2">
      <c r="B917" s="11"/>
      <c r="F917" s="11"/>
    </row>
    <row r="918" spans="2:6" x14ac:dyDescent="0.2">
      <c r="B918" s="11"/>
      <c r="F918" s="11"/>
    </row>
    <row r="919" spans="2:6" x14ac:dyDescent="0.2">
      <c r="B919" s="11"/>
      <c r="F919" s="11"/>
    </row>
    <row r="920" spans="2:6" x14ac:dyDescent="0.2">
      <c r="B920" s="11"/>
      <c r="F920" s="11"/>
    </row>
    <row r="921" spans="2:6" x14ac:dyDescent="0.2">
      <c r="B921" s="11"/>
      <c r="F921" s="11"/>
    </row>
    <row r="922" spans="2:6" x14ac:dyDescent="0.2">
      <c r="B922" s="11"/>
      <c r="F922" s="11"/>
    </row>
    <row r="923" spans="2:6" x14ac:dyDescent="0.2">
      <c r="B923" s="11"/>
      <c r="F923" s="11"/>
    </row>
    <row r="924" spans="2:6" x14ac:dyDescent="0.2">
      <c r="B924" s="11"/>
      <c r="F924" s="11"/>
    </row>
    <row r="925" spans="2:6" x14ac:dyDescent="0.2">
      <c r="B925" s="11"/>
      <c r="F925" s="11"/>
    </row>
    <row r="926" spans="2:6" x14ac:dyDescent="0.2">
      <c r="B926" s="11"/>
      <c r="F926" s="11"/>
    </row>
    <row r="927" spans="2:6" x14ac:dyDescent="0.2">
      <c r="B927" s="11"/>
      <c r="F927" s="11"/>
    </row>
    <row r="928" spans="2: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  <row r="1114" spans="2:6" x14ac:dyDescent="0.2">
      <c r="B1114" s="11"/>
      <c r="F1114" s="11"/>
    </row>
    <row r="1115" spans="2:6" x14ac:dyDescent="0.2">
      <c r="B1115" s="11"/>
      <c r="F1115" s="11"/>
    </row>
    <row r="1116" spans="2:6" x14ac:dyDescent="0.2">
      <c r="B1116" s="11"/>
      <c r="F1116" s="11"/>
    </row>
    <row r="1117" spans="2:6" x14ac:dyDescent="0.2">
      <c r="B1117" s="11"/>
      <c r="F1117" s="11"/>
    </row>
    <row r="1118" spans="2:6" x14ac:dyDescent="0.2">
      <c r="B1118" s="11"/>
      <c r="F1118" s="11"/>
    </row>
    <row r="1119" spans="2:6" x14ac:dyDescent="0.2">
      <c r="B1119" s="11"/>
      <c r="F1119" s="11"/>
    </row>
    <row r="1120" spans="2:6" x14ac:dyDescent="0.2">
      <c r="B1120" s="11"/>
      <c r="F1120" s="11"/>
    </row>
    <row r="1121" spans="2:6" x14ac:dyDescent="0.2">
      <c r="B1121" s="11"/>
      <c r="F1121" s="11"/>
    </row>
    <row r="1122" spans="2:6" x14ac:dyDescent="0.2">
      <c r="B1122" s="11"/>
      <c r="F1122" s="11"/>
    </row>
    <row r="1123" spans="2:6" x14ac:dyDescent="0.2">
      <c r="B1123" s="11"/>
      <c r="F1123" s="11"/>
    </row>
    <row r="1124" spans="2:6" x14ac:dyDescent="0.2">
      <c r="B1124" s="11"/>
      <c r="F1124" s="11"/>
    </row>
    <row r="1125" spans="2:6" x14ac:dyDescent="0.2">
      <c r="B1125" s="11"/>
      <c r="F1125" s="11"/>
    </row>
    <row r="1126" spans="2:6" x14ac:dyDescent="0.2">
      <c r="B1126" s="11"/>
      <c r="F1126" s="11"/>
    </row>
    <row r="1127" spans="2:6" x14ac:dyDescent="0.2">
      <c r="B1127" s="11"/>
      <c r="F1127" s="11"/>
    </row>
    <row r="1128" spans="2:6" x14ac:dyDescent="0.2">
      <c r="B1128" s="11"/>
      <c r="F1128" s="11"/>
    </row>
    <row r="1129" spans="2:6" x14ac:dyDescent="0.2">
      <c r="B1129" s="11"/>
      <c r="F1129" s="11"/>
    </row>
    <row r="1130" spans="2:6" x14ac:dyDescent="0.2">
      <c r="B1130" s="11"/>
      <c r="F1130" s="11"/>
    </row>
    <row r="1131" spans="2:6" x14ac:dyDescent="0.2">
      <c r="B1131" s="11"/>
      <c r="F1131" s="11"/>
    </row>
    <row r="1132" spans="2:6" x14ac:dyDescent="0.2">
      <c r="B1132" s="11"/>
      <c r="F1132" s="11"/>
    </row>
    <row r="1133" spans="2:6" x14ac:dyDescent="0.2">
      <c r="B1133" s="11"/>
      <c r="F1133" s="11"/>
    </row>
    <row r="1134" spans="2:6" x14ac:dyDescent="0.2">
      <c r="B1134" s="11"/>
      <c r="F1134" s="11"/>
    </row>
    <row r="1135" spans="2:6" x14ac:dyDescent="0.2">
      <c r="B1135" s="11"/>
      <c r="F1135" s="11"/>
    </row>
    <row r="1136" spans="2:6" x14ac:dyDescent="0.2">
      <c r="B1136" s="11"/>
      <c r="F1136" s="11"/>
    </row>
    <row r="1137" spans="2:6" x14ac:dyDescent="0.2">
      <c r="B1137" s="11"/>
      <c r="F1137" s="11"/>
    </row>
    <row r="1138" spans="2:6" x14ac:dyDescent="0.2">
      <c r="B1138" s="11"/>
      <c r="F1138" s="11"/>
    </row>
    <row r="1139" spans="2:6" x14ac:dyDescent="0.2">
      <c r="B1139" s="11"/>
      <c r="F1139" s="11"/>
    </row>
  </sheetData>
  <phoneticPr fontId="7" type="noConversion"/>
  <hyperlinks>
    <hyperlink ref="A3" r:id="rId1" xr:uid="{00000000-0004-0000-0300-000000000000}"/>
    <hyperlink ref="P13" r:id="rId2" display="http://www.bav-astro.de/sfs/BAVM_link.php?BAVMnr=172" xr:uid="{00000000-0004-0000-0300-000001000000}"/>
    <hyperlink ref="P16" r:id="rId3" display="http://www.bav-astro.de/sfs/BAVM_link.php?BAVMnr=172" xr:uid="{00000000-0004-0000-0300-000002000000}"/>
    <hyperlink ref="P17" r:id="rId4" display="http://www.bav-astro.de/sfs/BAVM_link.php?BAVMnr=172" xr:uid="{00000000-0004-0000-0300-000003000000}"/>
    <hyperlink ref="P18" r:id="rId5" display="http://www.bav-astro.de/sfs/BAVM_link.php?BAVMnr=172" xr:uid="{00000000-0004-0000-0300-000004000000}"/>
    <hyperlink ref="P19" r:id="rId6" display="http://www.bav-astro.de/sfs/BAVM_link.php?BAVMnr=172" xr:uid="{00000000-0004-0000-0300-000005000000}"/>
    <hyperlink ref="P20" r:id="rId7" display="http://www.konkoly.hu/cgi-bin/IBVS?5603" xr:uid="{00000000-0004-0000-0300-000006000000}"/>
    <hyperlink ref="P79" r:id="rId8" display="http://www.konkoly.hu/cgi-bin/IBVS?5602" xr:uid="{00000000-0004-0000-0300-000007000000}"/>
    <hyperlink ref="P21" r:id="rId9" display="http://www.bav-astro.de/sfs/BAVM_link.php?BAVMnr=178" xr:uid="{00000000-0004-0000-0300-000008000000}"/>
    <hyperlink ref="P80" r:id="rId10" display="http://var.astro.cz/oejv/issues/oejv0094.pdf" xr:uid="{00000000-0004-0000-0300-000009000000}"/>
    <hyperlink ref="P81" r:id="rId11" display="http://www.bav-astro.de/sfs/BAVM_link.php?BAVMnr=203" xr:uid="{00000000-0004-0000-0300-00000A000000}"/>
    <hyperlink ref="P82" r:id="rId12" display="http://var.astro.cz/oejv/issues/oejv0137.pdf" xr:uid="{00000000-0004-0000-0300-00000B000000}"/>
    <hyperlink ref="P83" r:id="rId13" display="http://var.astro.cz/oejv/issues/oejv0137.pdf" xr:uid="{00000000-0004-0000-0300-00000C000000}"/>
    <hyperlink ref="P84" r:id="rId14" display="http://var.astro.cz/oejv/issues/oejv0137.pdf" xr:uid="{00000000-0004-0000-0300-00000D000000}"/>
    <hyperlink ref="P85" r:id="rId15" display="http://var.astro.cz/oejv/issues/oejv0137.pdf" xr:uid="{00000000-0004-0000-0300-00000E000000}"/>
    <hyperlink ref="P86" r:id="rId16" display="http://var.astro.cz/oejv/issues/oejv0137.pdf" xr:uid="{00000000-0004-0000-0300-00000F000000}"/>
    <hyperlink ref="P87" r:id="rId17" display="http://var.astro.cz/oejv/issues/oejv0137.pdf" xr:uid="{00000000-0004-0000-0300-000010000000}"/>
    <hyperlink ref="P88" r:id="rId18" display="http://var.astro.cz/oejv/issues/oejv0137.pdf" xr:uid="{00000000-0004-0000-0300-000011000000}"/>
    <hyperlink ref="P89" r:id="rId19" display="http://var.astro.cz/oejv/issues/oejv0137.pdf" xr:uid="{00000000-0004-0000-0300-000012000000}"/>
    <hyperlink ref="P90" r:id="rId20" display="http://var.astro.cz/oejv/issues/oejv0137.pdf" xr:uid="{00000000-0004-0000-0300-000013000000}"/>
    <hyperlink ref="P91" r:id="rId21" display="http://var.astro.cz/oejv/issues/oejv0137.pdf" xr:uid="{00000000-0004-0000-0300-000014000000}"/>
    <hyperlink ref="P22" r:id="rId22" display="http://var.astro.cz/oejv/issues/oejv0137.pdf" xr:uid="{00000000-0004-0000-0300-000015000000}"/>
    <hyperlink ref="P23" r:id="rId23" display="http://var.astro.cz/oejv/issues/oejv0160.pdf" xr:uid="{00000000-0004-0000-0300-000016000000}"/>
    <hyperlink ref="P24" r:id="rId24" display="http://var.astro.cz/oejv/issues/oejv0160.pdf" xr:uid="{00000000-0004-0000-0300-000017000000}"/>
    <hyperlink ref="P25" r:id="rId25" display="http://var.astro.cz/oejv/issues/oejv0160.pdf" xr:uid="{00000000-0004-0000-0300-000018000000}"/>
    <hyperlink ref="P26" r:id="rId26" display="http://var.astro.cz/oejv/issues/oejv0160.pdf" xr:uid="{00000000-0004-0000-0300-000019000000}"/>
    <hyperlink ref="P27" r:id="rId27" display="http://var.astro.cz/oejv/issues/oejv0160.pdf" xr:uid="{00000000-0004-0000-0300-00001A000000}"/>
    <hyperlink ref="P28" r:id="rId28" display="http://www.bav-astro.de/sfs/BAVM_link.php?BAVMnr=220" xr:uid="{00000000-0004-0000-0300-00001B000000}"/>
    <hyperlink ref="P29" r:id="rId29" display="http://www.bav-astro.de/sfs/BAVM_link.php?BAVMnr=220" xr:uid="{00000000-0004-0000-0300-00001C000000}"/>
    <hyperlink ref="P30" r:id="rId30" display="http://var.astro.cz/oejv/issues/oejv0160.pdf" xr:uid="{00000000-0004-0000-0300-00001D000000}"/>
    <hyperlink ref="P31" r:id="rId31" display="http://var.astro.cz/oejv/issues/oejv0160.pdf" xr:uid="{00000000-0004-0000-0300-00001E000000}"/>
    <hyperlink ref="P32" r:id="rId32" display="http://var.astro.cz/oejv/issues/oejv0160.pdf" xr:uid="{00000000-0004-0000-0300-00001F000000}"/>
    <hyperlink ref="P33" r:id="rId33" display="http://var.astro.cz/oejv/issues/oejv0160.pdf" xr:uid="{00000000-0004-0000-0300-000020000000}"/>
    <hyperlink ref="P34" r:id="rId34" display="http://var.astro.cz/oejv/issues/oejv0160.pdf" xr:uid="{00000000-0004-0000-0300-000021000000}"/>
    <hyperlink ref="P35" r:id="rId35" display="http://var.astro.cz/oejv/issues/oejv0160.pdf" xr:uid="{00000000-0004-0000-0300-000022000000}"/>
    <hyperlink ref="P36" r:id="rId36" display="http://var.astro.cz/oejv/issues/oejv0160.pdf" xr:uid="{00000000-0004-0000-0300-000023000000}"/>
    <hyperlink ref="P37" r:id="rId37" display="http://var.astro.cz/oejv/issues/oejv0160.pdf" xr:uid="{00000000-0004-0000-0300-000024000000}"/>
    <hyperlink ref="P38" r:id="rId38" display="http://var.astro.cz/oejv/issues/oejv0160.pdf" xr:uid="{00000000-0004-0000-0300-000025000000}"/>
    <hyperlink ref="P39" r:id="rId39" display="http://var.astro.cz/oejv/issues/oejv0160.pdf" xr:uid="{00000000-0004-0000-0300-000026000000}"/>
    <hyperlink ref="P40" r:id="rId40" display="http://var.astro.cz/oejv/issues/oejv0160.pdf" xr:uid="{00000000-0004-0000-0300-000027000000}"/>
    <hyperlink ref="P41" r:id="rId41" display="http://var.astro.cz/oejv/issues/oejv0160.pdf" xr:uid="{00000000-0004-0000-0300-000028000000}"/>
    <hyperlink ref="P92" r:id="rId42" display="http://www.bav-astro.de/sfs/BAVM_link.php?BAVMnr=225" xr:uid="{00000000-0004-0000-0300-000029000000}"/>
    <hyperlink ref="P93" r:id="rId43" display="http://www.bav-astro.de/sfs/BAVM_link.php?BAVMnr=225" xr:uid="{00000000-0004-0000-0300-00002A000000}"/>
    <hyperlink ref="P42" r:id="rId44" display="http://var.astro.cz/oejv/issues/oejv0160.pdf" xr:uid="{00000000-0004-0000-0300-00002B000000}"/>
    <hyperlink ref="P43" r:id="rId45" display="http://var.astro.cz/oejv/issues/oejv0160.pdf" xr:uid="{00000000-0004-0000-0300-00002C000000}"/>
    <hyperlink ref="P44" r:id="rId46" display="http://var.astro.cz/oejv/issues/oejv0160.pdf" xr:uid="{00000000-0004-0000-0300-00002D000000}"/>
    <hyperlink ref="P45" r:id="rId47" display="http://var.astro.cz/oejv/issues/oejv0160.pdf" xr:uid="{00000000-0004-0000-0300-00002E000000}"/>
    <hyperlink ref="P46" r:id="rId48" display="http://var.astro.cz/oejv/issues/oejv0160.pdf" xr:uid="{00000000-0004-0000-0300-00002F000000}"/>
    <hyperlink ref="P47" r:id="rId49" display="http://var.astro.cz/oejv/issues/oejv0160.pdf" xr:uid="{00000000-0004-0000-0300-000030000000}"/>
    <hyperlink ref="P48" r:id="rId50" display="http://var.astro.cz/oejv/issues/oejv0160.pdf" xr:uid="{00000000-0004-0000-0300-000031000000}"/>
    <hyperlink ref="P49" r:id="rId51" display="http://var.astro.cz/oejv/issues/oejv0160.pdf" xr:uid="{00000000-0004-0000-0300-000032000000}"/>
    <hyperlink ref="P50" r:id="rId52" display="http://var.astro.cz/oejv/issues/oejv0160.pdf" xr:uid="{00000000-0004-0000-0300-000033000000}"/>
    <hyperlink ref="P51" r:id="rId53" display="http://var.astro.cz/oejv/issues/oejv0160.pdf" xr:uid="{00000000-0004-0000-0300-000034000000}"/>
    <hyperlink ref="P52" r:id="rId54" display="http://var.astro.cz/oejv/issues/oejv0160.pdf" xr:uid="{00000000-0004-0000-0300-000035000000}"/>
    <hyperlink ref="P53" r:id="rId55" display="http://var.astro.cz/oejv/issues/oejv0160.pdf" xr:uid="{00000000-0004-0000-0300-000036000000}"/>
    <hyperlink ref="P54" r:id="rId56" display="http://var.astro.cz/oejv/issues/oejv0160.pdf" xr:uid="{00000000-0004-0000-0300-000037000000}"/>
    <hyperlink ref="P55" r:id="rId57" display="http://var.astro.cz/oejv/issues/oejv0160.pdf" xr:uid="{00000000-0004-0000-0300-000038000000}"/>
    <hyperlink ref="P56" r:id="rId58" display="http://var.astro.cz/oejv/issues/oejv0160.pdf" xr:uid="{00000000-0004-0000-0300-000039000000}"/>
    <hyperlink ref="P57" r:id="rId59" display="http://var.astro.cz/oejv/issues/oejv0160.pdf" xr:uid="{00000000-0004-0000-0300-00003A000000}"/>
    <hyperlink ref="P58" r:id="rId60" display="http://var.astro.cz/oejv/issues/oejv0160.pdf" xr:uid="{00000000-0004-0000-0300-00003B000000}"/>
    <hyperlink ref="P59" r:id="rId61" display="http://var.astro.cz/oejv/issues/oejv0160.pdf" xr:uid="{00000000-0004-0000-0300-00003C000000}"/>
    <hyperlink ref="P60" r:id="rId62" display="http://var.astro.cz/oejv/issues/oejv0160.pdf" xr:uid="{00000000-0004-0000-0300-00003D000000}"/>
    <hyperlink ref="P61" r:id="rId63" display="http://var.astro.cz/oejv/issues/oejv0160.pdf" xr:uid="{00000000-0004-0000-0300-00003E000000}"/>
    <hyperlink ref="P62" r:id="rId64" display="http://var.astro.cz/oejv/issues/oejv0160.pdf" xr:uid="{00000000-0004-0000-0300-00003F000000}"/>
    <hyperlink ref="P63" r:id="rId65" display="http://var.astro.cz/oejv/issues/oejv0160.pdf" xr:uid="{00000000-0004-0000-0300-000040000000}"/>
    <hyperlink ref="P94" r:id="rId66" display="http://www.bav-astro.de/sfs/BAVM_link.php?BAVMnr=225" xr:uid="{00000000-0004-0000-0300-000041000000}"/>
    <hyperlink ref="P64" r:id="rId67" display="http://var.astro.cz/oejv/issues/oejv0160.pdf" xr:uid="{00000000-0004-0000-0300-000042000000}"/>
    <hyperlink ref="P65" r:id="rId68" display="http://var.astro.cz/oejv/issues/oejv0160.pdf" xr:uid="{00000000-0004-0000-0300-000043000000}"/>
    <hyperlink ref="P66" r:id="rId69" display="http://var.astro.cz/oejv/issues/oejv0160.pdf" xr:uid="{00000000-0004-0000-0300-000044000000}"/>
    <hyperlink ref="P67" r:id="rId70" display="http://var.astro.cz/oejv/issues/oejv0160.pdf" xr:uid="{00000000-0004-0000-0300-000045000000}"/>
    <hyperlink ref="P68" r:id="rId71" display="http://var.astro.cz/oejv/issues/oejv0160.pdf" xr:uid="{00000000-0004-0000-0300-000046000000}"/>
    <hyperlink ref="P69" r:id="rId72" display="http://var.astro.cz/oejv/issues/oejv0160.pdf" xr:uid="{00000000-0004-0000-0300-000047000000}"/>
    <hyperlink ref="P70" r:id="rId73" display="http://var.astro.cz/oejv/issues/oejv0160.pdf" xr:uid="{00000000-0004-0000-0300-000048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68"/>
  <sheetViews>
    <sheetView workbookViewId="0"/>
  </sheetViews>
  <sheetFormatPr defaultRowHeight="12.75" x14ac:dyDescent="0.2"/>
  <cols>
    <col min="1" max="1" width="18.140625" style="90" customWidth="1"/>
    <col min="2" max="2" width="4.28515625" customWidth="1"/>
    <col min="3" max="3" width="10.7109375" customWidth="1"/>
    <col min="4" max="4" width="5" customWidth="1"/>
    <col min="5" max="5" width="19.7109375" customWidth="1"/>
    <col min="6" max="6" width="4" style="108" customWidth="1"/>
    <col min="12" max="12" width="14" customWidth="1"/>
    <col min="13" max="13" width="12" customWidth="1"/>
    <col min="14" max="14" width="14.28515625" customWidth="1"/>
  </cols>
  <sheetData>
    <row r="1" spans="1:14" ht="18" x14ac:dyDescent="0.25">
      <c r="A1" s="107" t="s">
        <v>431</v>
      </c>
      <c r="F1"/>
    </row>
    <row r="2" spans="1:14" x14ac:dyDescent="0.2">
      <c r="F2"/>
    </row>
    <row r="3" spans="1:14" x14ac:dyDescent="0.2">
      <c r="A3" s="95" t="s">
        <v>432</v>
      </c>
      <c r="F3"/>
    </row>
    <row r="4" spans="1:14" x14ac:dyDescent="0.2">
      <c r="F4"/>
    </row>
    <row r="5" spans="1:14" x14ac:dyDescent="0.2">
      <c r="F5"/>
    </row>
    <row r="6" spans="1:14" x14ac:dyDescent="0.2">
      <c r="F6"/>
    </row>
    <row r="7" spans="1:14" x14ac:dyDescent="0.2">
      <c r="F7"/>
    </row>
    <row r="8" spans="1:14" x14ac:dyDescent="0.2">
      <c r="F8"/>
    </row>
    <row r="9" spans="1:14" x14ac:dyDescent="0.2">
      <c r="F9"/>
    </row>
    <row r="10" spans="1:14" ht="13.5" thickBot="1" x14ac:dyDescent="0.25">
      <c r="F10" s="66"/>
      <c r="G10" s="66"/>
      <c r="H10" s="66"/>
      <c r="I10" s="66"/>
      <c r="J10" s="66"/>
      <c r="K10" s="66"/>
      <c r="L10" s="66"/>
      <c r="M10" s="66"/>
      <c r="N10" s="66"/>
    </row>
    <row r="11" spans="1:14" x14ac:dyDescent="0.2">
      <c r="A11" s="90" t="str">
        <f t="shared" ref="A11:A42" si="0">L11</f>
        <v>Wachmann A A</v>
      </c>
      <c r="B11" s="11" t="str">
        <f t="shared" ref="B11:B42" si="1">IF(J11="s","II","I")</f>
        <v>I</v>
      </c>
      <c r="C11" s="90">
        <f t="shared" ref="C11:C42" si="2">I11</f>
        <v>32794.366000000002</v>
      </c>
      <c r="D11" t="str">
        <f t="shared" ref="D11:D42" si="3">K11</f>
        <v>pg</v>
      </c>
      <c r="E11" s="98">
        <v>-5149.0309445684197</v>
      </c>
      <c r="G11">
        <v>-5149</v>
      </c>
      <c r="H11">
        <v>-2.1399999999999999E-2</v>
      </c>
      <c r="I11">
        <v>32794.366000000002</v>
      </c>
      <c r="J11" t="s">
        <v>434</v>
      </c>
      <c r="K11" t="s">
        <v>153</v>
      </c>
      <c r="L11" t="s">
        <v>435</v>
      </c>
      <c r="N11" t="s">
        <v>436</v>
      </c>
    </row>
    <row r="12" spans="1:14" x14ac:dyDescent="0.2">
      <c r="A12" s="90" t="str">
        <f t="shared" si="0"/>
        <v>Wachmann A A</v>
      </c>
      <c r="B12" s="11" t="str">
        <f t="shared" si="1"/>
        <v>II</v>
      </c>
      <c r="C12" s="90">
        <f t="shared" si="2"/>
        <v>33893.35</v>
      </c>
      <c r="D12" t="str">
        <f t="shared" si="3"/>
        <v>pg</v>
      </c>
      <c r="E12" s="98">
        <v>-2073.5088468023428</v>
      </c>
      <c r="G12">
        <v>-2074</v>
      </c>
      <c r="H12">
        <v>-4.5999999999999999E-3</v>
      </c>
      <c r="I12">
        <v>33893.35</v>
      </c>
      <c r="J12" t="s">
        <v>433</v>
      </c>
      <c r="K12" t="s">
        <v>153</v>
      </c>
      <c r="L12" t="s">
        <v>435</v>
      </c>
      <c r="N12" t="s">
        <v>436</v>
      </c>
    </row>
    <row r="13" spans="1:14" x14ac:dyDescent="0.2">
      <c r="A13" s="90" t="str">
        <f t="shared" si="0"/>
        <v>Wachmann A A</v>
      </c>
      <c r="B13" s="11" t="str">
        <f t="shared" si="1"/>
        <v>II</v>
      </c>
      <c r="C13" s="90">
        <f t="shared" si="2"/>
        <v>34133.472999999998</v>
      </c>
      <c r="D13" t="str">
        <f t="shared" si="3"/>
        <v>pg</v>
      </c>
      <c r="E13" s="98">
        <v>-1401.5212722044555</v>
      </c>
      <c r="G13">
        <v>-1402</v>
      </c>
      <c r="H13">
        <v>-7.0000000000000001E-3</v>
      </c>
      <c r="I13">
        <v>34133.472999999998</v>
      </c>
      <c r="J13" t="s">
        <v>433</v>
      </c>
      <c r="K13" t="s">
        <v>153</v>
      </c>
      <c r="L13" t="s">
        <v>435</v>
      </c>
      <c r="N13" t="s">
        <v>436</v>
      </c>
    </row>
    <row r="14" spans="1:14" x14ac:dyDescent="0.2">
      <c r="A14" s="90" t="str">
        <f t="shared" si="0"/>
        <v>Wachmann A A</v>
      </c>
      <c r="B14" s="11" t="str">
        <f t="shared" si="1"/>
        <v>I</v>
      </c>
      <c r="C14" s="90">
        <f t="shared" si="2"/>
        <v>34634.283000000003</v>
      </c>
      <c r="D14" t="str">
        <f t="shared" si="3"/>
        <v>pg</v>
      </c>
      <c r="E14" s="98">
        <v>2.5186626079853306E-3</v>
      </c>
      <c r="G14">
        <v>0</v>
      </c>
      <c r="H14">
        <v>6.0000000000000001E-3</v>
      </c>
      <c r="I14">
        <v>34634.283000000003</v>
      </c>
      <c r="J14" t="s">
        <v>434</v>
      </c>
      <c r="K14" t="s">
        <v>153</v>
      </c>
      <c r="L14" t="s">
        <v>435</v>
      </c>
      <c r="N14" t="s">
        <v>437</v>
      </c>
    </row>
    <row r="15" spans="1:14" x14ac:dyDescent="0.2">
      <c r="A15" s="90" t="str">
        <f t="shared" si="0"/>
        <v>Wachmann A A</v>
      </c>
      <c r="B15" s="11" t="str">
        <f t="shared" si="1"/>
        <v>II</v>
      </c>
      <c r="C15" s="90">
        <f t="shared" si="2"/>
        <v>35041.487000000001</v>
      </c>
      <c r="D15" t="str">
        <f t="shared" si="3"/>
        <v>pg</v>
      </c>
      <c r="E15" s="98">
        <v>1139.5686090685965</v>
      </c>
      <c r="G15">
        <v>1139</v>
      </c>
      <c r="H15">
        <v>3.27E-2</v>
      </c>
      <c r="I15">
        <v>35041.487000000001</v>
      </c>
      <c r="J15" t="s">
        <v>433</v>
      </c>
      <c r="K15" t="s">
        <v>153</v>
      </c>
      <c r="L15" t="s">
        <v>435</v>
      </c>
      <c r="N15" t="s">
        <v>436</v>
      </c>
    </row>
    <row r="16" spans="1:14" x14ac:dyDescent="0.2">
      <c r="A16" s="90" t="str">
        <f t="shared" si="0"/>
        <v>Wachmann A A</v>
      </c>
      <c r="B16" s="11" t="str">
        <f t="shared" si="1"/>
        <v>I</v>
      </c>
      <c r="C16" s="90">
        <f t="shared" si="2"/>
        <v>35360.385000000002</v>
      </c>
      <c r="D16" t="str">
        <f t="shared" si="3"/>
        <v>pg</v>
      </c>
      <c r="E16" s="98">
        <v>2032.0091231556194</v>
      </c>
      <c r="G16">
        <v>2032</v>
      </c>
      <c r="H16">
        <v>1.4500000000000001E-2</v>
      </c>
      <c r="I16">
        <v>35360.385000000002</v>
      </c>
      <c r="J16" t="s">
        <v>434</v>
      </c>
      <c r="K16" t="s">
        <v>153</v>
      </c>
      <c r="L16" t="s">
        <v>435</v>
      </c>
      <c r="N16" t="s">
        <v>436</v>
      </c>
    </row>
    <row r="17" spans="1:14" x14ac:dyDescent="0.2">
      <c r="A17" s="90" t="str">
        <f t="shared" si="0"/>
        <v>Wachmann A A</v>
      </c>
      <c r="B17" s="11" t="str">
        <f t="shared" si="1"/>
        <v>I</v>
      </c>
      <c r="C17" s="90">
        <f t="shared" si="2"/>
        <v>37143.468999999997</v>
      </c>
      <c r="D17" t="str">
        <f t="shared" si="3"/>
        <v>pg</v>
      </c>
      <c r="E17" s="98">
        <v>7021.9946408457126</v>
      </c>
      <c r="G17">
        <v>7022</v>
      </c>
      <c r="H17">
        <v>2.4299999999999999E-2</v>
      </c>
      <c r="I17">
        <v>37143.468999999997</v>
      </c>
      <c r="J17" t="s">
        <v>434</v>
      </c>
      <c r="K17" t="s">
        <v>153</v>
      </c>
      <c r="L17" t="s">
        <v>435</v>
      </c>
      <c r="N17" t="s">
        <v>436</v>
      </c>
    </row>
    <row r="18" spans="1:14" x14ac:dyDescent="0.2">
      <c r="A18" s="90" t="str">
        <f t="shared" si="0"/>
        <v>Diethelm Roger</v>
      </c>
      <c r="B18" s="11" t="str">
        <f t="shared" si="1"/>
        <v>I</v>
      </c>
      <c r="C18" s="90">
        <f t="shared" si="2"/>
        <v>43429.31</v>
      </c>
      <c r="D18" t="str">
        <f t="shared" si="3"/>
        <v>vis</v>
      </c>
      <c r="E18" s="98">
        <v>24613.008612426805</v>
      </c>
      <c r="G18">
        <v>24613</v>
      </c>
      <c r="H18">
        <v>8.2000000000000003E-2</v>
      </c>
      <c r="I18">
        <v>43429.31</v>
      </c>
      <c r="J18" t="s">
        <v>434</v>
      </c>
      <c r="K18" t="s">
        <v>154</v>
      </c>
      <c r="L18" t="s">
        <v>438</v>
      </c>
      <c r="N18" t="s">
        <v>439</v>
      </c>
    </row>
    <row r="19" spans="1:14" x14ac:dyDescent="0.2">
      <c r="A19" s="90" t="str">
        <f t="shared" si="0"/>
        <v>Diethelm Roger</v>
      </c>
      <c r="B19" s="11" t="str">
        <f t="shared" si="1"/>
        <v>II</v>
      </c>
      <c r="C19" s="90">
        <f t="shared" si="2"/>
        <v>44461.459000000003</v>
      </c>
      <c r="D19" t="str">
        <f t="shared" si="3"/>
        <v>vis</v>
      </c>
      <c r="E19" s="98">
        <v>27501.492027733289</v>
      </c>
      <c r="G19">
        <v>27501</v>
      </c>
      <c r="H19">
        <v>8.4400000000000003E-2</v>
      </c>
      <c r="I19">
        <v>44461.459000000003</v>
      </c>
      <c r="J19" t="s">
        <v>433</v>
      </c>
      <c r="K19" t="s">
        <v>154</v>
      </c>
      <c r="L19" t="s">
        <v>438</v>
      </c>
      <c r="N19" t="s">
        <v>440</v>
      </c>
    </row>
    <row r="20" spans="1:14" x14ac:dyDescent="0.2">
      <c r="A20" s="90" t="str">
        <f t="shared" si="0"/>
        <v>Agerer Franz</v>
      </c>
      <c r="B20" s="11" t="str">
        <f t="shared" si="1"/>
        <v>I</v>
      </c>
      <c r="C20" s="90">
        <f t="shared" si="2"/>
        <v>49546.424099999997</v>
      </c>
      <c r="D20">
        <f t="shared" si="3"/>
        <v>0</v>
      </c>
      <c r="E20" s="98">
        <v>41731.837994025169</v>
      </c>
      <c r="G20">
        <v>41732</v>
      </c>
      <c r="H20">
        <v>7.2400000000000006E-2</v>
      </c>
      <c r="I20">
        <v>49546.424099999997</v>
      </c>
      <c r="J20" t="s">
        <v>434</v>
      </c>
      <c r="L20" t="s">
        <v>441</v>
      </c>
      <c r="N20" t="s">
        <v>442</v>
      </c>
    </row>
    <row r="21" spans="1:14" x14ac:dyDescent="0.2">
      <c r="A21" s="90" t="str">
        <f t="shared" si="0"/>
        <v>Blaettler Ernst</v>
      </c>
      <c r="B21" s="11" t="str">
        <f t="shared" si="1"/>
        <v>II</v>
      </c>
      <c r="C21" s="90">
        <f t="shared" si="2"/>
        <v>50390.249900000003</v>
      </c>
      <c r="D21" t="str">
        <f t="shared" si="3"/>
        <v>ccd</v>
      </c>
      <c r="E21" s="98">
        <v>44093.296299664893</v>
      </c>
      <c r="G21">
        <v>44093</v>
      </c>
      <c r="H21">
        <v>6.4299999999999996E-2</v>
      </c>
      <c r="I21">
        <v>50390.249900000003</v>
      </c>
      <c r="J21" t="s">
        <v>433</v>
      </c>
      <c r="K21" t="s">
        <v>443</v>
      </c>
      <c r="L21" t="s">
        <v>444</v>
      </c>
      <c r="N21" t="s">
        <v>445</v>
      </c>
    </row>
    <row r="22" spans="1:14" x14ac:dyDescent="0.2">
      <c r="A22" s="90" t="str">
        <f t="shared" si="0"/>
        <v>Blaettler Ernst</v>
      </c>
      <c r="B22" s="11" t="str">
        <f t="shared" si="1"/>
        <v>II</v>
      </c>
      <c r="C22" s="90">
        <f t="shared" si="2"/>
        <v>50391.322</v>
      </c>
      <c r="D22" t="str">
        <f t="shared" si="3"/>
        <v>ccd</v>
      </c>
      <c r="E22" s="98">
        <v>44096.296586512573</v>
      </c>
      <c r="G22">
        <v>44096</v>
      </c>
      <c r="H22">
        <v>6.4399999999999999E-2</v>
      </c>
      <c r="I22">
        <v>50391.322</v>
      </c>
      <c r="J22" t="s">
        <v>433</v>
      </c>
      <c r="K22" t="s">
        <v>443</v>
      </c>
      <c r="L22" t="s">
        <v>444</v>
      </c>
      <c r="N22" t="s">
        <v>445</v>
      </c>
    </row>
    <row r="23" spans="1:14" x14ac:dyDescent="0.2">
      <c r="A23" s="90" t="str">
        <f t="shared" si="0"/>
        <v>Agerer Franz</v>
      </c>
      <c r="B23" s="11" t="str">
        <f t="shared" si="1"/>
        <v>I</v>
      </c>
      <c r="C23" s="90">
        <f t="shared" si="2"/>
        <v>50673.429700000001</v>
      </c>
      <c r="D23">
        <f t="shared" si="3"/>
        <v>0</v>
      </c>
      <c r="E23" s="98">
        <v>44885.778931387445</v>
      </c>
      <c r="G23">
        <v>44886</v>
      </c>
      <c r="H23">
        <v>6.08E-2</v>
      </c>
      <c r="I23">
        <v>50673.429700000001</v>
      </c>
      <c r="J23" t="s">
        <v>434</v>
      </c>
      <c r="L23" t="s">
        <v>441</v>
      </c>
      <c r="N23" t="s">
        <v>442</v>
      </c>
    </row>
    <row r="24" spans="1:14" x14ac:dyDescent="0.2">
      <c r="A24" s="90" t="str">
        <f t="shared" si="0"/>
        <v>Blaettler Ernst</v>
      </c>
      <c r="B24" s="11" t="str">
        <f t="shared" si="1"/>
        <v>I</v>
      </c>
      <c r="C24" s="90">
        <f t="shared" si="2"/>
        <v>51421.317999999999</v>
      </c>
      <c r="D24" t="str">
        <f t="shared" si="3"/>
        <v>ccd</v>
      </c>
      <c r="E24" s="98">
        <v>46978.754801200572</v>
      </c>
      <c r="G24">
        <v>46979</v>
      </c>
      <c r="H24">
        <v>5.8400000000000001E-2</v>
      </c>
      <c r="I24">
        <v>51421.317999999999</v>
      </c>
      <c r="J24" t="s">
        <v>434</v>
      </c>
      <c r="K24" t="s">
        <v>443</v>
      </c>
      <c r="L24" t="s">
        <v>444</v>
      </c>
      <c r="N24" t="s">
        <v>446</v>
      </c>
    </row>
    <row r="25" spans="1:14" x14ac:dyDescent="0.2">
      <c r="A25" s="90" t="str">
        <f t="shared" si="0"/>
        <v>Agerer Franz</v>
      </c>
      <c r="B25" s="11" t="str">
        <f t="shared" si="1"/>
        <v>I</v>
      </c>
      <c r="C25" s="90">
        <f t="shared" si="2"/>
        <v>52073.438000000002</v>
      </c>
      <c r="D25">
        <f t="shared" si="3"/>
        <v>0</v>
      </c>
      <c r="E25" s="98">
        <v>48803.721743754082</v>
      </c>
      <c r="G25">
        <v>48804</v>
      </c>
      <c r="H25">
        <v>5.21E-2</v>
      </c>
      <c r="I25">
        <v>52073.438000000002</v>
      </c>
      <c r="J25" t="s">
        <v>434</v>
      </c>
      <c r="L25" t="s">
        <v>441</v>
      </c>
      <c r="N25" t="s">
        <v>442</v>
      </c>
    </row>
    <row r="26" spans="1:14" x14ac:dyDescent="0.2">
      <c r="A26" s="90" t="str">
        <f t="shared" si="0"/>
        <v>Agerer Franz</v>
      </c>
      <c r="B26" s="11" t="str">
        <f t="shared" si="1"/>
        <v>I</v>
      </c>
      <c r="C26" s="90">
        <f t="shared" si="2"/>
        <v>52094.521399999998</v>
      </c>
      <c r="D26">
        <f t="shared" si="3"/>
        <v>0</v>
      </c>
      <c r="E26" s="98">
        <v>48862.723933591267</v>
      </c>
      <c r="G26">
        <v>48863</v>
      </c>
      <c r="H26">
        <v>5.2999999999999999E-2</v>
      </c>
      <c r="I26">
        <v>52094.521399999998</v>
      </c>
      <c r="J26" t="s">
        <v>434</v>
      </c>
      <c r="L26" t="s">
        <v>441</v>
      </c>
      <c r="N26" t="s">
        <v>442</v>
      </c>
    </row>
    <row r="27" spans="1:14" x14ac:dyDescent="0.2">
      <c r="A27" s="90" t="str">
        <f t="shared" si="0"/>
        <v>Agerer Franz</v>
      </c>
      <c r="B27" s="11" t="str">
        <f t="shared" si="1"/>
        <v>II</v>
      </c>
      <c r="C27" s="90">
        <f t="shared" si="2"/>
        <v>52876.531999999999</v>
      </c>
      <c r="D27">
        <f t="shared" si="3"/>
        <v>0</v>
      </c>
      <c r="E27" s="98">
        <v>51051.191537293707</v>
      </c>
      <c r="G27">
        <v>51051</v>
      </c>
      <c r="H27">
        <v>4.7699999999999999E-2</v>
      </c>
      <c r="I27">
        <v>52876.531999999999</v>
      </c>
      <c r="J27" t="s">
        <v>433</v>
      </c>
      <c r="L27" t="s">
        <v>441</v>
      </c>
      <c r="N27" t="s">
        <v>442</v>
      </c>
    </row>
    <row r="28" spans="1:14" x14ac:dyDescent="0.2">
      <c r="A28" s="90" t="str">
        <f t="shared" si="0"/>
        <v>Dvorak S W</v>
      </c>
      <c r="B28" s="11" t="str">
        <f t="shared" si="1"/>
        <v>II</v>
      </c>
      <c r="C28" s="90">
        <f t="shared" si="2"/>
        <v>53148.813000000002</v>
      </c>
      <c r="D28" t="str">
        <f t="shared" si="3"/>
        <v>V</v>
      </c>
      <c r="E28" s="98">
        <v>51813.173724752174</v>
      </c>
      <c r="G28">
        <v>51813</v>
      </c>
      <c r="H28">
        <v>4.36E-2</v>
      </c>
      <c r="I28">
        <v>53148.813000000002</v>
      </c>
      <c r="J28" t="s">
        <v>433</v>
      </c>
      <c r="K28" t="s">
        <v>114</v>
      </c>
      <c r="L28" t="s">
        <v>447</v>
      </c>
      <c r="N28" t="s">
        <v>448</v>
      </c>
    </row>
    <row r="29" spans="1:14" x14ac:dyDescent="0.2">
      <c r="A29" s="90" t="str">
        <f t="shared" si="0"/>
        <v>Agerer Franz</v>
      </c>
      <c r="B29" s="11" t="str">
        <f t="shared" si="1"/>
        <v>II</v>
      </c>
      <c r="C29" s="90">
        <f t="shared" si="2"/>
        <v>54697.455399999999</v>
      </c>
      <c r="D29" t="e">
        <f t="shared" si="3"/>
        <v>#NAME?</v>
      </c>
      <c r="E29" s="98">
        <v>56147.071145221897</v>
      </c>
      <c r="G29">
        <v>56147</v>
      </c>
      <c r="H29">
        <v>0.02</v>
      </c>
      <c r="I29">
        <v>54697.455399999999</v>
      </c>
      <c r="J29" t="s">
        <v>433</v>
      </c>
      <c r="K29" t="e">
        <f>-Ir</f>
        <v>#NAME?</v>
      </c>
      <c r="L29" t="s">
        <v>441</v>
      </c>
      <c r="N29" t="s">
        <v>452</v>
      </c>
    </row>
    <row r="30" spans="1:14" x14ac:dyDescent="0.2">
      <c r="A30" s="90" t="str">
        <f t="shared" si="0"/>
        <v>Agerer Franz</v>
      </c>
      <c r="B30" s="11" t="str">
        <f t="shared" si="1"/>
        <v>I</v>
      </c>
      <c r="C30" s="90">
        <f t="shared" si="2"/>
        <v>55776.391199999998</v>
      </c>
      <c r="D30" t="e">
        <f t="shared" si="3"/>
        <v>#NAME?</v>
      </c>
      <c r="E30" s="98">
        <v>59166.488074832268</v>
      </c>
      <c r="G30">
        <v>59167</v>
      </c>
      <c r="H30">
        <v>-2.9999999999999997E-4</v>
      </c>
      <c r="I30">
        <v>55776.391199999998</v>
      </c>
      <c r="J30" t="s">
        <v>434</v>
      </c>
      <c r="K30" t="e">
        <f>-Ir</f>
        <v>#NAME?</v>
      </c>
      <c r="L30" t="s">
        <v>441</v>
      </c>
      <c r="N30" t="s">
        <v>453</v>
      </c>
    </row>
    <row r="31" spans="1:14" x14ac:dyDescent="0.2">
      <c r="A31" s="90" t="str">
        <f t="shared" si="0"/>
        <v>Agerer Franz</v>
      </c>
      <c r="B31" s="11" t="str">
        <f t="shared" si="1"/>
        <v>II</v>
      </c>
      <c r="C31" s="90">
        <f t="shared" si="2"/>
        <v>55776.572200000002</v>
      </c>
      <c r="D31" t="e">
        <f t="shared" si="3"/>
        <v>#NAME?</v>
      </c>
      <c r="E31" s="98">
        <v>59166.994605864304</v>
      </c>
      <c r="G31">
        <v>59167</v>
      </c>
      <c r="H31">
        <v>1.6999999999999999E-3</v>
      </c>
      <c r="I31">
        <v>55776.572200000002</v>
      </c>
      <c r="J31" t="s">
        <v>433</v>
      </c>
      <c r="K31" t="e">
        <f>-Ir</f>
        <v>#NAME?</v>
      </c>
      <c r="L31" t="s">
        <v>441</v>
      </c>
      <c r="N31" t="s">
        <v>453</v>
      </c>
    </row>
    <row r="32" spans="1:14" x14ac:dyDescent="0.2">
      <c r="A32" s="90" t="str">
        <f t="shared" si="0"/>
        <v>Lehky M.</v>
      </c>
      <c r="B32" s="11" t="str">
        <f t="shared" si="1"/>
        <v>II</v>
      </c>
      <c r="C32" s="90">
        <f t="shared" si="2"/>
        <v>55796.580800000003</v>
      </c>
      <c r="D32" t="str">
        <f t="shared" si="3"/>
        <v>R</v>
      </c>
      <c r="E32" s="98">
        <v>59222.98895286605</v>
      </c>
      <c r="G32">
        <v>59223</v>
      </c>
      <c r="H32">
        <v>-2.0000000000000001E-4</v>
      </c>
      <c r="I32">
        <v>55796.580800000003</v>
      </c>
      <c r="J32" t="s">
        <v>433</v>
      </c>
      <c r="K32" t="s">
        <v>94</v>
      </c>
      <c r="L32" t="s">
        <v>465</v>
      </c>
      <c r="N32" t="s">
        <v>466</v>
      </c>
    </row>
    <row r="33" spans="1:15" x14ac:dyDescent="0.2">
      <c r="A33" s="90" t="str">
        <f t="shared" si="0"/>
        <v>Lehky M.</v>
      </c>
      <c r="B33" s="11" t="str">
        <f t="shared" si="1"/>
        <v>II</v>
      </c>
      <c r="C33" s="90">
        <f t="shared" si="2"/>
        <v>55796.5821</v>
      </c>
      <c r="D33" t="str">
        <f t="shared" si="3"/>
        <v>V</v>
      </c>
      <c r="E33" s="98">
        <v>59222.99259093422</v>
      </c>
      <c r="G33">
        <v>59223</v>
      </c>
      <c r="H33">
        <v>1.1000000000000001E-3</v>
      </c>
      <c r="I33">
        <v>55796.5821</v>
      </c>
      <c r="J33" t="s">
        <v>433</v>
      </c>
      <c r="K33" t="s">
        <v>114</v>
      </c>
      <c r="L33" t="s">
        <v>465</v>
      </c>
      <c r="N33" t="s">
        <v>466</v>
      </c>
    </row>
    <row r="34" spans="1:15" x14ac:dyDescent="0.2">
      <c r="A34" s="90" t="str">
        <f t="shared" si="0"/>
        <v>Agerer Franz</v>
      </c>
      <c r="B34" s="11" t="str">
        <f t="shared" si="1"/>
        <v>II</v>
      </c>
      <c r="C34" s="90">
        <f t="shared" si="2"/>
        <v>55801.587</v>
      </c>
      <c r="D34" t="e">
        <f t="shared" si="3"/>
        <v>#NAME?</v>
      </c>
      <c r="E34" s="98">
        <v>59236.998873598124</v>
      </c>
      <c r="G34">
        <v>59237</v>
      </c>
      <c r="H34">
        <v>3.3999999999999998E-3</v>
      </c>
      <c r="I34">
        <v>55801.587</v>
      </c>
      <c r="J34" t="s">
        <v>433</v>
      </c>
      <c r="K34" t="e">
        <f>-Ir</f>
        <v>#NAME?</v>
      </c>
      <c r="L34" t="s">
        <v>441</v>
      </c>
      <c r="N34" t="s">
        <v>454</v>
      </c>
    </row>
    <row r="35" spans="1:15" x14ac:dyDescent="0.2">
      <c r="A35" s="90" t="str">
        <f t="shared" si="0"/>
        <v>Lehky M.</v>
      </c>
      <c r="B35" s="11" t="str">
        <f t="shared" si="1"/>
        <v>I</v>
      </c>
      <c r="C35" s="90">
        <f t="shared" si="2"/>
        <v>55802.4758</v>
      </c>
      <c r="D35" t="str">
        <f t="shared" si="3"/>
        <v>I</v>
      </c>
      <c r="E35" s="98">
        <v>59239.486192831617</v>
      </c>
      <c r="G35">
        <v>59240</v>
      </c>
      <c r="H35">
        <v>-8.0000000000000004E-4</v>
      </c>
      <c r="I35">
        <v>55802.4758</v>
      </c>
      <c r="J35" t="s">
        <v>434</v>
      </c>
      <c r="K35" t="s">
        <v>36</v>
      </c>
      <c r="L35" t="s">
        <v>465</v>
      </c>
      <c r="N35" t="s">
        <v>466</v>
      </c>
    </row>
    <row r="36" spans="1:15" x14ac:dyDescent="0.2">
      <c r="A36" s="90" t="str">
        <f t="shared" si="0"/>
        <v>Frank Peter</v>
      </c>
      <c r="B36" s="11" t="str">
        <f t="shared" si="1"/>
        <v>I</v>
      </c>
      <c r="C36" s="90">
        <f t="shared" si="2"/>
        <v>55835.353499999997</v>
      </c>
      <c r="D36" t="str">
        <f t="shared" si="3"/>
        <v>ccd</v>
      </c>
      <c r="E36" s="98">
        <v>59331.494896210112</v>
      </c>
      <c r="G36">
        <v>59332</v>
      </c>
      <c r="H36">
        <v>2.5999999999999999E-3</v>
      </c>
      <c r="I36">
        <v>55835.353499999997</v>
      </c>
      <c r="J36" t="s">
        <v>434</v>
      </c>
      <c r="K36" t="s">
        <v>443</v>
      </c>
      <c r="L36" t="s">
        <v>455</v>
      </c>
      <c r="N36" t="s">
        <v>456</v>
      </c>
    </row>
    <row r="37" spans="1:15" x14ac:dyDescent="0.2">
      <c r="A37" s="90" t="str">
        <f t="shared" si="0"/>
        <v>Nelson Robert</v>
      </c>
      <c r="B37" s="11" t="str">
        <f t="shared" si="1"/>
        <v>I</v>
      </c>
      <c r="C37" s="90">
        <f t="shared" si="2"/>
        <v>53160.780299999999</v>
      </c>
      <c r="D37" t="str">
        <f t="shared" si="3"/>
        <v>ccd</v>
      </c>
      <c r="E37" s="98" t="e">
        <v>#N/A</v>
      </c>
      <c r="G37">
        <v>51847</v>
      </c>
      <c r="H37">
        <v>4.07E-2</v>
      </c>
      <c r="I37">
        <v>53160.780299999999</v>
      </c>
      <c r="J37" t="s">
        <v>434</v>
      </c>
      <c r="K37" t="s">
        <v>443</v>
      </c>
      <c r="L37" t="s">
        <v>449</v>
      </c>
      <c r="N37" t="s">
        <v>450</v>
      </c>
    </row>
    <row r="38" spans="1:15" x14ac:dyDescent="0.2">
      <c r="A38" s="90" t="str">
        <f t="shared" si="0"/>
        <v>Agerer Franz</v>
      </c>
      <c r="B38" s="11" t="str">
        <f t="shared" si="1"/>
        <v>I</v>
      </c>
      <c r="C38" s="90">
        <f t="shared" si="2"/>
        <v>53592.426099999997</v>
      </c>
      <c r="D38" t="e">
        <f t="shared" si="3"/>
        <v>#NAME?</v>
      </c>
      <c r="E38" s="98" t="e">
        <v>#N/A</v>
      </c>
      <c r="G38">
        <v>53055</v>
      </c>
      <c r="H38">
        <v>3.2500000000000001E-2</v>
      </c>
      <c r="I38">
        <v>53592.426099999997</v>
      </c>
      <c r="J38" t="s">
        <v>434</v>
      </c>
      <c r="K38" t="e">
        <f>-Ir</f>
        <v>#NAME?</v>
      </c>
      <c r="L38" t="s">
        <v>441</v>
      </c>
      <c r="N38" t="s">
        <v>451</v>
      </c>
    </row>
    <row r="39" spans="1:15" x14ac:dyDescent="0.2">
      <c r="A39" s="90" t="str">
        <f t="shared" si="0"/>
        <v>Agerer Franz</v>
      </c>
      <c r="B39" s="11" t="str">
        <f t="shared" si="1"/>
        <v>I</v>
      </c>
      <c r="C39" s="90">
        <f t="shared" si="2"/>
        <v>55801.405100000004</v>
      </c>
      <c r="D39" t="e">
        <f t="shared" si="3"/>
        <v>#NAME?</v>
      </c>
      <c r="E39" s="98" t="e">
        <v>#N/A</v>
      </c>
      <c r="G39">
        <v>59237</v>
      </c>
      <c r="H39">
        <v>5.0000000000000001E-4</v>
      </c>
      <c r="I39">
        <v>55801.405100000004</v>
      </c>
      <c r="J39" t="s">
        <v>434</v>
      </c>
      <c r="K39" t="e">
        <f>-Ir</f>
        <v>#NAME?</v>
      </c>
      <c r="L39" t="s">
        <v>441</v>
      </c>
      <c r="N39" t="s">
        <v>454</v>
      </c>
    </row>
    <row r="40" spans="1:15" x14ac:dyDescent="0.2">
      <c r="A40" s="90" t="str">
        <f t="shared" si="0"/>
        <v>Urbancok Lubomir</v>
      </c>
      <c r="B40" s="11" t="str">
        <f t="shared" si="1"/>
        <v>I</v>
      </c>
      <c r="C40" s="90">
        <f t="shared" si="2"/>
        <v>54676.549800000001</v>
      </c>
      <c r="D40" t="str">
        <f t="shared" si="3"/>
        <v>ccd</v>
      </c>
      <c r="E40" s="98" t="e">
        <v>#N/A</v>
      </c>
      <c r="G40">
        <v>56089</v>
      </c>
      <c r="H40">
        <v>1.8499999999999999E-2</v>
      </c>
      <c r="I40">
        <v>54676.549800000001</v>
      </c>
      <c r="J40" t="s">
        <v>434</v>
      </c>
      <c r="K40" t="s">
        <v>443</v>
      </c>
      <c r="L40" t="s">
        <v>457</v>
      </c>
      <c r="M40" t="s">
        <v>458</v>
      </c>
    </row>
    <row r="41" spans="1:15" x14ac:dyDescent="0.2">
      <c r="A41" s="90" t="str">
        <f t="shared" si="0"/>
        <v>Smelcer L</v>
      </c>
      <c r="B41" s="11" t="str">
        <f t="shared" si="1"/>
        <v>I</v>
      </c>
      <c r="C41" s="90">
        <f t="shared" si="2"/>
        <v>55100.333899999998</v>
      </c>
      <c r="D41" t="str">
        <f t="shared" si="3"/>
        <v>R</v>
      </c>
      <c r="E41" s="98" t="e">
        <v>#N/A</v>
      </c>
      <c r="G41">
        <v>57275</v>
      </c>
      <c r="H41">
        <v>9.7999999999999997E-3</v>
      </c>
      <c r="I41">
        <v>55100.333899999998</v>
      </c>
      <c r="J41" t="s">
        <v>434</v>
      </c>
      <c r="K41" t="s">
        <v>94</v>
      </c>
      <c r="L41" t="s">
        <v>459</v>
      </c>
      <c r="N41" t="s">
        <v>460</v>
      </c>
    </row>
    <row r="42" spans="1:15" x14ac:dyDescent="0.2">
      <c r="A42" s="90" t="str">
        <f t="shared" si="0"/>
        <v>Smelcer L</v>
      </c>
      <c r="B42" s="11" t="str">
        <f t="shared" si="1"/>
        <v>I</v>
      </c>
      <c r="C42" s="90">
        <f t="shared" si="2"/>
        <v>55374.401599999997</v>
      </c>
      <c r="D42" t="str">
        <f t="shared" si="3"/>
        <v>I</v>
      </c>
      <c r="E42" s="98" t="e">
        <v>#N/A</v>
      </c>
      <c r="G42">
        <v>58042</v>
      </c>
      <c r="H42">
        <v>5.7999999999999996E-3</v>
      </c>
      <c r="I42">
        <v>55374.401599999997</v>
      </c>
      <c r="J42" t="s">
        <v>434</v>
      </c>
      <c r="K42" t="s">
        <v>36</v>
      </c>
      <c r="L42" t="s">
        <v>459</v>
      </c>
      <c r="N42" t="s">
        <v>460</v>
      </c>
    </row>
    <row r="43" spans="1:15" x14ac:dyDescent="0.2">
      <c r="A43" s="90" t="str">
        <f t="shared" ref="A43:A74" si="4">L43</f>
        <v>Lehky M</v>
      </c>
      <c r="B43" s="11" t="str">
        <f t="shared" ref="B43:B74" si="5">IF(J43="s","II","I")</f>
        <v>I</v>
      </c>
      <c r="C43" s="90">
        <f t="shared" ref="C43:C74" si="6">I43</f>
        <v>55482.313999999998</v>
      </c>
      <c r="D43" t="str">
        <f t="shared" ref="D43:D74" si="7">K43</f>
        <v>V</v>
      </c>
      <c r="E43" s="98" t="e">
        <v>#N/A</v>
      </c>
      <c r="G43">
        <v>58344</v>
      </c>
      <c r="H43">
        <v>4.5999999999999999E-3</v>
      </c>
      <c r="I43">
        <v>55482.313999999998</v>
      </c>
      <c r="J43" t="s">
        <v>434</v>
      </c>
      <c r="K43" t="s">
        <v>114</v>
      </c>
      <c r="L43" t="s">
        <v>461</v>
      </c>
      <c r="O43" t="s">
        <v>462</v>
      </c>
    </row>
    <row r="44" spans="1:15" x14ac:dyDescent="0.2">
      <c r="A44" s="90" t="str">
        <f t="shared" si="4"/>
        <v>Lehky M</v>
      </c>
      <c r="B44" s="11" t="str">
        <f t="shared" si="5"/>
        <v>I</v>
      </c>
      <c r="C44" s="90">
        <f t="shared" si="6"/>
        <v>55482.314899999998</v>
      </c>
      <c r="D44" t="str">
        <f t="shared" si="7"/>
        <v>I</v>
      </c>
      <c r="E44" s="98" t="e">
        <v>#N/A</v>
      </c>
      <c r="G44">
        <v>58344</v>
      </c>
      <c r="H44">
        <v>5.5999999999999999E-3</v>
      </c>
      <c r="I44">
        <v>55482.314899999998</v>
      </c>
      <c r="J44" t="s">
        <v>434</v>
      </c>
      <c r="K44" t="s">
        <v>36</v>
      </c>
      <c r="L44" t="s">
        <v>461</v>
      </c>
      <c r="O44" t="s">
        <v>462</v>
      </c>
    </row>
    <row r="45" spans="1:15" x14ac:dyDescent="0.2">
      <c r="A45" s="90" t="str">
        <f t="shared" si="4"/>
        <v>Lehky M</v>
      </c>
      <c r="B45" s="11" t="str">
        <f t="shared" si="5"/>
        <v>I</v>
      </c>
      <c r="C45" s="90">
        <f t="shared" si="6"/>
        <v>55482.3151</v>
      </c>
      <c r="D45" t="str">
        <f t="shared" si="7"/>
        <v>R</v>
      </c>
      <c r="E45" s="98" t="e">
        <v>#N/A</v>
      </c>
      <c r="G45">
        <v>58344</v>
      </c>
      <c r="H45">
        <v>5.7000000000000002E-3</v>
      </c>
      <c r="I45">
        <v>55482.3151</v>
      </c>
      <c r="J45" t="s">
        <v>434</v>
      </c>
      <c r="K45" t="s">
        <v>94</v>
      </c>
      <c r="L45" t="s">
        <v>461</v>
      </c>
      <c r="O45" t="s">
        <v>462</v>
      </c>
    </row>
    <row r="46" spans="1:15" x14ac:dyDescent="0.2">
      <c r="A46" s="90" t="str">
        <f t="shared" si="4"/>
        <v>Lehky M</v>
      </c>
      <c r="B46" s="11" t="str">
        <f t="shared" si="5"/>
        <v>II</v>
      </c>
      <c r="C46" s="90">
        <f t="shared" si="6"/>
        <v>55499.290999999997</v>
      </c>
      <c r="D46" t="str">
        <f t="shared" si="7"/>
        <v>I</v>
      </c>
      <c r="E46" s="98" t="e">
        <v>#N/A</v>
      </c>
      <c r="G46">
        <v>58391</v>
      </c>
      <c r="H46">
        <v>8.2000000000000007E-3</v>
      </c>
      <c r="I46">
        <v>55499.290999999997</v>
      </c>
      <c r="J46" t="s">
        <v>433</v>
      </c>
      <c r="K46" t="s">
        <v>36</v>
      </c>
      <c r="L46" t="s">
        <v>461</v>
      </c>
      <c r="O46" t="s">
        <v>462</v>
      </c>
    </row>
    <row r="47" spans="1:15" x14ac:dyDescent="0.2">
      <c r="A47" s="90" t="str">
        <f t="shared" si="4"/>
        <v>Lehky M</v>
      </c>
      <c r="B47" s="11" t="str">
        <f t="shared" si="5"/>
        <v>II</v>
      </c>
      <c r="C47" s="90">
        <f t="shared" si="6"/>
        <v>55499.291299999997</v>
      </c>
      <c r="D47" t="str">
        <f t="shared" si="7"/>
        <v>V</v>
      </c>
      <c r="E47" s="98" t="e">
        <v>#N/A</v>
      </c>
      <c r="G47">
        <v>58391</v>
      </c>
      <c r="H47">
        <v>8.3999999999999995E-3</v>
      </c>
      <c r="I47">
        <v>55499.291299999997</v>
      </c>
      <c r="J47" t="s">
        <v>433</v>
      </c>
      <c r="K47" t="s">
        <v>114</v>
      </c>
      <c r="L47" t="s">
        <v>461</v>
      </c>
      <c r="O47" t="s">
        <v>462</v>
      </c>
    </row>
    <row r="48" spans="1:15" x14ac:dyDescent="0.2">
      <c r="A48" s="90" t="str">
        <f t="shared" si="4"/>
        <v>Lehky M</v>
      </c>
      <c r="B48" s="11" t="str">
        <f t="shared" si="5"/>
        <v>II</v>
      </c>
      <c r="C48" s="90">
        <f t="shared" si="6"/>
        <v>55499.291400000002</v>
      </c>
      <c r="D48" t="str">
        <f t="shared" si="7"/>
        <v>R</v>
      </c>
      <c r="E48" s="98" t="e">
        <v>#N/A</v>
      </c>
      <c r="G48">
        <v>58391</v>
      </c>
      <c r="H48">
        <v>8.6E-3</v>
      </c>
      <c r="I48">
        <v>55499.291400000002</v>
      </c>
      <c r="J48" t="s">
        <v>433</v>
      </c>
      <c r="K48" t="s">
        <v>94</v>
      </c>
      <c r="L48" t="s">
        <v>461</v>
      </c>
      <c r="O48" t="s">
        <v>462</v>
      </c>
    </row>
    <row r="49" spans="1:15" x14ac:dyDescent="0.2">
      <c r="A49" s="90" t="str">
        <f t="shared" si="4"/>
        <v>Lehky M</v>
      </c>
      <c r="B49" s="11" t="str">
        <f t="shared" si="5"/>
        <v>II</v>
      </c>
      <c r="C49" s="90">
        <f t="shared" si="6"/>
        <v>55500.359900000003</v>
      </c>
      <c r="D49" t="str">
        <f t="shared" si="7"/>
        <v>V</v>
      </c>
      <c r="E49" s="98" t="e">
        <v>#N/A</v>
      </c>
      <c r="G49">
        <v>58394</v>
      </c>
      <c r="H49">
        <v>5.0000000000000001E-3</v>
      </c>
      <c r="I49">
        <v>55500.359900000003</v>
      </c>
      <c r="J49" t="s">
        <v>433</v>
      </c>
      <c r="K49" t="s">
        <v>114</v>
      </c>
      <c r="L49" t="s">
        <v>461</v>
      </c>
      <c r="O49" t="s">
        <v>462</v>
      </c>
    </row>
    <row r="50" spans="1:15" x14ac:dyDescent="0.2">
      <c r="A50" s="90" t="str">
        <f t="shared" si="4"/>
        <v>Lehky M</v>
      </c>
      <c r="B50" s="11" t="str">
        <f t="shared" si="5"/>
        <v>II</v>
      </c>
      <c r="C50" s="90">
        <f t="shared" si="6"/>
        <v>55500.361900000004</v>
      </c>
      <c r="D50" t="str">
        <f t="shared" si="7"/>
        <v>I</v>
      </c>
      <c r="E50" s="98" t="e">
        <v>#N/A</v>
      </c>
      <c r="G50">
        <v>58394</v>
      </c>
      <c r="H50">
        <v>7.1000000000000004E-3</v>
      </c>
      <c r="I50">
        <v>55500.361900000004</v>
      </c>
      <c r="J50" t="s">
        <v>433</v>
      </c>
      <c r="K50" t="s">
        <v>36</v>
      </c>
      <c r="L50" t="s">
        <v>461</v>
      </c>
      <c r="O50" t="s">
        <v>462</v>
      </c>
    </row>
    <row r="51" spans="1:15" x14ac:dyDescent="0.2">
      <c r="A51" s="90" t="str">
        <f t="shared" si="4"/>
        <v>Lehky M</v>
      </c>
      <c r="B51" s="11" t="str">
        <f t="shared" si="5"/>
        <v>II</v>
      </c>
      <c r="C51" s="90">
        <f t="shared" si="6"/>
        <v>55500.362099999998</v>
      </c>
      <c r="D51" t="str">
        <f t="shared" si="7"/>
        <v>R</v>
      </c>
      <c r="E51" s="98" t="e">
        <v>#N/A</v>
      </c>
      <c r="G51">
        <v>58394</v>
      </c>
      <c r="H51">
        <v>7.3000000000000001E-3</v>
      </c>
      <c r="I51">
        <v>55500.362099999998</v>
      </c>
      <c r="J51" t="s">
        <v>433</v>
      </c>
      <c r="K51" t="s">
        <v>94</v>
      </c>
      <c r="L51" t="s">
        <v>461</v>
      </c>
      <c r="O51" t="s">
        <v>462</v>
      </c>
    </row>
    <row r="52" spans="1:15" x14ac:dyDescent="0.2">
      <c r="A52" s="90" t="str">
        <f t="shared" si="4"/>
        <v>Smelcer L.</v>
      </c>
      <c r="B52" s="11" t="str">
        <f t="shared" si="5"/>
        <v>II</v>
      </c>
      <c r="C52" s="90">
        <f t="shared" si="6"/>
        <v>55700.462299999999</v>
      </c>
      <c r="D52" t="str">
        <f t="shared" si="7"/>
        <v>R</v>
      </c>
      <c r="E52" s="98" t="e">
        <v>#N/A</v>
      </c>
      <c r="G52">
        <v>58954</v>
      </c>
      <c r="H52">
        <v>2.8999999999999998E-3</v>
      </c>
      <c r="I52">
        <v>55700.462299999999</v>
      </c>
      <c r="J52" t="s">
        <v>433</v>
      </c>
      <c r="K52" t="s">
        <v>94</v>
      </c>
      <c r="L52" t="s">
        <v>463</v>
      </c>
      <c r="N52" t="s">
        <v>464</v>
      </c>
    </row>
    <row r="53" spans="1:15" x14ac:dyDescent="0.2">
      <c r="A53" s="90" t="str">
        <f t="shared" si="4"/>
        <v>Smelcer L.</v>
      </c>
      <c r="B53" s="11" t="str">
        <f t="shared" si="5"/>
        <v>II</v>
      </c>
      <c r="C53" s="90">
        <f t="shared" si="6"/>
        <v>55700.463799999998</v>
      </c>
      <c r="D53" t="str">
        <f t="shared" si="7"/>
        <v>V</v>
      </c>
      <c r="E53" s="98" t="e">
        <v>#N/A</v>
      </c>
      <c r="G53">
        <v>58954</v>
      </c>
      <c r="H53">
        <v>4.4000000000000003E-3</v>
      </c>
      <c r="I53">
        <v>55700.463799999998</v>
      </c>
      <c r="J53" t="s">
        <v>433</v>
      </c>
      <c r="K53" t="s">
        <v>114</v>
      </c>
      <c r="L53" t="s">
        <v>463</v>
      </c>
      <c r="N53" t="s">
        <v>464</v>
      </c>
    </row>
    <row r="54" spans="1:15" x14ac:dyDescent="0.2">
      <c r="A54" s="90" t="str">
        <f t="shared" si="4"/>
        <v>Lehky M.</v>
      </c>
      <c r="B54" s="11" t="str">
        <f t="shared" si="5"/>
        <v>II</v>
      </c>
      <c r="C54" s="90">
        <f t="shared" si="6"/>
        <v>55705.4643</v>
      </c>
      <c r="D54" t="str">
        <f t="shared" si="7"/>
        <v>I</v>
      </c>
      <c r="E54" s="98" t="e">
        <v>#N/A</v>
      </c>
      <c r="G54">
        <v>58968</v>
      </c>
      <c r="H54">
        <v>2.3E-3</v>
      </c>
      <c r="I54">
        <v>55705.4643</v>
      </c>
      <c r="J54" t="s">
        <v>433</v>
      </c>
      <c r="K54" t="s">
        <v>36</v>
      </c>
      <c r="L54" t="s">
        <v>465</v>
      </c>
      <c r="N54" t="s">
        <v>466</v>
      </c>
    </row>
    <row r="55" spans="1:15" x14ac:dyDescent="0.2">
      <c r="A55" s="90" t="str">
        <f t="shared" si="4"/>
        <v>Lehky M.</v>
      </c>
      <c r="B55" s="11" t="str">
        <f t="shared" si="5"/>
        <v>II</v>
      </c>
      <c r="C55" s="90">
        <f t="shared" si="6"/>
        <v>55705.464599999999</v>
      </c>
      <c r="D55" t="str">
        <f t="shared" si="7"/>
        <v>V</v>
      </c>
      <c r="E55" s="98" t="e">
        <v>#N/A</v>
      </c>
      <c r="G55">
        <v>58968</v>
      </c>
      <c r="H55">
        <v>2.7000000000000001E-3</v>
      </c>
      <c r="I55">
        <v>55705.464599999999</v>
      </c>
      <c r="J55" t="s">
        <v>433</v>
      </c>
      <c r="K55" t="s">
        <v>114</v>
      </c>
      <c r="L55" t="s">
        <v>465</v>
      </c>
      <c r="N55" t="s">
        <v>466</v>
      </c>
    </row>
    <row r="56" spans="1:15" x14ac:dyDescent="0.2">
      <c r="A56" s="90" t="str">
        <f t="shared" si="4"/>
        <v>Lehky M.</v>
      </c>
      <c r="B56" s="11" t="str">
        <f t="shared" si="5"/>
        <v>II</v>
      </c>
      <c r="C56" s="90">
        <f t="shared" si="6"/>
        <v>55705.464699999997</v>
      </c>
      <c r="D56" t="str">
        <f t="shared" si="7"/>
        <v>R</v>
      </c>
      <c r="E56" s="98" t="e">
        <v>#N/A</v>
      </c>
      <c r="G56">
        <v>58968</v>
      </c>
      <c r="H56">
        <v>2.7000000000000001E-3</v>
      </c>
      <c r="I56">
        <v>55705.464699999997</v>
      </c>
      <c r="J56" t="s">
        <v>433</v>
      </c>
      <c r="K56" t="s">
        <v>94</v>
      </c>
      <c r="L56" t="s">
        <v>465</v>
      </c>
      <c r="N56" t="s">
        <v>466</v>
      </c>
    </row>
    <row r="57" spans="1:15" x14ac:dyDescent="0.2">
      <c r="A57" s="90" t="str">
        <f t="shared" si="4"/>
        <v>Lehky M.</v>
      </c>
      <c r="B57" s="11" t="str">
        <f t="shared" si="5"/>
        <v>I</v>
      </c>
      <c r="C57" s="90">
        <f t="shared" si="6"/>
        <v>55792.470399999998</v>
      </c>
      <c r="D57" t="str">
        <f t="shared" si="7"/>
        <v>V</v>
      </c>
      <c r="E57" s="98" t="e">
        <v>#N/A</v>
      </c>
      <c r="G57">
        <v>59212</v>
      </c>
      <c r="H57">
        <v>-8.9999999999999998E-4</v>
      </c>
      <c r="I57">
        <v>55792.470399999998</v>
      </c>
      <c r="J57" t="s">
        <v>434</v>
      </c>
      <c r="K57" t="s">
        <v>114</v>
      </c>
      <c r="L57" t="s">
        <v>465</v>
      </c>
      <c r="N57" t="s">
        <v>466</v>
      </c>
    </row>
    <row r="58" spans="1:15" x14ac:dyDescent="0.2">
      <c r="A58" s="90" t="str">
        <f t="shared" si="4"/>
        <v>Lehky M.</v>
      </c>
      <c r="B58" s="11" t="str">
        <f t="shared" si="5"/>
        <v>I</v>
      </c>
      <c r="C58" s="90">
        <f t="shared" si="6"/>
        <v>55792.470600000001</v>
      </c>
      <c r="D58" t="str">
        <f t="shared" si="7"/>
        <v>I</v>
      </c>
      <c r="E58" s="98" t="e">
        <v>#N/A</v>
      </c>
      <c r="G58">
        <v>59212</v>
      </c>
      <c r="H58">
        <v>-6.9999999999999999E-4</v>
      </c>
      <c r="I58">
        <v>55792.470600000001</v>
      </c>
      <c r="J58" t="s">
        <v>434</v>
      </c>
      <c r="K58" t="s">
        <v>36</v>
      </c>
      <c r="L58" t="s">
        <v>465</v>
      </c>
      <c r="N58" t="s">
        <v>466</v>
      </c>
    </row>
    <row r="59" spans="1:15" x14ac:dyDescent="0.2">
      <c r="A59" s="90" t="str">
        <f t="shared" si="4"/>
        <v>Lehky M.</v>
      </c>
      <c r="B59" s="11" t="str">
        <f t="shared" si="5"/>
        <v>I</v>
      </c>
      <c r="C59" s="90">
        <f t="shared" si="6"/>
        <v>55792.470800000003</v>
      </c>
      <c r="D59" t="str">
        <f t="shared" si="7"/>
        <v>R</v>
      </c>
      <c r="E59" s="98" t="e">
        <v>#N/A</v>
      </c>
      <c r="G59">
        <v>59212</v>
      </c>
      <c r="H59">
        <v>-5.9999999999999995E-4</v>
      </c>
      <c r="I59">
        <v>55792.470800000003</v>
      </c>
      <c r="J59" t="s">
        <v>434</v>
      </c>
      <c r="K59" t="s">
        <v>94</v>
      </c>
      <c r="L59" t="s">
        <v>465</v>
      </c>
      <c r="N59" t="s">
        <v>466</v>
      </c>
    </row>
    <row r="60" spans="1:15" x14ac:dyDescent="0.2">
      <c r="A60" s="90" t="str">
        <f t="shared" si="4"/>
        <v>Lehky M.</v>
      </c>
      <c r="B60" s="11" t="str">
        <f t="shared" si="5"/>
        <v>I</v>
      </c>
      <c r="C60" s="90">
        <f t="shared" si="6"/>
        <v>55796.401100000003</v>
      </c>
      <c r="D60" t="str">
        <f t="shared" si="7"/>
        <v>V</v>
      </c>
      <c r="E60" s="98" t="e">
        <v>#N/A</v>
      </c>
      <c r="G60">
        <v>59223</v>
      </c>
      <c r="H60">
        <v>-8.9999999999999998E-4</v>
      </c>
      <c r="I60">
        <v>55796.401100000003</v>
      </c>
      <c r="J60" t="s">
        <v>434</v>
      </c>
      <c r="K60" t="s">
        <v>114</v>
      </c>
      <c r="L60" t="s">
        <v>465</v>
      </c>
      <c r="N60" t="s">
        <v>466</v>
      </c>
    </row>
    <row r="61" spans="1:15" x14ac:dyDescent="0.2">
      <c r="A61" s="90" t="str">
        <f t="shared" si="4"/>
        <v>Lehky M.</v>
      </c>
      <c r="B61" s="11" t="str">
        <f t="shared" si="5"/>
        <v>I</v>
      </c>
      <c r="C61" s="90">
        <f t="shared" si="6"/>
        <v>55796.401299999998</v>
      </c>
      <c r="D61" t="str">
        <f t="shared" si="7"/>
        <v>R</v>
      </c>
      <c r="E61" s="98" t="e">
        <v>#N/A</v>
      </c>
      <c r="G61">
        <v>59223</v>
      </c>
      <c r="H61">
        <v>-6.9999999999999999E-4</v>
      </c>
      <c r="I61">
        <v>55796.401299999998</v>
      </c>
      <c r="J61" t="s">
        <v>434</v>
      </c>
      <c r="K61" t="s">
        <v>94</v>
      </c>
      <c r="L61" t="s">
        <v>465</v>
      </c>
      <c r="N61" t="s">
        <v>466</v>
      </c>
    </row>
    <row r="62" spans="1:15" x14ac:dyDescent="0.2">
      <c r="A62" s="90" t="str">
        <f t="shared" si="4"/>
        <v>Lehky M.</v>
      </c>
      <c r="B62" s="11" t="str">
        <f t="shared" si="5"/>
        <v>I</v>
      </c>
      <c r="C62" s="90">
        <f t="shared" si="6"/>
        <v>55796.401899999997</v>
      </c>
      <c r="D62" t="str">
        <f t="shared" si="7"/>
        <v>I</v>
      </c>
      <c r="E62" s="98" t="e">
        <v>#N/A</v>
      </c>
      <c r="G62">
        <v>59223</v>
      </c>
      <c r="H62">
        <v>-1E-4</v>
      </c>
      <c r="I62">
        <v>55796.401899999997</v>
      </c>
      <c r="J62" t="s">
        <v>434</v>
      </c>
      <c r="K62" t="s">
        <v>36</v>
      </c>
      <c r="L62" t="s">
        <v>465</v>
      </c>
      <c r="N62" t="s">
        <v>466</v>
      </c>
    </row>
    <row r="63" spans="1:15" x14ac:dyDescent="0.2">
      <c r="A63" s="90" t="str">
        <f t="shared" si="4"/>
        <v>Lehky M.</v>
      </c>
      <c r="B63" s="11" t="str">
        <f t="shared" si="5"/>
        <v>II</v>
      </c>
      <c r="C63" s="90">
        <f t="shared" si="6"/>
        <v>55796.581299999998</v>
      </c>
      <c r="D63" t="str">
        <f t="shared" si="7"/>
        <v>I</v>
      </c>
      <c r="E63" s="98" t="e">
        <v>#N/A</v>
      </c>
      <c r="G63">
        <v>59223</v>
      </c>
      <c r="H63">
        <v>2.9999999999999997E-4</v>
      </c>
      <c r="I63">
        <v>55796.581299999998</v>
      </c>
      <c r="J63" t="s">
        <v>433</v>
      </c>
      <c r="K63" t="s">
        <v>36</v>
      </c>
      <c r="L63" t="s">
        <v>465</v>
      </c>
      <c r="N63" t="s">
        <v>466</v>
      </c>
    </row>
    <row r="64" spans="1:15" x14ac:dyDescent="0.2">
      <c r="A64" s="90" t="str">
        <f t="shared" si="4"/>
        <v>Lehky M.</v>
      </c>
      <c r="B64" s="11" t="str">
        <f t="shared" si="5"/>
        <v>I</v>
      </c>
      <c r="C64" s="90">
        <f t="shared" si="6"/>
        <v>55797.4732</v>
      </c>
      <c r="D64" t="str">
        <f t="shared" si="7"/>
        <v>I</v>
      </c>
      <c r="E64" s="98" t="e">
        <v>#N/A</v>
      </c>
      <c r="G64">
        <v>59226</v>
      </c>
      <c r="H64">
        <v>-6.9999999999999999E-4</v>
      </c>
      <c r="I64">
        <v>55797.4732</v>
      </c>
      <c r="J64" t="s">
        <v>434</v>
      </c>
      <c r="K64" t="s">
        <v>36</v>
      </c>
      <c r="L64" t="s">
        <v>465</v>
      </c>
      <c r="N64" t="s">
        <v>466</v>
      </c>
    </row>
    <row r="65" spans="1:14" x14ac:dyDescent="0.2">
      <c r="A65" s="90" t="str">
        <f t="shared" si="4"/>
        <v>Lehky M.</v>
      </c>
      <c r="B65" s="11" t="str">
        <f t="shared" si="5"/>
        <v>I</v>
      </c>
      <c r="C65" s="90">
        <f t="shared" si="6"/>
        <v>55797.473299999998</v>
      </c>
      <c r="D65" t="str">
        <f t="shared" si="7"/>
        <v>R</v>
      </c>
      <c r="E65" s="98" t="e">
        <v>#N/A</v>
      </c>
      <c r="G65">
        <v>59226</v>
      </c>
      <c r="H65">
        <v>-6.9999999999999999E-4</v>
      </c>
      <c r="I65">
        <v>55797.473299999998</v>
      </c>
      <c r="J65" t="s">
        <v>434</v>
      </c>
      <c r="K65" t="s">
        <v>94</v>
      </c>
      <c r="L65" t="s">
        <v>465</v>
      </c>
      <c r="N65" t="s">
        <v>466</v>
      </c>
    </row>
    <row r="66" spans="1:14" x14ac:dyDescent="0.2">
      <c r="A66" s="90" t="str">
        <f t="shared" si="4"/>
        <v>Lehky M.</v>
      </c>
      <c r="B66" s="11" t="str">
        <f t="shared" si="5"/>
        <v>I</v>
      </c>
      <c r="C66" s="90">
        <f t="shared" si="6"/>
        <v>55797.473899999997</v>
      </c>
      <c r="D66" t="str">
        <f t="shared" si="7"/>
        <v>V</v>
      </c>
      <c r="E66" s="98" t="e">
        <v>#N/A</v>
      </c>
      <c r="G66">
        <v>59226</v>
      </c>
      <c r="H66">
        <v>-1E-4</v>
      </c>
      <c r="I66">
        <v>55797.473899999997</v>
      </c>
      <c r="J66" t="s">
        <v>434</v>
      </c>
      <c r="K66" t="s">
        <v>114</v>
      </c>
      <c r="L66" t="s">
        <v>465</v>
      </c>
      <c r="N66" t="s">
        <v>466</v>
      </c>
    </row>
    <row r="67" spans="1:14" x14ac:dyDescent="0.2">
      <c r="A67" s="90" t="str">
        <f t="shared" si="4"/>
        <v>Lehky M.</v>
      </c>
      <c r="B67" s="11" t="str">
        <f t="shared" si="5"/>
        <v>I</v>
      </c>
      <c r="C67" s="90">
        <f t="shared" si="6"/>
        <v>55802.475899999998</v>
      </c>
      <c r="D67" t="str">
        <f t="shared" si="7"/>
        <v>R</v>
      </c>
      <c r="E67" s="98" t="e">
        <v>#N/A</v>
      </c>
      <c r="G67">
        <v>59240</v>
      </c>
      <c r="H67">
        <v>-5.9999999999999995E-4</v>
      </c>
      <c r="I67">
        <v>55802.475899999998</v>
      </c>
      <c r="J67" t="s">
        <v>434</v>
      </c>
      <c r="K67" t="s">
        <v>94</v>
      </c>
      <c r="L67" t="s">
        <v>465</v>
      </c>
      <c r="N67" t="s">
        <v>466</v>
      </c>
    </row>
    <row r="68" spans="1:14" x14ac:dyDescent="0.2">
      <c r="A68" s="90" t="str">
        <f t="shared" si="4"/>
        <v>Lehky M.</v>
      </c>
      <c r="B68" s="11" t="str">
        <f t="shared" si="5"/>
        <v>I</v>
      </c>
      <c r="C68" s="90">
        <f t="shared" si="6"/>
        <v>55802.476999999999</v>
      </c>
      <c r="D68" t="str">
        <f t="shared" si="7"/>
        <v>V</v>
      </c>
      <c r="E68" s="98" t="e">
        <v>#N/A</v>
      </c>
      <c r="G68">
        <v>59240</v>
      </c>
      <c r="H68">
        <v>5.0000000000000001E-4</v>
      </c>
      <c r="I68">
        <v>55802.476999999999</v>
      </c>
      <c r="J68" t="s">
        <v>434</v>
      </c>
      <c r="K68" t="s">
        <v>114</v>
      </c>
      <c r="L68" t="s">
        <v>465</v>
      </c>
      <c r="N68" t="s">
        <v>466</v>
      </c>
    </row>
    <row r="69" spans="1:14" x14ac:dyDescent="0.2">
      <c r="A69" s="90" t="str">
        <f t="shared" si="4"/>
        <v>Lehky M.</v>
      </c>
      <c r="B69" s="11" t="str">
        <f t="shared" si="5"/>
        <v>I</v>
      </c>
      <c r="C69" s="90">
        <f t="shared" si="6"/>
        <v>55815.3387</v>
      </c>
      <c r="D69" t="str">
        <f t="shared" si="7"/>
        <v>R</v>
      </c>
      <c r="E69" s="98" t="e">
        <v>#N/A</v>
      </c>
      <c r="G69">
        <v>59276</v>
      </c>
      <c r="H69">
        <v>-1.8E-3</v>
      </c>
      <c r="I69">
        <v>55815.3387</v>
      </c>
      <c r="J69" t="s">
        <v>434</v>
      </c>
      <c r="K69" t="s">
        <v>94</v>
      </c>
      <c r="L69" t="s">
        <v>465</v>
      </c>
      <c r="N69" t="s">
        <v>466</v>
      </c>
    </row>
    <row r="70" spans="1:14" x14ac:dyDescent="0.2">
      <c r="A70" s="90" t="str">
        <f t="shared" si="4"/>
        <v>Lehky M.</v>
      </c>
      <c r="B70" s="11" t="str">
        <f t="shared" si="5"/>
        <v>I</v>
      </c>
      <c r="C70" s="90">
        <f t="shared" si="6"/>
        <v>55815.3393</v>
      </c>
      <c r="D70" t="str">
        <f t="shared" si="7"/>
        <v>V</v>
      </c>
      <c r="E70" s="98" t="e">
        <v>#N/A</v>
      </c>
      <c r="G70">
        <v>59276</v>
      </c>
      <c r="H70">
        <v>-1.1000000000000001E-3</v>
      </c>
      <c r="I70">
        <v>55815.3393</v>
      </c>
      <c r="J70" t="s">
        <v>434</v>
      </c>
      <c r="K70" t="s">
        <v>114</v>
      </c>
      <c r="L70" t="s">
        <v>465</v>
      </c>
      <c r="N70" t="s">
        <v>466</v>
      </c>
    </row>
    <row r="71" spans="1:14" x14ac:dyDescent="0.2">
      <c r="A71" s="90" t="str">
        <f t="shared" si="4"/>
        <v>Lehky M.</v>
      </c>
      <c r="B71" s="11" t="str">
        <f t="shared" si="5"/>
        <v>I</v>
      </c>
      <c r="C71" s="90">
        <f t="shared" si="6"/>
        <v>55815.339500000002</v>
      </c>
      <c r="D71" t="str">
        <f t="shared" si="7"/>
        <v>I</v>
      </c>
      <c r="E71" s="98" t="e">
        <v>#N/A</v>
      </c>
      <c r="G71">
        <v>59276</v>
      </c>
      <c r="H71">
        <v>-1E-3</v>
      </c>
      <c r="I71">
        <v>55815.339500000002</v>
      </c>
      <c r="J71" t="s">
        <v>434</v>
      </c>
      <c r="K71" t="s">
        <v>36</v>
      </c>
      <c r="L71" t="s">
        <v>465</v>
      </c>
      <c r="N71" t="s">
        <v>466</v>
      </c>
    </row>
    <row r="72" spans="1:14" x14ac:dyDescent="0.2">
      <c r="A72" s="90" t="str">
        <f t="shared" si="4"/>
        <v>Lehky M.</v>
      </c>
      <c r="B72" s="11" t="str">
        <f t="shared" si="5"/>
        <v>II</v>
      </c>
      <c r="C72" s="90">
        <f t="shared" si="6"/>
        <v>55817.305899999999</v>
      </c>
      <c r="D72" t="str">
        <f t="shared" si="7"/>
        <v>I</v>
      </c>
      <c r="E72" s="98" t="e">
        <v>#N/A</v>
      </c>
      <c r="G72">
        <v>59281</v>
      </c>
      <c r="H72">
        <v>-2.0000000000000001E-4</v>
      </c>
      <c r="I72">
        <v>55817.305899999999</v>
      </c>
      <c r="J72" t="s">
        <v>433</v>
      </c>
      <c r="K72" t="s">
        <v>36</v>
      </c>
      <c r="L72" t="s">
        <v>465</v>
      </c>
      <c r="N72" t="s">
        <v>466</v>
      </c>
    </row>
    <row r="73" spans="1:14" x14ac:dyDescent="0.2">
      <c r="A73" s="90" t="str">
        <f t="shared" si="4"/>
        <v>Lehky M.</v>
      </c>
      <c r="B73" s="11" t="str">
        <f t="shared" si="5"/>
        <v>II</v>
      </c>
      <c r="C73" s="90">
        <f t="shared" si="6"/>
        <v>55817.306199999999</v>
      </c>
      <c r="D73" t="str">
        <f t="shared" si="7"/>
        <v>R</v>
      </c>
      <c r="E73" s="98" t="e">
        <v>#N/A</v>
      </c>
      <c r="G73">
        <v>59281</v>
      </c>
      <c r="H73">
        <v>1E-4</v>
      </c>
      <c r="I73">
        <v>55817.306199999999</v>
      </c>
      <c r="J73" t="s">
        <v>433</v>
      </c>
      <c r="K73" t="s">
        <v>94</v>
      </c>
      <c r="L73" t="s">
        <v>465</v>
      </c>
      <c r="N73" t="s">
        <v>466</v>
      </c>
    </row>
    <row r="74" spans="1:14" x14ac:dyDescent="0.2">
      <c r="A74" s="90" t="str">
        <f t="shared" si="4"/>
        <v>Lehky M.</v>
      </c>
      <c r="B74" s="11" t="str">
        <f t="shared" si="5"/>
        <v>II</v>
      </c>
      <c r="C74" s="90">
        <f t="shared" si="6"/>
        <v>55817.306799999998</v>
      </c>
      <c r="D74" t="str">
        <f t="shared" si="7"/>
        <v>V</v>
      </c>
      <c r="E74" s="98" t="e">
        <v>#N/A</v>
      </c>
      <c r="G74">
        <v>59281</v>
      </c>
      <c r="H74">
        <v>6.9999999999999999E-4</v>
      </c>
      <c r="I74">
        <v>55817.306799999998</v>
      </c>
      <c r="J74" t="s">
        <v>433</v>
      </c>
      <c r="K74" t="s">
        <v>114</v>
      </c>
      <c r="L74" t="s">
        <v>465</v>
      </c>
      <c r="N74" t="s">
        <v>466</v>
      </c>
    </row>
    <row r="75" spans="1:14" x14ac:dyDescent="0.2">
      <c r="A75" s="90" t="str">
        <f t="shared" ref="A75:A94" si="8">L75</f>
        <v>Lehky M.</v>
      </c>
      <c r="B75" s="11" t="str">
        <f t="shared" ref="B75:B94" si="9">IF(J75="s","II","I")</f>
        <v>I</v>
      </c>
      <c r="C75" s="90">
        <f t="shared" ref="C75:C94" si="10">I75</f>
        <v>55817.482199999999</v>
      </c>
      <c r="D75" t="str">
        <f t="shared" ref="D75:D94" si="11">K75</f>
        <v>V</v>
      </c>
      <c r="E75" s="98" t="e">
        <v>#N/A</v>
      </c>
      <c r="G75">
        <v>59282</v>
      </c>
      <c r="H75">
        <v>-2.3E-3</v>
      </c>
      <c r="I75">
        <v>55817.482199999999</v>
      </c>
      <c r="J75" t="s">
        <v>434</v>
      </c>
      <c r="K75" t="s">
        <v>114</v>
      </c>
      <c r="L75" t="s">
        <v>465</v>
      </c>
      <c r="N75" t="s">
        <v>466</v>
      </c>
    </row>
    <row r="76" spans="1:14" x14ac:dyDescent="0.2">
      <c r="A76" s="90" t="str">
        <f t="shared" si="8"/>
        <v>Lehky M.</v>
      </c>
      <c r="B76" s="11" t="str">
        <f t="shared" si="9"/>
        <v>I</v>
      </c>
      <c r="C76" s="90">
        <f t="shared" si="10"/>
        <v>55817.4827</v>
      </c>
      <c r="D76" t="str">
        <f t="shared" si="11"/>
        <v>I</v>
      </c>
      <c r="E76" s="98" t="e">
        <v>#N/A</v>
      </c>
      <c r="G76">
        <v>59282</v>
      </c>
      <c r="H76">
        <v>-1.6999999999999999E-3</v>
      </c>
      <c r="I76">
        <v>55817.4827</v>
      </c>
      <c r="J76" t="s">
        <v>434</v>
      </c>
      <c r="K76" t="s">
        <v>36</v>
      </c>
      <c r="L76" t="s">
        <v>465</v>
      </c>
      <c r="N76" t="s">
        <v>466</v>
      </c>
    </row>
    <row r="77" spans="1:14" x14ac:dyDescent="0.2">
      <c r="A77" s="90" t="str">
        <f t="shared" si="8"/>
        <v>Lehky M.</v>
      </c>
      <c r="B77" s="11" t="str">
        <f t="shared" si="9"/>
        <v>I</v>
      </c>
      <c r="C77" s="90">
        <f t="shared" si="10"/>
        <v>55817.482900000003</v>
      </c>
      <c r="D77" t="str">
        <f t="shared" si="11"/>
        <v>R</v>
      </c>
      <c r="E77" s="98" t="e">
        <v>#N/A</v>
      </c>
      <c r="G77">
        <v>59282</v>
      </c>
      <c r="H77">
        <v>-1.5E-3</v>
      </c>
      <c r="I77">
        <v>55817.482900000003</v>
      </c>
      <c r="J77" t="s">
        <v>434</v>
      </c>
      <c r="K77" t="s">
        <v>94</v>
      </c>
      <c r="L77" t="s">
        <v>465</v>
      </c>
      <c r="N77" t="s">
        <v>466</v>
      </c>
    </row>
    <row r="78" spans="1:14" x14ac:dyDescent="0.2">
      <c r="A78" s="90" t="str">
        <f t="shared" si="8"/>
        <v>Lehky M.</v>
      </c>
      <c r="B78" s="11" t="str">
        <f t="shared" si="9"/>
        <v>II</v>
      </c>
      <c r="C78" s="90">
        <f t="shared" si="10"/>
        <v>55819.450599999996</v>
      </c>
      <c r="D78" t="str">
        <f t="shared" si="11"/>
        <v>R</v>
      </c>
      <c r="E78" s="98" t="e">
        <v>#N/A</v>
      </c>
      <c r="G78">
        <v>59287</v>
      </c>
      <c r="H78">
        <v>5.9999999999999995E-4</v>
      </c>
      <c r="I78">
        <v>55819.450599999996</v>
      </c>
      <c r="J78" t="s">
        <v>433</v>
      </c>
      <c r="K78" t="s">
        <v>94</v>
      </c>
      <c r="L78" t="s">
        <v>465</v>
      </c>
      <c r="N78" t="s">
        <v>466</v>
      </c>
    </row>
    <row r="79" spans="1:14" x14ac:dyDescent="0.2">
      <c r="A79" s="90" t="str">
        <f t="shared" si="8"/>
        <v>Lehky M.</v>
      </c>
      <c r="B79" s="11" t="str">
        <f t="shared" si="9"/>
        <v>II</v>
      </c>
      <c r="C79" s="90">
        <f t="shared" si="10"/>
        <v>55819.450700000001</v>
      </c>
      <c r="D79" t="str">
        <f t="shared" si="11"/>
        <v>V</v>
      </c>
      <c r="E79" s="98" t="e">
        <v>#N/A</v>
      </c>
      <c r="G79">
        <v>59287</v>
      </c>
      <c r="H79">
        <v>6.9999999999999999E-4</v>
      </c>
      <c r="I79">
        <v>55819.450700000001</v>
      </c>
      <c r="J79" t="s">
        <v>433</v>
      </c>
      <c r="K79" t="s">
        <v>114</v>
      </c>
      <c r="L79" t="s">
        <v>465</v>
      </c>
      <c r="N79" t="s">
        <v>466</v>
      </c>
    </row>
    <row r="80" spans="1:14" x14ac:dyDescent="0.2">
      <c r="A80" s="90" t="str">
        <f t="shared" si="8"/>
        <v>Lehky M.</v>
      </c>
      <c r="B80" s="11" t="str">
        <f t="shared" si="9"/>
        <v>II</v>
      </c>
      <c r="C80" s="90">
        <f t="shared" si="10"/>
        <v>55819.450900000003</v>
      </c>
      <c r="D80" t="str">
        <f t="shared" si="11"/>
        <v>I</v>
      </c>
      <c r="E80" s="98" t="e">
        <v>#N/A</v>
      </c>
      <c r="G80">
        <v>59287</v>
      </c>
      <c r="H80">
        <v>8.9999999999999998E-4</v>
      </c>
      <c r="I80">
        <v>55819.450900000003</v>
      </c>
      <c r="J80" t="s">
        <v>433</v>
      </c>
      <c r="K80" t="s">
        <v>36</v>
      </c>
      <c r="L80" t="s">
        <v>465</v>
      </c>
      <c r="N80" t="s">
        <v>466</v>
      </c>
    </row>
    <row r="81" spans="1:14" x14ac:dyDescent="0.2">
      <c r="A81" s="90" t="str">
        <f t="shared" si="8"/>
        <v>Smelcer L.</v>
      </c>
      <c r="B81" s="11" t="str">
        <f t="shared" si="9"/>
        <v>II</v>
      </c>
      <c r="C81" s="90">
        <f t="shared" si="10"/>
        <v>55822.309500000003</v>
      </c>
      <c r="D81" t="str">
        <f t="shared" si="11"/>
        <v>ccd</v>
      </c>
      <c r="E81" s="98" t="e">
        <v>#N/A</v>
      </c>
      <c r="G81">
        <v>59295</v>
      </c>
      <c r="H81">
        <v>8.0000000000000004E-4</v>
      </c>
      <c r="I81">
        <v>55822.309500000003</v>
      </c>
      <c r="J81" t="s">
        <v>433</v>
      </c>
      <c r="K81" t="s">
        <v>443</v>
      </c>
      <c r="L81" t="s">
        <v>463</v>
      </c>
      <c r="N81" t="s">
        <v>467</v>
      </c>
    </row>
    <row r="82" spans="1:14" x14ac:dyDescent="0.2">
      <c r="A82" s="90" t="str">
        <f t="shared" si="8"/>
        <v>Lehky M.</v>
      </c>
      <c r="B82" s="11" t="str">
        <f t="shared" si="9"/>
        <v>I</v>
      </c>
      <c r="C82" s="90">
        <f t="shared" si="10"/>
        <v>55829.274100000002</v>
      </c>
      <c r="D82" t="str">
        <f t="shared" si="11"/>
        <v>I</v>
      </c>
      <c r="E82" s="98" t="e">
        <v>#N/A</v>
      </c>
      <c r="G82">
        <v>59315</v>
      </c>
      <c r="H82">
        <v>-2.2000000000000001E-3</v>
      </c>
      <c r="I82">
        <v>55829.274100000002</v>
      </c>
      <c r="J82" t="s">
        <v>434</v>
      </c>
      <c r="K82" t="s">
        <v>36</v>
      </c>
      <c r="L82" t="s">
        <v>465</v>
      </c>
      <c r="N82" t="s">
        <v>466</v>
      </c>
    </row>
    <row r="83" spans="1:14" x14ac:dyDescent="0.2">
      <c r="A83" s="90" t="str">
        <f t="shared" si="8"/>
        <v>Lehky M.</v>
      </c>
      <c r="B83" s="11" t="str">
        <f t="shared" si="9"/>
        <v>I</v>
      </c>
      <c r="C83" s="90">
        <f t="shared" si="10"/>
        <v>55829.274299999997</v>
      </c>
      <c r="D83" t="str">
        <f t="shared" si="11"/>
        <v>V</v>
      </c>
      <c r="E83" s="98" t="e">
        <v>#N/A</v>
      </c>
      <c r="G83">
        <v>59315</v>
      </c>
      <c r="H83">
        <v>-2E-3</v>
      </c>
      <c r="I83">
        <v>55829.274299999997</v>
      </c>
      <c r="J83" t="s">
        <v>434</v>
      </c>
      <c r="K83" t="s">
        <v>114</v>
      </c>
      <c r="L83" t="s">
        <v>465</v>
      </c>
      <c r="N83" t="s">
        <v>466</v>
      </c>
    </row>
    <row r="84" spans="1:14" x14ac:dyDescent="0.2">
      <c r="A84" s="90" t="str">
        <f t="shared" si="8"/>
        <v>Lehky M.</v>
      </c>
      <c r="B84" s="11" t="str">
        <f t="shared" si="9"/>
        <v>I</v>
      </c>
      <c r="C84" s="90">
        <f t="shared" si="10"/>
        <v>55829.274400000002</v>
      </c>
      <c r="D84" t="str">
        <f t="shared" si="11"/>
        <v>R</v>
      </c>
      <c r="E84" s="98" t="e">
        <v>#N/A</v>
      </c>
      <c r="G84">
        <v>59315</v>
      </c>
      <c r="H84">
        <v>-1.9E-3</v>
      </c>
      <c r="I84">
        <v>55829.274400000002</v>
      </c>
      <c r="J84" t="s">
        <v>434</v>
      </c>
      <c r="K84" t="s">
        <v>94</v>
      </c>
      <c r="L84" t="s">
        <v>465</v>
      </c>
      <c r="N84" t="s">
        <v>466</v>
      </c>
    </row>
    <row r="85" spans="1:14" x14ac:dyDescent="0.2">
      <c r="A85" s="90" t="str">
        <f t="shared" si="8"/>
        <v>Lehky M.</v>
      </c>
      <c r="B85" s="11" t="str">
        <f t="shared" si="9"/>
        <v>II</v>
      </c>
      <c r="C85" s="90">
        <f t="shared" si="10"/>
        <v>55829.454599999997</v>
      </c>
      <c r="D85" t="str">
        <f t="shared" si="11"/>
        <v>R</v>
      </c>
      <c r="E85" s="98" t="e">
        <v>#N/A</v>
      </c>
      <c r="G85">
        <v>59315</v>
      </c>
      <c r="H85">
        <v>-6.9999999999999999E-4</v>
      </c>
      <c r="I85">
        <v>55829.454599999997</v>
      </c>
      <c r="J85" t="s">
        <v>433</v>
      </c>
      <c r="K85" t="s">
        <v>94</v>
      </c>
      <c r="L85" t="s">
        <v>465</v>
      </c>
      <c r="N85" t="s">
        <v>466</v>
      </c>
    </row>
    <row r="86" spans="1:14" x14ac:dyDescent="0.2">
      <c r="A86" s="90" t="str">
        <f t="shared" si="8"/>
        <v>Lehky M.</v>
      </c>
      <c r="B86" s="11" t="str">
        <f t="shared" si="9"/>
        <v>II</v>
      </c>
      <c r="C86" s="90">
        <f t="shared" si="10"/>
        <v>55829.454899999997</v>
      </c>
      <c r="D86" t="str">
        <f t="shared" si="11"/>
        <v>I</v>
      </c>
      <c r="E86" s="98" t="e">
        <v>#N/A</v>
      </c>
      <c r="G86">
        <v>59315</v>
      </c>
      <c r="H86">
        <v>-4.0000000000000002E-4</v>
      </c>
      <c r="I86">
        <v>55829.454899999997</v>
      </c>
      <c r="J86" t="s">
        <v>433</v>
      </c>
      <c r="K86" t="s">
        <v>36</v>
      </c>
      <c r="L86" t="s">
        <v>465</v>
      </c>
      <c r="N86" t="s">
        <v>466</v>
      </c>
    </row>
    <row r="87" spans="1:14" x14ac:dyDescent="0.2">
      <c r="A87" s="90" t="str">
        <f t="shared" si="8"/>
        <v>Lehky M.</v>
      </c>
      <c r="B87" s="11" t="str">
        <f t="shared" si="9"/>
        <v>II</v>
      </c>
      <c r="C87" s="90">
        <f t="shared" si="10"/>
        <v>55829.455399999999</v>
      </c>
      <c r="D87" t="str">
        <f t="shared" si="11"/>
        <v>V</v>
      </c>
      <c r="E87" s="98" t="e">
        <v>#N/A</v>
      </c>
      <c r="G87">
        <v>59315</v>
      </c>
      <c r="H87">
        <v>1E-4</v>
      </c>
      <c r="I87">
        <v>55829.455399999999</v>
      </c>
      <c r="J87" t="s">
        <v>433</v>
      </c>
      <c r="K87" t="s">
        <v>114</v>
      </c>
      <c r="L87" t="s">
        <v>465</v>
      </c>
      <c r="N87" t="s">
        <v>466</v>
      </c>
    </row>
    <row r="88" spans="1:14" x14ac:dyDescent="0.2">
      <c r="A88" s="90" t="str">
        <f t="shared" si="8"/>
        <v>Lehky M.</v>
      </c>
      <c r="B88" s="11" t="str">
        <f t="shared" si="9"/>
        <v>II</v>
      </c>
      <c r="C88" s="90">
        <f t="shared" si="10"/>
        <v>55851.250800000002</v>
      </c>
      <c r="D88" t="str">
        <f t="shared" si="11"/>
        <v>R</v>
      </c>
      <c r="E88" s="98" t="e">
        <v>#N/A</v>
      </c>
      <c r="G88">
        <v>59376</v>
      </c>
      <c r="H88">
        <v>-1.6000000000000001E-3</v>
      </c>
      <c r="I88">
        <v>55851.250800000002</v>
      </c>
      <c r="J88" t="s">
        <v>433</v>
      </c>
      <c r="K88" t="s">
        <v>94</v>
      </c>
      <c r="L88" t="s">
        <v>465</v>
      </c>
      <c r="N88" t="s">
        <v>466</v>
      </c>
    </row>
    <row r="89" spans="1:14" x14ac:dyDescent="0.2">
      <c r="A89" s="90" t="str">
        <f t="shared" si="8"/>
        <v>Lehky M.</v>
      </c>
      <c r="B89" s="11" t="str">
        <f t="shared" si="9"/>
        <v>II</v>
      </c>
      <c r="C89" s="90">
        <f t="shared" si="10"/>
        <v>55851.251400000001</v>
      </c>
      <c r="D89" t="str">
        <f t="shared" si="11"/>
        <v>I</v>
      </c>
      <c r="E89" s="98" t="e">
        <v>#N/A</v>
      </c>
      <c r="G89">
        <v>59376</v>
      </c>
      <c r="H89">
        <v>-1E-3</v>
      </c>
      <c r="I89">
        <v>55851.251400000001</v>
      </c>
      <c r="J89" t="s">
        <v>433</v>
      </c>
      <c r="K89" t="s">
        <v>36</v>
      </c>
      <c r="L89" t="s">
        <v>465</v>
      </c>
      <c r="N89" t="s">
        <v>466</v>
      </c>
    </row>
    <row r="90" spans="1:14" x14ac:dyDescent="0.2">
      <c r="A90" s="90" t="str">
        <f t="shared" si="8"/>
        <v>Lehky M.</v>
      </c>
      <c r="B90" s="11" t="str">
        <f t="shared" si="9"/>
        <v>II</v>
      </c>
      <c r="C90" s="90">
        <f t="shared" si="10"/>
        <v>55851.251900000003</v>
      </c>
      <c r="D90" t="str">
        <f t="shared" si="11"/>
        <v>V</v>
      </c>
      <c r="E90" s="98" t="e">
        <v>#N/A</v>
      </c>
      <c r="G90">
        <v>59376</v>
      </c>
      <c r="H90">
        <v>-5.0000000000000001E-4</v>
      </c>
      <c r="I90">
        <v>55851.251900000003</v>
      </c>
      <c r="J90" t="s">
        <v>433</v>
      </c>
      <c r="K90" t="s">
        <v>114</v>
      </c>
      <c r="L90" t="s">
        <v>465</v>
      </c>
      <c r="N90" t="s">
        <v>466</v>
      </c>
    </row>
    <row r="91" spans="1:14" x14ac:dyDescent="0.2">
      <c r="A91" s="90" t="str">
        <f t="shared" si="8"/>
        <v>Lehky M.</v>
      </c>
      <c r="B91" s="11" t="str">
        <f t="shared" si="9"/>
        <v>I</v>
      </c>
      <c r="C91" s="90">
        <f t="shared" si="10"/>
        <v>55851.428899999999</v>
      </c>
      <c r="D91" t="str">
        <f t="shared" si="11"/>
        <v>I</v>
      </c>
      <c r="E91" s="98" t="e">
        <v>#N/A</v>
      </c>
      <c r="G91">
        <v>59377</v>
      </c>
      <c r="H91">
        <v>-1.8E-3</v>
      </c>
      <c r="I91">
        <v>55851.428899999999</v>
      </c>
      <c r="J91" t="s">
        <v>434</v>
      </c>
      <c r="K91" t="s">
        <v>36</v>
      </c>
      <c r="L91" t="s">
        <v>465</v>
      </c>
      <c r="N91" t="s">
        <v>466</v>
      </c>
    </row>
    <row r="92" spans="1:14" x14ac:dyDescent="0.2">
      <c r="A92" s="90" t="str">
        <f t="shared" si="8"/>
        <v>Lehky M.</v>
      </c>
      <c r="B92" s="11" t="str">
        <f t="shared" si="9"/>
        <v>I</v>
      </c>
      <c r="C92" s="90">
        <f t="shared" si="10"/>
        <v>55851.428999999996</v>
      </c>
      <c r="D92" t="str">
        <f t="shared" si="11"/>
        <v>R</v>
      </c>
      <c r="E92" s="98" t="e">
        <v>#N/A</v>
      </c>
      <c r="G92">
        <v>59377</v>
      </c>
      <c r="H92">
        <v>-1.8E-3</v>
      </c>
      <c r="I92">
        <v>55851.428999999996</v>
      </c>
      <c r="J92" t="s">
        <v>434</v>
      </c>
      <c r="K92" t="s">
        <v>94</v>
      </c>
      <c r="L92" t="s">
        <v>465</v>
      </c>
      <c r="N92" t="s">
        <v>466</v>
      </c>
    </row>
    <row r="93" spans="1:14" x14ac:dyDescent="0.2">
      <c r="A93" s="90" t="str">
        <f t="shared" si="8"/>
        <v>Lehky M.</v>
      </c>
      <c r="B93" s="11" t="str">
        <f t="shared" si="9"/>
        <v>I</v>
      </c>
      <c r="C93" s="90">
        <f t="shared" si="10"/>
        <v>55851.429100000001</v>
      </c>
      <c r="D93" t="str">
        <f t="shared" si="11"/>
        <v>V</v>
      </c>
      <c r="E93" s="98" t="e">
        <v>#N/A</v>
      </c>
      <c r="G93">
        <v>59377</v>
      </c>
      <c r="H93">
        <v>-1.6999999999999999E-3</v>
      </c>
      <c r="I93">
        <v>55851.429100000001</v>
      </c>
      <c r="J93" t="s">
        <v>434</v>
      </c>
      <c r="K93" t="s">
        <v>114</v>
      </c>
      <c r="L93" t="s">
        <v>465</v>
      </c>
      <c r="N93" t="s">
        <v>466</v>
      </c>
    </row>
    <row r="94" spans="1:14" x14ac:dyDescent="0.2">
      <c r="A94" s="90" t="str">
        <f t="shared" si="8"/>
        <v>Magris M.</v>
      </c>
      <c r="B94" s="11" t="str">
        <f t="shared" si="9"/>
        <v>I</v>
      </c>
      <c r="C94" s="90">
        <f t="shared" si="10"/>
        <v>56178.379200000003</v>
      </c>
      <c r="D94" t="str">
        <f t="shared" si="11"/>
        <v>ccd</v>
      </c>
      <c r="E94" s="98" t="e">
        <v>#N/A</v>
      </c>
      <c r="G94">
        <v>60292</v>
      </c>
      <c r="H94">
        <v>-8.0999999999999996E-3</v>
      </c>
      <c r="I94">
        <v>56178.379200000003</v>
      </c>
      <c r="J94" t="s">
        <v>434</v>
      </c>
      <c r="K94" t="s">
        <v>443</v>
      </c>
      <c r="L94" t="s">
        <v>468</v>
      </c>
      <c r="N94" t="s">
        <v>469</v>
      </c>
    </row>
    <row r="95" spans="1:14" x14ac:dyDescent="0.2">
      <c r="B95" s="11"/>
      <c r="C95" s="90"/>
    </row>
    <row r="96" spans="1:14" x14ac:dyDescent="0.2">
      <c r="B96" s="11"/>
      <c r="C96" s="90"/>
    </row>
    <row r="97" spans="2:3" x14ac:dyDescent="0.2">
      <c r="B97" s="11"/>
      <c r="C97" s="90"/>
    </row>
    <row r="98" spans="2:3" x14ac:dyDescent="0.2">
      <c r="B98" s="11"/>
      <c r="C98" s="90"/>
    </row>
    <row r="99" spans="2:3" x14ac:dyDescent="0.2">
      <c r="B99" s="11"/>
      <c r="C99" s="90"/>
    </row>
    <row r="100" spans="2:3" x14ac:dyDescent="0.2">
      <c r="B100" s="11"/>
      <c r="C100" s="90"/>
    </row>
    <row r="101" spans="2:3" x14ac:dyDescent="0.2">
      <c r="B101" s="11"/>
      <c r="C101" s="90"/>
    </row>
    <row r="102" spans="2:3" x14ac:dyDescent="0.2">
      <c r="B102" s="11"/>
      <c r="C102" s="90"/>
    </row>
    <row r="103" spans="2:3" x14ac:dyDescent="0.2">
      <c r="B103" s="11"/>
      <c r="C103" s="90"/>
    </row>
    <row r="104" spans="2:3" x14ac:dyDescent="0.2">
      <c r="B104" s="11"/>
      <c r="C104" s="90"/>
    </row>
    <row r="105" spans="2:3" x14ac:dyDescent="0.2">
      <c r="B105" s="11"/>
      <c r="C105" s="90"/>
    </row>
    <row r="106" spans="2:3" x14ac:dyDescent="0.2">
      <c r="B106" s="11"/>
      <c r="C106" s="90"/>
    </row>
    <row r="107" spans="2:3" x14ac:dyDescent="0.2">
      <c r="B107" s="11"/>
      <c r="C107" s="90"/>
    </row>
    <row r="108" spans="2:3" x14ac:dyDescent="0.2">
      <c r="B108" s="11"/>
      <c r="C108" s="90"/>
    </row>
    <row r="109" spans="2:3" x14ac:dyDescent="0.2">
      <c r="B109" s="11"/>
      <c r="C109" s="90"/>
    </row>
    <row r="110" spans="2:3" x14ac:dyDescent="0.2">
      <c r="B110" s="11"/>
      <c r="C110" s="90"/>
    </row>
    <row r="111" spans="2:3" x14ac:dyDescent="0.2">
      <c r="B111" s="11"/>
      <c r="C111" s="90"/>
    </row>
    <row r="112" spans="2:3" x14ac:dyDescent="0.2">
      <c r="B112" s="11"/>
      <c r="C112" s="90"/>
    </row>
    <row r="113" spans="2:3" x14ac:dyDescent="0.2">
      <c r="B113" s="11"/>
      <c r="C113" s="90"/>
    </row>
    <row r="114" spans="2:3" x14ac:dyDescent="0.2">
      <c r="B114" s="11"/>
      <c r="C114" s="90"/>
    </row>
    <row r="115" spans="2:3" x14ac:dyDescent="0.2">
      <c r="B115" s="11"/>
      <c r="C115" s="90"/>
    </row>
    <row r="116" spans="2:3" x14ac:dyDescent="0.2">
      <c r="B116" s="11"/>
      <c r="C116" s="90"/>
    </row>
    <row r="117" spans="2:3" x14ac:dyDescent="0.2">
      <c r="B117" s="11"/>
      <c r="C117" s="90"/>
    </row>
    <row r="118" spans="2:3" x14ac:dyDescent="0.2">
      <c r="B118" s="11"/>
      <c r="C118" s="90"/>
    </row>
    <row r="119" spans="2:3" x14ac:dyDescent="0.2">
      <c r="B119" s="11"/>
      <c r="C119" s="90"/>
    </row>
    <row r="120" spans="2:3" x14ac:dyDescent="0.2">
      <c r="B120" s="11"/>
      <c r="C120" s="90"/>
    </row>
    <row r="121" spans="2:3" x14ac:dyDescent="0.2">
      <c r="B121" s="11"/>
      <c r="C121" s="90"/>
    </row>
    <row r="122" spans="2:3" x14ac:dyDescent="0.2">
      <c r="B122" s="11"/>
      <c r="C122" s="90"/>
    </row>
    <row r="123" spans="2:3" x14ac:dyDescent="0.2">
      <c r="B123" s="11"/>
      <c r="C123" s="90"/>
    </row>
    <row r="124" spans="2:3" x14ac:dyDescent="0.2">
      <c r="B124" s="11"/>
      <c r="C124" s="90"/>
    </row>
    <row r="125" spans="2:3" x14ac:dyDescent="0.2">
      <c r="B125" s="11"/>
      <c r="C125" s="90"/>
    </row>
    <row r="126" spans="2:3" x14ac:dyDescent="0.2">
      <c r="B126" s="11"/>
      <c r="C126" s="90"/>
    </row>
    <row r="127" spans="2:3" x14ac:dyDescent="0.2">
      <c r="B127" s="11"/>
      <c r="C127" s="90"/>
    </row>
    <row r="128" spans="2:3" x14ac:dyDescent="0.2">
      <c r="B128" s="11"/>
      <c r="C128" s="90"/>
    </row>
    <row r="129" spans="2:3" x14ac:dyDescent="0.2">
      <c r="B129" s="11"/>
      <c r="C129" s="90"/>
    </row>
    <row r="130" spans="2:3" x14ac:dyDescent="0.2">
      <c r="B130" s="11"/>
      <c r="C130" s="90"/>
    </row>
    <row r="131" spans="2:3" x14ac:dyDescent="0.2">
      <c r="B131" s="11"/>
      <c r="C131" s="90"/>
    </row>
    <row r="132" spans="2:3" x14ac:dyDescent="0.2">
      <c r="B132" s="11"/>
      <c r="C132" s="90"/>
    </row>
    <row r="133" spans="2:3" x14ac:dyDescent="0.2">
      <c r="B133" s="11"/>
      <c r="C133" s="90"/>
    </row>
    <row r="134" spans="2:3" x14ac:dyDescent="0.2">
      <c r="B134" s="11"/>
      <c r="C134" s="90"/>
    </row>
    <row r="135" spans="2:3" x14ac:dyDescent="0.2">
      <c r="B135" s="11"/>
      <c r="C135" s="90"/>
    </row>
    <row r="136" spans="2:3" x14ac:dyDescent="0.2">
      <c r="B136" s="11"/>
      <c r="C136" s="90"/>
    </row>
    <row r="137" spans="2:3" x14ac:dyDescent="0.2">
      <c r="B137" s="11"/>
      <c r="C137" s="90"/>
    </row>
    <row r="138" spans="2:3" x14ac:dyDescent="0.2">
      <c r="B138" s="11"/>
      <c r="C138" s="90"/>
    </row>
    <row r="139" spans="2:3" x14ac:dyDescent="0.2">
      <c r="B139" s="11"/>
      <c r="C139" s="90"/>
    </row>
    <row r="140" spans="2:3" x14ac:dyDescent="0.2">
      <c r="B140" s="11"/>
      <c r="C140" s="90"/>
    </row>
    <row r="141" spans="2:3" x14ac:dyDescent="0.2">
      <c r="B141" s="11"/>
      <c r="C141" s="90"/>
    </row>
    <row r="142" spans="2:3" x14ac:dyDescent="0.2">
      <c r="B142" s="11"/>
      <c r="C142" s="90"/>
    </row>
    <row r="143" spans="2:3" x14ac:dyDescent="0.2">
      <c r="B143" s="11"/>
      <c r="C143" s="90"/>
    </row>
    <row r="144" spans="2:3" x14ac:dyDescent="0.2">
      <c r="B144" s="11"/>
      <c r="C144" s="90"/>
    </row>
    <row r="145" spans="2:3" x14ac:dyDescent="0.2">
      <c r="B145" s="11"/>
      <c r="C145" s="90"/>
    </row>
    <row r="146" spans="2:3" x14ac:dyDescent="0.2">
      <c r="B146" s="11"/>
      <c r="C146" s="90"/>
    </row>
    <row r="147" spans="2:3" x14ac:dyDescent="0.2">
      <c r="B147" s="11"/>
      <c r="C147" s="90"/>
    </row>
    <row r="148" spans="2:3" x14ac:dyDescent="0.2">
      <c r="B148" s="11"/>
      <c r="C148" s="90"/>
    </row>
    <row r="149" spans="2:3" x14ac:dyDescent="0.2">
      <c r="B149" s="11"/>
      <c r="C149" s="90"/>
    </row>
    <row r="150" spans="2:3" x14ac:dyDescent="0.2">
      <c r="B150" s="11"/>
      <c r="C150" s="90"/>
    </row>
    <row r="151" spans="2:3" x14ac:dyDescent="0.2">
      <c r="B151" s="11"/>
      <c r="C151" s="90"/>
    </row>
    <row r="152" spans="2:3" x14ac:dyDescent="0.2">
      <c r="B152" s="11"/>
      <c r="C152" s="90"/>
    </row>
    <row r="153" spans="2:3" x14ac:dyDescent="0.2">
      <c r="B153" s="11"/>
      <c r="C153" s="90"/>
    </row>
    <row r="154" spans="2:3" x14ac:dyDescent="0.2">
      <c r="B154" s="11"/>
      <c r="C154" s="90"/>
    </row>
    <row r="155" spans="2:3" x14ac:dyDescent="0.2">
      <c r="B155" s="11"/>
      <c r="C155" s="90"/>
    </row>
    <row r="156" spans="2:3" x14ac:dyDescent="0.2">
      <c r="B156" s="11"/>
      <c r="C156" s="90"/>
    </row>
    <row r="157" spans="2:3" x14ac:dyDescent="0.2">
      <c r="B157" s="11"/>
      <c r="C157" s="90"/>
    </row>
    <row r="158" spans="2:3" x14ac:dyDescent="0.2">
      <c r="B158" s="11"/>
      <c r="C158" s="90"/>
    </row>
    <row r="159" spans="2:3" x14ac:dyDescent="0.2">
      <c r="B159" s="11"/>
      <c r="C159" s="90"/>
    </row>
    <row r="160" spans="2:3" x14ac:dyDescent="0.2">
      <c r="B160" s="11"/>
      <c r="C160" s="90"/>
    </row>
    <row r="161" spans="2:3" x14ac:dyDescent="0.2">
      <c r="B161" s="11"/>
      <c r="C161" s="90"/>
    </row>
    <row r="162" spans="2:3" x14ac:dyDescent="0.2">
      <c r="B162" s="11"/>
      <c r="C162" s="90"/>
    </row>
    <row r="163" spans="2:3" x14ac:dyDescent="0.2">
      <c r="B163" s="11"/>
      <c r="C163" s="90"/>
    </row>
    <row r="164" spans="2:3" x14ac:dyDescent="0.2">
      <c r="B164" s="11"/>
      <c r="C164" s="90"/>
    </row>
    <row r="165" spans="2:3" x14ac:dyDescent="0.2">
      <c r="B165" s="11"/>
      <c r="C165" s="90"/>
    </row>
    <row r="166" spans="2:3" x14ac:dyDescent="0.2">
      <c r="B166" s="11"/>
      <c r="C166" s="90"/>
    </row>
    <row r="167" spans="2:3" x14ac:dyDescent="0.2">
      <c r="B167" s="11"/>
      <c r="C167" s="90"/>
    </row>
    <row r="168" spans="2:3" x14ac:dyDescent="0.2">
      <c r="B168" s="11"/>
      <c r="C168" s="90"/>
    </row>
    <row r="169" spans="2:3" x14ac:dyDescent="0.2">
      <c r="B169" s="11"/>
      <c r="C169" s="90"/>
    </row>
    <row r="170" spans="2:3" x14ac:dyDescent="0.2">
      <c r="B170" s="11"/>
      <c r="C170" s="90"/>
    </row>
    <row r="171" spans="2:3" x14ac:dyDescent="0.2">
      <c r="B171" s="11"/>
      <c r="C171" s="90"/>
    </row>
    <row r="172" spans="2:3" x14ac:dyDescent="0.2">
      <c r="B172" s="11"/>
      <c r="C172" s="90"/>
    </row>
    <row r="173" spans="2:3" x14ac:dyDescent="0.2">
      <c r="B173" s="11"/>
      <c r="C173" s="90"/>
    </row>
    <row r="174" spans="2:3" x14ac:dyDescent="0.2">
      <c r="B174" s="11"/>
      <c r="C174" s="90"/>
    </row>
    <row r="175" spans="2:3" x14ac:dyDescent="0.2">
      <c r="B175" s="11"/>
      <c r="C175" s="90"/>
    </row>
    <row r="176" spans="2:3" x14ac:dyDescent="0.2">
      <c r="B176" s="11"/>
      <c r="C176" s="90"/>
    </row>
    <row r="177" spans="2:3" x14ac:dyDescent="0.2">
      <c r="B177" s="11"/>
      <c r="C177" s="90"/>
    </row>
    <row r="178" spans="2:3" x14ac:dyDescent="0.2">
      <c r="B178" s="11"/>
      <c r="C178" s="90"/>
    </row>
    <row r="179" spans="2:3" x14ac:dyDescent="0.2">
      <c r="B179" s="11"/>
      <c r="C179" s="90"/>
    </row>
    <row r="180" spans="2:3" x14ac:dyDescent="0.2">
      <c r="B180" s="11"/>
      <c r="C180" s="90"/>
    </row>
    <row r="181" spans="2:3" x14ac:dyDescent="0.2">
      <c r="B181" s="11"/>
      <c r="C181" s="90"/>
    </row>
    <row r="182" spans="2:3" x14ac:dyDescent="0.2">
      <c r="B182" s="11"/>
      <c r="C182" s="90"/>
    </row>
    <row r="183" spans="2:3" x14ac:dyDescent="0.2">
      <c r="B183" s="11"/>
      <c r="C183" s="90"/>
    </row>
    <row r="184" spans="2:3" x14ac:dyDescent="0.2">
      <c r="B184" s="11"/>
      <c r="C184" s="90"/>
    </row>
    <row r="185" spans="2:3" x14ac:dyDescent="0.2">
      <c r="B185" s="11"/>
      <c r="C185" s="90"/>
    </row>
    <row r="186" spans="2:3" x14ac:dyDescent="0.2">
      <c r="B186" s="11"/>
      <c r="C186" s="90"/>
    </row>
    <row r="187" spans="2:3" x14ac:dyDescent="0.2">
      <c r="B187" s="11"/>
      <c r="C187" s="90"/>
    </row>
    <row r="188" spans="2:3" x14ac:dyDescent="0.2">
      <c r="B188" s="11"/>
      <c r="C188" s="90"/>
    </row>
    <row r="189" spans="2:3" x14ac:dyDescent="0.2">
      <c r="B189" s="11"/>
      <c r="C189" s="90"/>
    </row>
    <row r="190" spans="2:3" x14ac:dyDescent="0.2">
      <c r="B190" s="11"/>
      <c r="C190" s="90"/>
    </row>
    <row r="191" spans="2:3" x14ac:dyDescent="0.2">
      <c r="B191" s="11"/>
      <c r="C191" s="90"/>
    </row>
    <row r="192" spans="2:3" x14ac:dyDescent="0.2">
      <c r="B192" s="11"/>
      <c r="C192" s="90"/>
    </row>
    <row r="193" spans="2:3" x14ac:dyDescent="0.2">
      <c r="B193" s="11"/>
      <c r="C193" s="90"/>
    </row>
    <row r="194" spans="2:3" x14ac:dyDescent="0.2">
      <c r="B194" s="11"/>
      <c r="C194" s="90"/>
    </row>
    <row r="195" spans="2:3" x14ac:dyDescent="0.2">
      <c r="B195" s="11"/>
      <c r="C195" s="90"/>
    </row>
    <row r="196" spans="2:3" x14ac:dyDescent="0.2">
      <c r="B196" s="11"/>
      <c r="C196" s="90"/>
    </row>
    <row r="197" spans="2:3" x14ac:dyDescent="0.2">
      <c r="B197" s="11"/>
      <c r="C197" s="90"/>
    </row>
    <row r="198" spans="2:3" x14ac:dyDescent="0.2">
      <c r="B198" s="11"/>
      <c r="C198" s="90"/>
    </row>
    <row r="199" spans="2:3" x14ac:dyDescent="0.2">
      <c r="B199" s="11"/>
      <c r="C199" s="90"/>
    </row>
    <row r="200" spans="2:3" x14ac:dyDescent="0.2">
      <c r="B200" s="11"/>
      <c r="C200" s="90"/>
    </row>
    <row r="201" spans="2:3" x14ac:dyDescent="0.2">
      <c r="B201" s="11"/>
      <c r="C201" s="90"/>
    </row>
    <row r="202" spans="2:3" x14ac:dyDescent="0.2">
      <c r="B202" s="11"/>
      <c r="C202" s="90"/>
    </row>
    <row r="203" spans="2:3" x14ac:dyDescent="0.2">
      <c r="B203" s="11"/>
      <c r="C203" s="90"/>
    </row>
    <row r="204" spans="2:3" x14ac:dyDescent="0.2">
      <c r="B204" s="11"/>
      <c r="C204" s="90"/>
    </row>
    <row r="205" spans="2:3" x14ac:dyDescent="0.2">
      <c r="B205" s="11"/>
      <c r="C205" s="90"/>
    </row>
    <row r="206" spans="2:3" x14ac:dyDescent="0.2">
      <c r="B206" s="11"/>
      <c r="C206" s="90"/>
    </row>
    <row r="207" spans="2:3" x14ac:dyDescent="0.2">
      <c r="B207" s="11"/>
      <c r="C207" s="90"/>
    </row>
    <row r="208" spans="2:3" x14ac:dyDescent="0.2">
      <c r="B208" s="11"/>
      <c r="C208" s="90"/>
    </row>
    <row r="209" spans="2:3" x14ac:dyDescent="0.2">
      <c r="B209" s="11"/>
      <c r="C209" s="90"/>
    </row>
    <row r="210" spans="2:3" x14ac:dyDescent="0.2">
      <c r="B210" s="11"/>
      <c r="C210" s="90"/>
    </row>
    <row r="211" spans="2:3" x14ac:dyDescent="0.2">
      <c r="B211" s="11"/>
      <c r="C211" s="90"/>
    </row>
    <row r="212" spans="2:3" x14ac:dyDescent="0.2">
      <c r="B212" s="11"/>
      <c r="C212" s="90"/>
    </row>
    <row r="213" spans="2:3" x14ac:dyDescent="0.2">
      <c r="B213" s="11"/>
      <c r="C213" s="90"/>
    </row>
    <row r="214" spans="2:3" x14ac:dyDescent="0.2">
      <c r="B214" s="11"/>
      <c r="C214" s="90"/>
    </row>
    <row r="215" spans="2:3" x14ac:dyDescent="0.2">
      <c r="B215" s="11"/>
      <c r="C215" s="90"/>
    </row>
    <row r="216" spans="2:3" x14ac:dyDescent="0.2">
      <c r="B216" s="11"/>
      <c r="C216" s="90"/>
    </row>
    <row r="217" spans="2:3" x14ac:dyDescent="0.2">
      <c r="B217" s="11"/>
      <c r="C217" s="90"/>
    </row>
    <row r="218" spans="2:3" x14ac:dyDescent="0.2">
      <c r="B218" s="11"/>
      <c r="C218" s="90"/>
    </row>
    <row r="219" spans="2:3" x14ac:dyDescent="0.2">
      <c r="B219" s="11"/>
      <c r="C219" s="90"/>
    </row>
    <row r="220" spans="2:3" x14ac:dyDescent="0.2">
      <c r="B220" s="11"/>
      <c r="C220" s="90"/>
    </row>
    <row r="221" spans="2:3" x14ac:dyDescent="0.2">
      <c r="B221" s="11"/>
      <c r="C221" s="90"/>
    </row>
    <row r="222" spans="2:3" x14ac:dyDescent="0.2">
      <c r="B222" s="11"/>
      <c r="C222" s="90"/>
    </row>
    <row r="223" spans="2:3" x14ac:dyDescent="0.2">
      <c r="B223" s="11"/>
      <c r="C223" s="90"/>
    </row>
    <row r="224" spans="2:3" x14ac:dyDescent="0.2">
      <c r="B224" s="11"/>
      <c r="C224" s="90"/>
    </row>
    <row r="225" spans="2:3" x14ac:dyDescent="0.2">
      <c r="B225" s="11"/>
      <c r="C225" s="90"/>
    </row>
    <row r="226" spans="2:3" x14ac:dyDescent="0.2">
      <c r="B226" s="11"/>
      <c r="C226" s="90"/>
    </row>
    <row r="227" spans="2:3" x14ac:dyDescent="0.2">
      <c r="B227" s="11"/>
      <c r="C227" s="90"/>
    </row>
    <row r="228" spans="2:3" x14ac:dyDescent="0.2">
      <c r="B228" s="11"/>
      <c r="C228" s="90"/>
    </row>
    <row r="229" spans="2:3" x14ac:dyDescent="0.2">
      <c r="B229" s="11"/>
      <c r="C229" s="90"/>
    </row>
    <row r="230" spans="2:3" x14ac:dyDescent="0.2">
      <c r="B230" s="11"/>
      <c r="C230" s="90"/>
    </row>
    <row r="231" spans="2:3" x14ac:dyDescent="0.2">
      <c r="B231" s="11"/>
      <c r="C231" s="90"/>
    </row>
    <row r="232" spans="2:3" x14ac:dyDescent="0.2">
      <c r="B232" s="11"/>
      <c r="C232" s="90"/>
    </row>
    <row r="233" spans="2:3" x14ac:dyDescent="0.2">
      <c r="B233" s="11"/>
      <c r="C233" s="90"/>
    </row>
    <row r="234" spans="2:3" x14ac:dyDescent="0.2">
      <c r="B234" s="11"/>
      <c r="C234" s="90"/>
    </row>
    <row r="235" spans="2:3" x14ac:dyDescent="0.2">
      <c r="B235" s="11"/>
      <c r="C235" s="90"/>
    </row>
    <row r="236" spans="2:3" x14ac:dyDescent="0.2">
      <c r="B236" s="11"/>
      <c r="C236" s="90"/>
    </row>
    <row r="237" spans="2:3" x14ac:dyDescent="0.2">
      <c r="B237" s="11"/>
      <c r="C237" s="90"/>
    </row>
    <row r="238" spans="2:3" x14ac:dyDescent="0.2">
      <c r="B238" s="11"/>
      <c r="C238" s="90"/>
    </row>
    <row r="239" spans="2:3" x14ac:dyDescent="0.2">
      <c r="B239" s="11"/>
      <c r="C239" s="90"/>
    </row>
    <row r="240" spans="2:3" x14ac:dyDescent="0.2">
      <c r="B240" s="11"/>
      <c r="C240" s="90"/>
    </row>
    <row r="241" spans="2:3" x14ac:dyDescent="0.2">
      <c r="B241" s="11"/>
      <c r="C241" s="90"/>
    </row>
    <row r="242" spans="2:3" x14ac:dyDescent="0.2">
      <c r="B242" s="11"/>
      <c r="C242" s="90"/>
    </row>
    <row r="243" spans="2:3" x14ac:dyDescent="0.2">
      <c r="B243" s="11"/>
      <c r="C243" s="90"/>
    </row>
    <row r="244" spans="2:3" x14ac:dyDescent="0.2">
      <c r="B244" s="11"/>
      <c r="C244" s="90"/>
    </row>
    <row r="245" spans="2:3" x14ac:dyDescent="0.2">
      <c r="B245" s="11"/>
      <c r="C245" s="90"/>
    </row>
    <row r="246" spans="2:3" x14ac:dyDescent="0.2">
      <c r="B246" s="11"/>
      <c r="C246" s="90"/>
    </row>
    <row r="247" spans="2:3" x14ac:dyDescent="0.2">
      <c r="B247" s="11"/>
      <c r="C247" s="90"/>
    </row>
    <row r="248" spans="2:3" x14ac:dyDescent="0.2">
      <c r="B248" s="11"/>
      <c r="C248" s="90"/>
    </row>
    <row r="249" spans="2:3" x14ac:dyDescent="0.2">
      <c r="B249" s="11"/>
      <c r="C249" s="90"/>
    </row>
    <row r="250" spans="2:3" x14ac:dyDescent="0.2">
      <c r="B250" s="11"/>
      <c r="C250" s="90"/>
    </row>
    <row r="251" spans="2:3" x14ac:dyDescent="0.2">
      <c r="B251" s="11"/>
      <c r="C251" s="90"/>
    </row>
    <row r="252" spans="2:3" x14ac:dyDescent="0.2">
      <c r="B252" s="11"/>
      <c r="C252" s="90"/>
    </row>
    <row r="253" spans="2:3" x14ac:dyDescent="0.2">
      <c r="B253" s="11"/>
      <c r="C253" s="90"/>
    </row>
    <row r="254" spans="2:3" x14ac:dyDescent="0.2">
      <c r="B254" s="11"/>
      <c r="C254" s="90"/>
    </row>
    <row r="255" spans="2:3" x14ac:dyDescent="0.2">
      <c r="B255" s="11"/>
      <c r="C255" s="90"/>
    </row>
    <row r="256" spans="2:3" x14ac:dyDescent="0.2">
      <c r="B256" s="11"/>
      <c r="C256" s="90"/>
    </row>
    <row r="257" spans="2:3" x14ac:dyDescent="0.2">
      <c r="B257" s="11"/>
      <c r="C257" s="90"/>
    </row>
    <row r="258" spans="2:3" x14ac:dyDescent="0.2">
      <c r="B258" s="11"/>
      <c r="C258" s="90"/>
    </row>
    <row r="259" spans="2:3" x14ac:dyDescent="0.2">
      <c r="B259" s="11"/>
      <c r="C259" s="90"/>
    </row>
    <row r="260" spans="2:3" x14ac:dyDescent="0.2">
      <c r="B260" s="11"/>
      <c r="C260" s="90"/>
    </row>
    <row r="261" spans="2:3" x14ac:dyDescent="0.2">
      <c r="B261" s="11"/>
      <c r="C261" s="90"/>
    </row>
    <row r="262" spans="2:3" x14ac:dyDescent="0.2">
      <c r="B262" s="11"/>
      <c r="C262" s="90"/>
    </row>
    <row r="263" spans="2:3" x14ac:dyDescent="0.2">
      <c r="B263" s="11"/>
      <c r="C263" s="90"/>
    </row>
    <row r="264" spans="2:3" x14ac:dyDescent="0.2">
      <c r="B264" s="11"/>
      <c r="C264" s="90"/>
    </row>
    <row r="265" spans="2:3" x14ac:dyDescent="0.2">
      <c r="B265" s="11"/>
      <c r="C265" s="90"/>
    </row>
    <row r="266" spans="2:3" x14ac:dyDescent="0.2">
      <c r="B266" s="11"/>
      <c r="C266" s="90"/>
    </row>
    <row r="267" spans="2:3" x14ac:dyDescent="0.2">
      <c r="B267" s="11"/>
      <c r="C267" s="90"/>
    </row>
    <row r="268" spans="2:3" x14ac:dyDescent="0.2">
      <c r="B268" s="11"/>
      <c r="C268" s="90"/>
    </row>
    <row r="269" spans="2:3" x14ac:dyDescent="0.2">
      <c r="B269" s="11"/>
      <c r="C269" s="90"/>
    </row>
    <row r="270" spans="2:3" x14ac:dyDescent="0.2">
      <c r="B270" s="11"/>
      <c r="C270" s="90"/>
    </row>
    <row r="271" spans="2:3" x14ac:dyDescent="0.2">
      <c r="B271" s="11"/>
      <c r="C271" s="90"/>
    </row>
    <row r="272" spans="2:3" x14ac:dyDescent="0.2">
      <c r="B272" s="11"/>
      <c r="C272" s="90"/>
    </row>
    <row r="273" spans="2:3" x14ac:dyDescent="0.2">
      <c r="B273" s="11"/>
      <c r="C273" s="90"/>
    </row>
    <row r="274" spans="2:3" x14ac:dyDescent="0.2">
      <c r="B274" s="11"/>
      <c r="C274" s="90"/>
    </row>
    <row r="275" spans="2:3" x14ac:dyDescent="0.2">
      <c r="B275" s="11"/>
      <c r="C275" s="90"/>
    </row>
    <row r="276" spans="2:3" x14ac:dyDescent="0.2">
      <c r="B276" s="11"/>
      <c r="C276" s="90"/>
    </row>
    <row r="277" spans="2:3" x14ac:dyDescent="0.2">
      <c r="B277" s="11"/>
      <c r="C277" s="90"/>
    </row>
    <row r="278" spans="2:3" x14ac:dyDescent="0.2">
      <c r="B278" s="11"/>
      <c r="C278" s="90"/>
    </row>
    <row r="279" spans="2:3" x14ac:dyDescent="0.2">
      <c r="B279" s="11"/>
      <c r="C279" s="90"/>
    </row>
    <row r="280" spans="2:3" x14ac:dyDescent="0.2">
      <c r="B280" s="11"/>
      <c r="C280" s="90"/>
    </row>
    <row r="281" spans="2:3" x14ac:dyDescent="0.2">
      <c r="B281" s="11"/>
      <c r="C281" s="90"/>
    </row>
    <row r="282" spans="2:3" x14ac:dyDescent="0.2">
      <c r="B282" s="11"/>
      <c r="C282" s="90"/>
    </row>
    <row r="283" spans="2:3" x14ac:dyDescent="0.2">
      <c r="B283" s="11"/>
      <c r="C283" s="90"/>
    </row>
    <row r="284" spans="2:3" x14ac:dyDescent="0.2">
      <c r="B284" s="11"/>
      <c r="C284" s="90"/>
    </row>
    <row r="285" spans="2:3" x14ac:dyDescent="0.2">
      <c r="B285" s="11"/>
      <c r="C285" s="90"/>
    </row>
    <row r="286" spans="2:3" x14ac:dyDescent="0.2">
      <c r="B286" s="11"/>
      <c r="C286" s="90"/>
    </row>
    <row r="287" spans="2:3" x14ac:dyDescent="0.2">
      <c r="B287" s="11"/>
      <c r="C287" s="90"/>
    </row>
    <row r="288" spans="2:3" x14ac:dyDescent="0.2">
      <c r="B288" s="11"/>
      <c r="C288" s="90"/>
    </row>
    <row r="289" spans="2:3" x14ac:dyDescent="0.2">
      <c r="B289" s="11"/>
      <c r="C289" s="90"/>
    </row>
    <row r="290" spans="2:3" x14ac:dyDescent="0.2">
      <c r="B290" s="11"/>
      <c r="C290" s="90"/>
    </row>
    <row r="291" spans="2:3" x14ac:dyDescent="0.2">
      <c r="B291" s="11"/>
      <c r="C291" s="90"/>
    </row>
    <row r="292" spans="2:3" x14ac:dyDescent="0.2">
      <c r="B292" s="11"/>
      <c r="C292" s="90"/>
    </row>
    <row r="293" spans="2:3" x14ac:dyDescent="0.2">
      <c r="B293" s="11"/>
      <c r="C293" s="90"/>
    </row>
    <row r="294" spans="2:3" x14ac:dyDescent="0.2">
      <c r="B294" s="11"/>
      <c r="C294" s="90"/>
    </row>
    <row r="295" spans="2:3" x14ac:dyDescent="0.2">
      <c r="B295" s="11"/>
      <c r="C295" s="90"/>
    </row>
    <row r="296" spans="2:3" x14ac:dyDescent="0.2">
      <c r="B296" s="11"/>
      <c r="C296" s="90"/>
    </row>
    <row r="297" spans="2:3" x14ac:dyDescent="0.2">
      <c r="B297" s="11"/>
      <c r="C297" s="90"/>
    </row>
    <row r="298" spans="2:3" x14ac:dyDescent="0.2">
      <c r="B298" s="11"/>
      <c r="C298" s="90"/>
    </row>
    <row r="299" spans="2:3" x14ac:dyDescent="0.2">
      <c r="B299" s="11"/>
      <c r="C299" s="90"/>
    </row>
    <row r="300" spans="2:3" x14ac:dyDescent="0.2">
      <c r="B300" s="11"/>
      <c r="C300" s="90"/>
    </row>
    <row r="301" spans="2:3" x14ac:dyDescent="0.2">
      <c r="B301" s="11"/>
      <c r="C301" s="90"/>
    </row>
    <row r="302" spans="2:3" x14ac:dyDescent="0.2">
      <c r="B302" s="11"/>
      <c r="C302" s="90"/>
    </row>
    <row r="303" spans="2:3" x14ac:dyDescent="0.2">
      <c r="B303" s="11"/>
      <c r="C303" s="90"/>
    </row>
    <row r="304" spans="2:3" x14ac:dyDescent="0.2">
      <c r="B304" s="11"/>
      <c r="C304" s="90"/>
    </row>
    <row r="305" spans="2:3" x14ac:dyDescent="0.2">
      <c r="B305" s="11"/>
      <c r="C305" s="90"/>
    </row>
    <row r="306" spans="2:3" x14ac:dyDescent="0.2">
      <c r="B306" s="11"/>
      <c r="C306" s="90"/>
    </row>
    <row r="307" spans="2:3" x14ac:dyDescent="0.2">
      <c r="B307" s="11"/>
      <c r="C307" s="90"/>
    </row>
    <row r="308" spans="2:3" x14ac:dyDescent="0.2">
      <c r="B308" s="11"/>
      <c r="C308" s="90"/>
    </row>
    <row r="309" spans="2:3" x14ac:dyDescent="0.2">
      <c r="B309" s="11"/>
      <c r="C309" s="90"/>
    </row>
    <row r="310" spans="2:3" x14ac:dyDescent="0.2">
      <c r="B310" s="11"/>
      <c r="C310" s="90"/>
    </row>
    <row r="311" spans="2:3" x14ac:dyDescent="0.2">
      <c r="B311" s="11"/>
      <c r="C311" s="90"/>
    </row>
    <row r="312" spans="2:3" x14ac:dyDescent="0.2">
      <c r="B312" s="11"/>
      <c r="C312" s="90"/>
    </row>
    <row r="313" spans="2:3" x14ac:dyDescent="0.2">
      <c r="B313" s="11"/>
      <c r="C313" s="90"/>
    </row>
    <row r="314" spans="2:3" x14ac:dyDescent="0.2">
      <c r="B314" s="11"/>
      <c r="C314" s="90"/>
    </row>
    <row r="315" spans="2:3" x14ac:dyDescent="0.2">
      <c r="B315" s="11"/>
      <c r="C315" s="90"/>
    </row>
    <row r="316" spans="2:3" x14ac:dyDescent="0.2">
      <c r="B316" s="11"/>
      <c r="C316" s="90"/>
    </row>
    <row r="317" spans="2:3" x14ac:dyDescent="0.2">
      <c r="B317" s="11"/>
      <c r="C317" s="90"/>
    </row>
    <row r="318" spans="2:3" x14ac:dyDescent="0.2">
      <c r="B318" s="11"/>
      <c r="C318" s="90"/>
    </row>
    <row r="319" spans="2:3" x14ac:dyDescent="0.2">
      <c r="B319" s="11"/>
      <c r="C319" s="90"/>
    </row>
    <row r="320" spans="2:3" x14ac:dyDescent="0.2">
      <c r="B320" s="11"/>
      <c r="C320" s="90"/>
    </row>
    <row r="321" spans="2:3" x14ac:dyDescent="0.2">
      <c r="B321" s="11"/>
      <c r="C321" s="90"/>
    </row>
    <row r="322" spans="2:3" x14ac:dyDescent="0.2">
      <c r="B322" s="11"/>
      <c r="C322" s="90"/>
    </row>
    <row r="323" spans="2:3" x14ac:dyDescent="0.2">
      <c r="B323" s="11"/>
      <c r="C323" s="90"/>
    </row>
    <row r="324" spans="2:3" x14ac:dyDescent="0.2">
      <c r="B324" s="11"/>
      <c r="C324" s="90"/>
    </row>
    <row r="325" spans="2:3" x14ac:dyDescent="0.2">
      <c r="B325" s="11"/>
      <c r="C325" s="90"/>
    </row>
    <row r="326" spans="2:3" x14ac:dyDescent="0.2">
      <c r="B326" s="11"/>
      <c r="C326" s="90"/>
    </row>
    <row r="327" spans="2:3" x14ac:dyDescent="0.2">
      <c r="B327" s="11"/>
      <c r="C327" s="90"/>
    </row>
    <row r="328" spans="2:3" x14ac:dyDescent="0.2">
      <c r="B328" s="11"/>
      <c r="C328" s="90"/>
    </row>
    <row r="329" spans="2:3" x14ac:dyDescent="0.2">
      <c r="B329" s="11"/>
      <c r="C329" s="90"/>
    </row>
    <row r="330" spans="2:3" x14ac:dyDescent="0.2">
      <c r="B330" s="11"/>
      <c r="C330" s="90"/>
    </row>
    <row r="331" spans="2:3" x14ac:dyDescent="0.2">
      <c r="B331" s="11"/>
      <c r="C331" s="90"/>
    </row>
    <row r="332" spans="2:3" x14ac:dyDescent="0.2">
      <c r="B332" s="11"/>
      <c r="C332" s="90"/>
    </row>
    <row r="333" spans="2:3" x14ac:dyDescent="0.2">
      <c r="B333" s="11"/>
      <c r="C333" s="90"/>
    </row>
    <row r="334" spans="2:3" x14ac:dyDescent="0.2">
      <c r="B334" s="11"/>
      <c r="C334" s="90"/>
    </row>
    <row r="335" spans="2:3" x14ac:dyDescent="0.2">
      <c r="B335" s="11"/>
      <c r="C335" s="90"/>
    </row>
    <row r="336" spans="2:3" x14ac:dyDescent="0.2">
      <c r="B336" s="11"/>
      <c r="C336" s="90"/>
    </row>
    <row r="337" spans="2:3" x14ac:dyDescent="0.2">
      <c r="B337" s="11"/>
      <c r="C337" s="90"/>
    </row>
    <row r="338" spans="2:3" x14ac:dyDescent="0.2">
      <c r="B338" s="11"/>
      <c r="C338" s="90"/>
    </row>
    <row r="339" spans="2:3" x14ac:dyDescent="0.2">
      <c r="B339" s="11"/>
      <c r="C339" s="90"/>
    </row>
    <row r="340" spans="2:3" x14ac:dyDescent="0.2">
      <c r="B340" s="11"/>
      <c r="C340" s="90"/>
    </row>
    <row r="341" spans="2:3" x14ac:dyDescent="0.2">
      <c r="B341" s="11"/>
      <c r="C341" s="90"/>
    </row>
    <row r="342" spans="2:3" x14ac:dyDescent="0.2">
      <c r="B342" s="11"/>
      <c r="C342" s="90"/>
    </row>
    <row r="343" spans="2:3" x14ac:dyDescent="0.2">
      <c r="B343" s="11"/>
      <c r="C343" s="90"/>
    </row>
    <row r="344" spans="2:3" x14ac:dyDescent="0.2">
      <c r="B344" s="11"/>
      <c r="C344" s="90"/>
    </row>
    <row r="345" spans="2:3" x14ac:dyDescent="0.2">
      <c r="B345" s="11"/>
      <c r="C345" s="90"/>
    </row>
    <row r="346" spans="2:3" x14ac:dyDescent="0.2">
      <c r="B346" s="11"/>
      <c r="C346" s="90"/>
    </row>
    <row r="347" spans="2:3" x14ac:dyDescent="0.2">
      <c r="B347" s="11"/>
      <c r="C347" s="90"/>
    </row>
    <row r="348" spans="2:3" x14ac:dyDescent="0.2">
      <c r="B348" s="11"/>
      <c r="C348" s="90"/>
    </row>
    <row r="349" spans="2:3" x14ac:dyDescent="0.2">
      <c r="B349" s="11"/>
      <c r="C349" s="90"/>
    </row>
    <row r="350" spans="2:3" x14ac:dyDescent="0.2">
      <c r="B350" s="11"/>
      <c r="C350" s="90"/>
    </row>
    <row r="351" spans="2:3" x14ac:dyDescent="0.2">
      <c r="B351" s="11"/>
      <c r="C351" s="90"/>
    </row>
    <row r="352" spans="2:3" x14ac:dyDescent="0.2">
      <c r="B352" s="11"/>
      <c r="C352" s="90"/>
    </row>
    <row r="353" spans="2:3" x14ac:dyDescent="0.2">
      <c r="B353" s="11"/>
      <c r="C353" s="90"/>
    </row>
    <row r="354" spans="2:3" x14ac:dyDescent="0.2">
      <c r="B354" s="11"/>
      <c r="C354" s="90"/>
    </row>
    <row r="355" spans="2:3" x14ac:dyDescent="0.2">
      <c r="B355" s="11"/>
      <c r="C355" s="90"/>
    </row>
    <row r="356" spans="2:3" x14ac:dyDescent="0.2">
      <c r="B356" s="11"/>
      <c r="C356" s="90"/>
    </row>
    <row r="357" spans="2:3" x14ac:dyDescent="0.2">
      <c r="B357" s="11"/>
      <c r="C357" s="90"/>
    </row>
    <row r="358" spans="2:3" x14ac:dyDescent="0.2">
      <c r="B358" s="11"/>
      <c r="C358" s="90"/>
    </row>
    <row r="359" spans="2:3" x14ac:dyDescent="0.2">
      <c r="B359" s="11"/>
      <c r="C359" s="90"/>
    </row>
    <row r="360" spans="2:3" x14ac:dyDescent="0.2">
      <c r="B360" s="11"/>
      <c r="C360" s="90"/>
    </row>
    <row r="361" spans="2:3" x14ac:dyDescent="0.2">
      <c r="B361" s="11"/>
      <c r="C361" s="90"/>
    </row>
    <row r="362" spans="2:3" x14ac:dyDescent="0.2">
      <c r="B362" s="11"/>
      <c r="C362" s="90"/>
    </row>
    <row r="363" spans="2:3" x14ac:dyDescent="0.2">
      <c r="B363" s="11"/>
      <c r="C363" s="90"/>
    </row>
    <row r="364" spans="2:3" x14ac:dyDescent="0.2">
      <c r="B364" s="11"/>
      <c r="C364" s="90"/>
    </row>
    <row r="365" spans="2:3" x14ac:dyDescent="0.2">
      <c r="B365" s="11"/>
      <c r="C365" s="90"/>
    </row>
    <row r="366" spans="2:3" x14ac:dyDescent="0.2">
      <c r="B366" s="11"/>
      <c r="C366" s="90"/>
    </row>
    <row r="367" spans="2:3" x14ac:dyDescent="0.2">
      <c r="B367" s="11"/>
      <c r="C367" s="90"/>
    </row>
    <row r="368" spans="2:3" x14ac:dyDescent="0.2">
      <c r="B368" s="11"/>
      <c r="C368" s="90"/>
    </row>
    <row r="369" spans="2:3" x14ac:dyDescent="0.2">
      <c r="B369" s="11"/>
      <c r="C369" s="90"/>
    </row>
    <row r="370" spans="2:3" x14ac:dyDescent="0.2">
      <c r="B370" s="11"/>
      <c r="C370" s="90"/>
    </row>
    <row r="371" spans="2:3" x14ac:dyDescent="0.2">
      <c r="B371" s="11"/>
      <c r="C371" s="90"/>
    </row>
    <row r="372" spans="2:3" x14ac:dyDescent="0.2">
      <c r="B372" s="11"/>
      <c r="C372" s="90"/>
    </row>
    <row r="373" spans="2:3" x14ac:dyDescent="0.2">
      <c r="B373" s="11"/>
      <c r="C373" s="90"/>
    </row>
    <row r="374" spans="2:3" x14ac:dyDescent="0.2">
      <c r="B374" s="11"/>
      <c r="C374" s="90"/>
    </row>
    <row r="375" spans="2:3" x14ac:dyDescent="0.2">
      <c r="B375" s="11"/>
      <c r="C375" s="90"/>
    </row>
    <row r="376" spans="2:3" x14ac:dyDescent="0.2">
      <c r="B376" s="11"/>
      <c r="C376" s="90"/>
    </row>
    <row r="377" spans="2:3" x14ac:dyDescent="0.2">
      <c r="B377" s="11"/>
      <c r="C377" s="90"/>
    </row>
    <row r="378" spans="2:3" x14ac:dyDescent="0.2">
      <c r="B378" s="11"/>
      <c r="C378" s="90"/>
    </row>
    <row r="379" spans="2:3" x14ac:dyDescent="0.2">
      <c r="B379" s="11"/>
      <c r="C379" s="90"/>
    </row>
    <row r="380" spans="2:3" x14ac:dyDescent="0.2">
      <c r="B380" s="11"/>
      <c r="C380" s="90"/>
    </row>
    <row r="381" spans="2:3" x14ac:dyDescent="0.2">
      <c r="B381" s="11"/>
      <c r="C381" s="90"/>
    </row>
    <row r="382" spans="2:3" x14ac:dyDescent="0.2">
      <c r="B382" s="11"/>
      <c r="C382" s="90"/>
    </row>
    <row r="383" spans="2:3" x14ac:dyDescent="0.2">
      <c r="B383" s="11"/>
      <c r="C383" s="90"/>
    </row>
    <row r="384" spans="2:3" x14ac:dyDescent="0.2">
      <c r="B384" s="11"/>
      <c r="C384" s="90"/>
    </row>
    <row r="385" spans="2:3" x14ac:dyDescent="0.2">
      <c r="B385" s="11"/>
      <c r="C385" s="90"/>
    </row>
    <row r="386" spans="2:3" x14ac:dyDescent="0.2">
      <c r="B386" s="11"/>
      <c r="C386" s="90"/>
    </row>
    <row r="387" spans="2:3" x14ac:dyDescent="0.2">
      <c r="B387" s="11"/>
      <c r="C387" s="90"/>
    </row>
    <row r="388" spans="2:3" x14ac:dyDescent="0.2">
      <c r="B388" s="11"/>
      <c r="C388" s="90"/>
    </row>
    <row r="389" spans="2:3" x14ac:dyDescent="0.2">
      <c r="B389" s="11"/>
      <c r="C389" s="90"/>
    </row>
    <row r="390" spans="2:3" x14ac:dyDescent="0.2">
      <c r="B390" s="11"/>
      <c r="C390" s="90"/>
    </row>
    <row r="391" spans="2:3" x14ac:dyDescent="0.2">
      <c r="B391" s="11"/>
      <c r="C391" s="90"/>
    </row>
    <row r="392" spans="2:3" x14ac:dyDescent="0.2">
      <c r="B392" s="11"/>
      <c r="C392" s="90"/>
    </row>
    <row r="393" spans="2:3" x14ac:dyDescent="0.2">
      <c r="B393" s="11"/>
      <c r="C393" s="90"/>
    </row>
    <row r="394" spans="2:3" x14ac:dyDescent="0.2">
      <c r="B394" s="11"/>
      <c r="C394" s="90"/>
    </row>
    <row r="395" spans="2:3" x14ac:dyDescent="0.2">
      <c r="B395" s="11"/>
      <c r="C395" s="90"/>
    </row>
    <row r="396" spans="2:3" x14ac:dyDescent="0.2">
      <c r="B396" s="11"/>
      <c r="C396" s="90"/>
    </row>
    <row r="397" spans="2:3" x14ac:dyDescent="0.2">
      <c r="B397" s="11"/>
      <c r="C397" s="90"/>
    </row>
    <row r="398" spans="2:3" x14ac:dyDescent="0.2">
      <c r="B398" s="11"/>
      <c r="C398" s="90"/>
    </row>
    <row r="399" spans="2:3" x14ac:dyDescent="0.2">
      <c r="B399" s="11"/>
      <c r="C399" s="90"/>
    </row>
    <row r="400" spans="2:3" x14ac:dyDescent="0.2">
      <c r="B400" s="11"/>
      <c r="C400" s="90"/>
    </row>
    <row r="401" spans="2:3" x14ac:dyDescent="0.2">
      <c r="B401" s="11"/>
      <c r="C401" s="90"/>
    </row>
    <row r="402" spans="2:3" x14ac:dyDescent="0.2">
      <c r="B402" s="11"/>
      <c r="C402" s="90"/>
    </row>
    <row r="403" spans="2:3" x14ac:dyDescent="0.2">
      <c r="B403" s="11"/>
      <c r="C403" s="90"/>
    </row>
    <row r="404" spans="2:3" x14ac:dyDescent="0.2">
      <c r="B404" s="11"/>
      <c r="C404" s="90"/>
    </row>
    <row r="405" spans="2:3" x14ac:dyDescent="0.2">
      <c r="B405" s="11"/>
      <c r="C405" s="90"/>
    </row>
    <row r="406" spans="2:3" x14ac:dyDescent="0.2">
      <c r="B406" s="11"/>
      <c r="C406" s="90"/>
    </row>
    <row r="407" spans="2:3" x14ac:dyDescent="0.2">
      <c r="B407" s="11"/>
      <c r="C407" s="90"/>
    </row>
    <row r="408" spans="2:3" x14ac:dyDescent="0.2">
      <c r="B408" s="11"/>
      <c r="C408" s="90"/>
    </row>
    <row r="409" spans="2:3" x14ac:dyDescent="0.2">
      <c r="B409" s="11"/>
      <c r="C409" s="90"/>
    </row>
    <row r="410" spans="2:3" x14ac:dyDescent="0.2">
      <c r="B410" s="11"/>
      <c r="C410" s="90"/>
    </row>
    <row r="411" spans="2:3" x14ac:dyDescent="0.2">
      <c r="B411" s="11"/>
      <c r="C411" s="90"/>
    </row>
    <row r="412" spans="2:3" x14ac:dyDescent="0.2">
      <c r="B412" s="11"/>
      <c r="C412" s="90"/>
    </row>
    <row r="413" spans="2:3" x14ac:dyDescent="0.2">
      <c r="B413" s="11"/>
      <c r="C413" s="90"/>
    </row>
    <row r="414" spans="2:3" x14ac:dyDescent="0.2">
      <c r="B414" s="11"/>
      <c r="C414" s="90"/>
    </row>
    <row r="415" spans="2:3" x14ac:dyDescent="0.2">
      <c r="B415" s="11"/>
      <c r="C415" s="90"/>
    </row>
    <row r="416" spans="2:3" x14ac:dyDescent="0.2">
      <c r="B416" s="11"/>
      <c r="C416" s="90"/>
    </row>
    <row r="417" spans="2:3" x14ac:dyDescent="0.2">
      <c r="B417" s="11"/>
      <c r="C417" s="90"/>
    </row>
    <row r="418" spans="2:3" x14ac:dyDescent="0.2">
      <c r="B418" s="11"/>
      <c r="C418" s="90"/>
    </row>
    <row r="419" spans="2:3" x14ac:dyDescent="0.2">
      <c r="B419" s="11"/>
      <c r="C419" s="90"/>
    </row>
    <row r="420" spans="2:3" x14ac:dyDescent="0.2">
      <c r="B420" s="11"/>
      <c r="C420" s="90"/>
    </row>
    <row r="421" spans="2:3" x14ac:dyDescent="0.2">
      <c r="B421" s="11"/>
      <c r="C421" s="90"/>
    </row>
    <row r="422" spans="2:3" x14ac:dyDescent="0.2">
      <c r="B422" s="11"/>
      <c r="C422" s="90"/>
    </row>
    <row r="423" spans="2:3" x14ac:dyDescent="0.2">
      <c r="B423" s="11"/>
      <c r="C423" s="90"/>
    </row>
    <row r="424" spans="2:3" x14ac:dyDescent="0.2">
      <c r="B424" s="11"/>
      <c r="C424" s="90"/>
    </row>
    <row r="425" spans="2:3" x14ac:dyDescent="0.2">
      <c r="B425" s="11"/>
      <c r="C425" s="90"/>
    </row>
    <row r="426" spans="2:3" x14ac:dyDescent="0.2">
      <c r="B426" s="11"/>
      <c r="C426" s="90"/>
    </row>
    <row r="427" spans="2:3" x14ac:dyDescent="0.2">
      <c r="B427" s="11"/>
      <c r="C427" s="90"/>
    </row>
    <row r="428" spans="2:3" x14ac:dyDescent="0.2">
      <c r="B428" s="11"/>
      <c r="C428" s="90"/>
    </row>
    <row r="429" spans="2:3" x14ac:dyDescent="0.2">
      <c r="B429" s="11"/>
      <c r="C429" s="90"/>
    </row>
    <row r="430" spans="2:3" x14ac:dyDescent="0.2">
      <c r="B430" s="11"/>
      <c r="C430" s="90"/>
    </row>
    <row r="431" spans="2:3" x14ac:dyDescent="0.2">
      <c r="B431" s="11"/>
      <c r="C431" s="90"/>
    </row>
    <row r="432" spans="2:3" x14ac:dyDescent="0.2">
      <c r="B432" s="11"/>
      <c r="C432" s="90"/>
    </row>
    <row r="433" spans="2:3" x14ac:dyDescent="0.2">
      <c r="B433" s="11"/>
      <c r="C433" s="90"/>
    </row>
    <row r="434" spans="2:3" x14ac:dyDescent="0.2">
      <c r="B434" s="11"/>
      <c r="C434" s="90"/>
    </row>
    <row r="435" spans="2:3" x14ac:dyDescent="0.2">
      <c r="B435" s="11"/>
      <c r="C435" s="90"/>
    </row>
    <row r="436" spans="2:3" x14ac:dyDescent="0.2">
      <c r="B436" s="11"/>
      <c r="C436" s="90"/>
    </row>
    <row r="437" spans="2:3" x14ac:dyDescent="0.2">
      <c r="B437" s="11"/>
      <c r="C437" s="90"/>
    </row>
    <row r="438" spans="2:3" x14ac:dyDescent="0.2">
      <c r="B438" s="11"/>
      <c r="C438" s="90"/>
    </row>
    <row r="439" spans="2:3" x14ac:dyDescent="0.2">
      <c r="B439" s="11"/>
      <c r="C439" s="90"/>
    </row>
    <row r="440" spans="2:3" x14ac:dyDescent="0.2">
      <c r="B440" s="11"/>
      <c r="C440" s="90"/>
    </row>
    <row r="441" spans="2:3" x14ac:dyDescent="0.2">
      <c r="B441" s="11"/>
      <c r="C441" s="90"/>
    </row>
    <row r="442" spans="2:3" x14ac:dyDescent="0.2">
      <c r="B442" s="11"/>
      <c r="C442" s="90"/>
    </row>
    <row r="443" spans="2:3" x14ac:dyDescent="0.2">
      <c r="B443" s="11"/>
      <c r="C443" s="90"/>
    </row>
    <row r="444" spans="2:3" x14ac:dyDescent="0.2">
      <c r="B444" s="11"/>
      <c r="C444" s="90"/>
    </row>
    <row r="445" spans="2:3" x14ac:dyDescent="0.2">
      <c r="B445" s="11"/>
      <c r="C445" s="90"/>
    </row>
    <row r="446" spans="2:3" x14ac:dyDescent="0.2">
      <c r="B446" s="11"/>
      <c r="C446" s="90"/>
    </row>
    <row r="447" spans="2:3" x14ac:dyDescent="0.2">
      <c r="B447" s="11"/>
      <c r="C447" s="90"/>
    </row>
    <row r="448" spans="2:3" x14ac:dyDescent="0.2">
      <c r="B448" s="11"/>
      <c r="C448" s="90"/>
    </row>
    <row r="449" spans="2:3" x14ac:dyDescent="0.2">
      <c r="B449" s="11"/>
      <c r="C449" s="90"/>
    </row>
    <row r="450" spans="2:3" x14ac:dyDescent="0.2">
      <c r="B450" s="11"/>
      <c r="C450" s="90"/>
    </row>
    <row r="451" spans="2:3" x14ac:dyDescent="0.2">
      <c r="B451" s="11"/>
      <c r="C451" s="90"/>
    </row>
    <row r="452" spans="2:3" x14ac:dyDescent="0.2">
      <c r="B452" s="11"/>
      <c r="C452" s="90"/>
    </row>
    <row r="453" spans="2:3" x14ac:dyDescent="0.2">
      <c r="B453" s="11"/>
      <c r="C453" s="90"/>
    </row>
    <row r="454" spans="2:3" x14ac:dyDescent="0.2">
      <c r="B454" s="11"/>
      <c r="C454" s="90"/>
    </row>
    <row r="455" spans="2:3" x14ac:dyDescent="0.2">
      <c r="B455" s="11"/>
      <c r="C455" s="90"/>
    </row>
    <row r="456" spans="2:3" x14ac:dyDescent="0.2">
      <c r="B456" s="11"/>
      <c r="C456" s="90"/>
    </row>
    <row r="457" spans="2:3" x14ac:dyDescent="0.2">
      <c r="B457" s="11"/>
      <c r="C457" s="90"/>
    </row>
    <row r="458" spans="2:3" x14ac:dyDescent="0.2">
      <c r="B458" s="11"/>
      <c r="C458" s="90"/>
    </row>
    <row r="459" spans="2:3" x14ac:dyDescent="0.2">
      <c r="B459" s="11"/>
      <c r="C459" s="90"/>
    </row>
    <row r="460" spans="2:3" x14ac:dyDescent="0.2">
      <c r="B460" s="11"/>
      <c r="C460" s="90"/>
    </row>
    <row r="461" spans="2:3" x14ac:dyDescent="0.2">
      <c r="B461" s="11"/>
      <c r="C461" s="90"/>
    </row>
    <row r="462" spans="2:3" x14ac:dyDescent="0.2">
      <c r="B462" s="11"/>
      <c r="C462" s="90"/>
    </row>
    <row r="463" spans="2:3" x14ac:dyDescent="0.2">
      <c r="B463" s="11"/>
      <c r="C463" s="90"/>
    </row>
    <row r="464" spans="2:3" x14ac:dyDescent="0.2">
      <c r="B464" s="11"/>
      <c r="C464" s="90"/>
    </row>
    <row r="465" spans="2:3" x14ac:dyDescent="0.2">
      <c r="B465" s="11"/>
      <c r="C465" s="90"/>
    </row>
    <row r="466" spans="2:3" x14ac:dyDescent="0.2">
      <c r="B466" s="11"/>
      <c r="C466" s="90"/>
    </row>
    <row r="467" spans="2:3" x14ac:dyDescent="0.2">
      <c r="B467" s="11"/>
      <c r="C467" s="90"/>
    </row>
    <row r="468" spans="2:3" x14ac:dyDescent="0.2">
      <c r="B468" s="11"/>
      <c r="C468" s="90"/>
    </row>
    <row r="469" spans="2:3" x14ac:dyDescent="0.2">
      <c r="B469" s="11"/>
      <c r="C469" s="90"/>
    </row>
    <row r="470" spans="2:3" x14ac:dyDescent="0.2">
      <c r="B470" s="11"/>
      <c r="C470" s="90"/>
    </row>
    <row r="471" spans="2:3" x14ac:dyDescent="0.2">
      <c r="B471" s="11"/>
      <c r="C471" s="90"/>
    </row>
    <row r="472" spans="2:3" x14ac:dyDescent="0.2">
      <c r="B472" s="11"/>
      <c r="C472" s="90"/>
    </row>
    <row r="473" spans="2:3" x14ac:dyDescent="0.2">
      <c r="B473" s="11"/>
      <c r="C473" s="90"/>
    </row>
    <row r="474" spans="2:3" x14ac:dyDescent="0.2">
      <c r="B474" s="11"/>
      <c r="C474" s="90"/>
    </row>
    <row r="475" spans="2:3" x14ac:dyDescent="0.2">
      <c r="B475" s="11"/>
      <c r="C475" s="90"/>
    </row>
    <row r="476" spans="2:3" x14ac:dyDescent="0.2">
      <c r="B476" s="11"/>
      <c r="C476" s="90"/>
    </row>
    <row r="477" spans="2:3" x14ac:dyDescent="0.2">
      <c r="B477" s="11"/>
      <c r="C477" s="90"/>
    </row>
    <row r="478" spans="2:3" x14ac:dyDescent="0.2">
      <c r="B478" s="11"/>
      <c r="C478" s="90"/>
    </row>
    <row r="479" spans="2:3" x14ac:dyDescent="0.2">
      <c r="B479" s="11"/>
      <c r="C479" s="90"/>
    </row>
    <row r="480" spans="2:3" x14ac:dyDescent="0.2">
      <c r="B480" s="11"/>
      <c r="C480" s="90"/>
    </row>
    <row r="481" spans="2:3" x14ac:dyDescent="0.2">
      <c r="B481" s="11"/>
      <c r="C481" s="90"/>
    </row>
    <row r="482" spans="2:3" x14ac:dyDescent="0.2">
      <c r="B482" s="11"/>
      <c r="C482" s="90"/>
    </row>
    <row r="483" spans="2:3" x14ac:dyDescent="0.2">
      <c r="B483" s="11"/>
      <c r="C483" s="90"/>
    </row>
    <row r="484" spans="2:3" x14ac:dyDescent="0.2">
      <c r="B484" s="11"/>
      <c r="C484" s="90"/>
    </row>
    <row r="485" spans="2:3" x14ac:dyDescent="0.2">
      <c r="B485" s="11"/>
      <c r="C485" s="90"/>
    </row>
    <row r="486" spans="2:3" x14ac:dyDescent="0.2">
      <c r="B486" s="11"/>
      <c r="C486" s="90"/>
    </row>
    <row r="487" spans="2:3" x14ac:dyDescent="0.2">
      <c r="B487" s="11"/>
      <c r="C487" s="90"/>
    </row>
    <row r="488" spans="2:3" x14ac:dyDescent="0.2">
      <c r="B488" s="11"/>
      <c r="C488" s="90"/>
    </row>
    <row r="489" spans="2:3" x14ac:dyDescent="0.2">
      <c r="B489" s="11"/>
      <c r="C489" s="90"/>
    </row>
    <row r="490" spans="2:3" x14ac:dyDescent="0.2">
      <c r="B490" s="11"/>
      <c r="C490" s="90"/>
    </row>
    <row r="491" spans="2:3" x14ac:dyDescent="0.2">
      <c r="B491" s="11"/>
      <c r="C491" s="90"/>
    </row>
    <row r="492" spans="2:3" x14ac:dyDescent="0.2">
      <c r="B492" s="11"/>
      <c r="C492" s="90"/>
    </row>
    <row r="493" spans="2:3" x14ac:dyDescent="0.2">
      <c r="B493" s="11"/>
      <c r="C493" s="90"/>
    </row>
    <row r="494" spans="2:3" x14ac:dyDescent="0.2">
      <c r="B494" s="11"/>
      <c r="C494" s="90"/>
    </row>
    <row r="495" spans="2:3" x14ac:dyDescent="0.2">
      <c r="B495" s="11"/>
      <c r="C495" s="90"/>
    </row>
    <row r="496" spans="2:3" x14ac:dyDescent="0.2">
      <c r="B496" s="11"/>
      <c r="C496" s="90"/>
    </row>
    <row r="497" spans="2:3" x14ac:dyDescent="0.2">
      <c r="B497" s="11"/>
      <c r="C497" s="90"/>
    </row>
    <row r="498" spans="2:3" x14ac:dyDescent="0.2">
      <c r="B498" s="11"/>
      <c r="C498" s="90"/>
    </row>
    <row r="499" spans="2:3" x14ac:dyDescent="0.2">
      <c r="B499" s="11"/>
      <c r="C499" s="90"/>
    </row>
    <row r="500" spans="2:3" x14ac:dyDescent="0.2">
      <c r="B500" s="11"/>
      <c r="C500" s="90"/>
    </row>
    <row r="501" spans="2:3" x14ac:dyDescent="0.2">
      <c r="B501" s="11"/>
      <c r="C501" s="90"/>
    </row>
    <row r="502" spans="2:3" x14ac:dyDescent="0.2">
      <c r="B502" s="11"/>
      <c r="C502" s="90"/>
    </row>
    <row r="503" spans="2:3" x14ac:dyDescent="0.2">
      <c r="B503" s="11"/>
      <c r="C503" s="90"/>
    </row>
    <row r="504" spans="2:3" x14ac:dyDescent="0.2">
      <c r="B504" s="11"/>
      <c r="C504" s="90"/>
    </row>
    <row r="505" spans="2:3" x14ac:dyDescent="0.2">
      <c r="B505" s="11"/>
      <c r="C505" s="90"/>
    </row>
    <row r="506" spans="2:3" x14ac:dyDescent="0.2">
      <c r="B506" s="11"/>
      <c r="C506" s="90"/>
    </row>
    <row r="507" spans="2:3" x14ac:dyDescent="0.2">
      <c r="B507" s="11"/>
      <c r="C507" s="90"/>
    </row>
    <row r="508" spans="2:3" x14ac:dyDescent="0.2">
      <c r="B508" s="11"/>
      <c r="C508" s="90"/>
    </row>
    <row r="509" spans="2:3" x14ac:dyDescent="0.2">
      <c r="B509" s="11"/>
      <c r="C509" s="90"/>
    </row>
    <row r="510" spans="2:3" x14ac:dyDescent="0.2">
      <c r="B510" s="11"/>
      <c r="C510" s="90"/>
    </row>
    <row r="511" spans="2:3" x14ac:dyDescent="0.2">
      <c r="B511" s="11"/>
      <c r="C511" s="90"/>
    </row>
    <row r="512" spans="2:3" x14ac:dyDescent="0.2">
      <c r="B512" s="11"/>
      <c r="C512" s="90"/>
    </row>
    <row r="513" spans="2:3" x14ac:dyDescent="0.2">
      <c r="B513" s="11"/>
      <c r="C513" s="90"/>
    </row>
    <row r="514" spans="2:3" x14ac:dyDescent="0.2">
      <c r="B514" s="11"/>
      <c r="C514" s="90"/>
    </row>
    <row r="515" spans="2:3" x14ac:dyDescent="0.2">
      <c r="B515" s="11"/>
      <c r="C515" s="90"/>
    </row>
    <row r="516" spans="2:3" x14ac:dyDescent="0.2">
      <c r="B516" s="11"/>
      <c r="C516" s="90"/>
    </row>
    <row r="517" spans="2:3" x14ac:dyDescent="0.2">
      <c r="B517" s="11"/>
      <c r="C517" s="90"/>
    </row>
    <row r="518" spans="2:3" x14ac:dyDescent="0.2">
      <c r="B518" s="11"/>
      <c r="C518" s="90"/>
    </row>
    <row r="519" spans="2:3" x14ac:dyDescent="0.2">
      <c r="B519" s="11"/>
      <c r="C519" s="90"/>
    </row>
    <row r="520" spans="2:3" x14ac:dyDescent="0.2">
      <c r="B520" s="11"/>
      <c r="C520" s="90"/>
    </row>
    <row r="521" spans="2:3" x14ac:dyDescent="0.2">
      <c r="B521" s="11"/>
      <c r="C521" s="90"/>
    </row>
    <row r="522" spans="2:3" x14ac:dyDescent="0.2">
      <c r="B522" s="11"/>
      <c r="C522" s="90"/>
    </row>
    <row r="523" spans="2:3" x14ac:dyDescent="0.2">
      <c r="B523" s="11"/>
      <c r="C523" s="90"/>
    </row>
    <row r="524" spans="2:3" x14ac:dyDescent="0.2">
      <c r="B524" s="11"/>
      <c r="C524" s="90"/>
    </row>
    <row r="525" spans="2:3" x14ac:dyDescent="0.2">
      <c r="B525" s="11"/>
      <c r="C525" s="90"/>
    </row>
    <row r="526" spans="2:3" x14ac:dyDescent="0.2">
      <c r="B526" s="11"/>
      <c r="C526" s="90"/>
    </row>
    <row r="527" spans="2:3" x14ac:dyDescent="0.2">
      <c r="B527" s="11"/>
      <c r="C527" s="90"/>
    </row>
    <row r="528" spans="2:3" x14ac:dyDescent="0.2">
      <c r="B528" s="11"/>
      <c r="C528" s="90"/>
    </row>
    <row r="529" spans="2:3" x14ac:dyDescent="0.2">
      <c r="B529" s="11"/>
      <c r="C529" s="90"/>
    </row>
    <row r="530" spans="2:3" x14ac:dyDescent="0.2">
      <c r="B530" s="11"/>
      <c r="C530" s="90"/>
    </row>
    <row r="531" spans="2:3" x14ac:dyDescent="0.2">
      <c r="B531" s="11"/>
      <c r="C531" s="90"/>
    </row>
    <row r="532" spans="2:3" x14ac:dyDescent="0.2">
      <c r="B532" s="11"/>
      <c r="C532" s="90"/>
    </row>
    <row r="533" spans="2:3" x14ac:dyDescent="0.2">
      <c r="B533" s="11"/>
      <c r="C533" s="90"/>
    </row>
    <row r="534" spans="2:3" x14ac:dyDescent="0.2">
      <c r="B534" s="11"/>
      <c r="C534" s="90"/>
    </row>
    <row r="535" spans="2:3" x14ac:dyDescent="0.2">
      <c r="B535" s="11"/>
      <c r="C535" s="90"/>
    </row>
    <row r="536" spans="2:3" x14ac:dyDescent="0.2">
      <c r="B536" s="11"/>
      <c r="C536" s="90"/>
    </row>
    <row r="537" spans="2:3" x14ac:dyDescent="0.2">
      <c r="B537" s="11"/>
      <c r="C537" s="90"/>
    </row>
    <row r="538" spans="2:3" x14ac:dyDescent="0.2">
      <c r="B538" s="11"/>
      <c r="C538" s="90"/>
    </row>
    <row r="539" spans="2:3" x14ac:dyDescent="0.2">
      <c r="B539" s="11"/>
      <c r="C539" s="90"/>
    </row>
    <row r="540" spans="2:3" x14ac:dyDescent="0.2">
      <c r="B540" s="11"/>
      <c r="C540" s="90"/>
    </row>
    <row r="541" spans="2:3" x14ac:dyDescent="0.2">
      <c r="B541" s="11"/>
      <c r="C541" s="90"/>
    </row>
    <row r="542" spans="2:3" x14ac:dyDescent="0.2">
      <c r="B542" s="11"/>
      <c r="C542" s="90"/>
    </row>
    <row r="543" spans="2:3" x14ac:dyDescent="0.2">
      <c r="B543" s="11"/>
      <c r="C543" s="90"/>
    </row>
    <row r="544" spans="2:3" x14ac:dyDescent="0.2">
      <c r="B544" s="11"/>
      <c r="C544" s="90"/>
    </row>
    <row r="545" spans="2:3" x14ac:dyDescent="0.2">
      <c r="B545" s="11"/>
      <c r="C545" s="90"/>
    </row>
    <row r="546" spans="2:3" x14ac:dyDescent="0.2">
      <c r="B546" s="11"/>
      <c r="C546" s="90"/>
    </row>
    <row r="547" spans="2:3" x14ac:dyDescent="0.2">
      <c r="B547" s="11"/>
      <c r="C547" s="90"/>
    </row>
    <row r="548" spans="2:3" x14ac:dyDescent="0.2">
      <c r="B548" s="11"/>
      <c r="C548" s="90"/>
    </row>
    <row r="549" spans="2:3" x14ac:dyDescent="0.2">
      <c r="B549" s="11"/>
      <c r="C549" s="90"/>
    </row>
    <row r="550" spans="2:3" x14ac:dyDescent="0.2">
      <c r="B550" s="11"/>
      <c r="C550" s="90"/>
    </row>
    <row r="551" spans="2:3" x14ac:dyDescent="0.2">
      <c r="B551" s="11"/>
      <c r="C551" s="90"/>
    </row>
    <row r="552" spans="2:3" x14ac:dyDescent="0.2">
      <c r="B552" s="11"/>
      <c r="C552" s="90"/>
    </row>
    <row r="553" spans="2:3" x14ac:dyDescent="0.2">
      <c r="B553" s="11"/>
      <c r="C553" s="90"/>
    </row>
    <row r="554" spans="2:3" x14ac:dyDescent="0.2">
      <c r="B554" s="11"/>
      <c r="C554" s="90"/>
    </row>
    <row r="555" spans="2:3" x14ac:dyDescent="0.2">
      <c r="B555" s="11"/>
      <c r="C555" s="90"/>
    </row>
    <row r="556" spans="2:3" x14ac:dyDescent="0.2">
      <c r="B556" s="11"/>
      <c r="C556" s="90"/>
    </row>
    <row r="557" spans="2:3" x14ac:dyDescent="0.2">
      <c r="B557" s="11"/>
      <c r="C557" s="90"/>
    </row>
    <row r="558" spans="2:3" x14ac:dyDescent="0.2">
      <c r="B558" s="11"/>
      <c r="C558" s="90"/>
    </row>
    <row r="559" spans="2:3" x14ac:dyDescent="0.2">
      <c r="B559" s="11"/>
      <c r="C559" s="90"/>
    </row>
    <row r="560" spans="2:3" x14ac:dyDescent="0.2">
      <c r="B560" s="11"/>
      <c r="C560" s="90"/>
    </row>
    <row r="561" spans="2:3" x14ac:dyDescent="0.2">
      <c r="B561" s="11"/>
      <c r="C561" s="90"/>
    </row>
    <row r="562" spans="2:3" x14ac:dyDescent="0.2">
      <c r="B562" s="11"/>
      <c r="C562" s="90"/>
    </row>
    <row r="563" spans="2:3" x14ac:dyDescent="0.2">
      <c r="B563" s="11"/>
      <c r="C563" s="90"/>
    </row>
    <row r="564" spans="2:3" x14ac:dyDescent="0.2">
      <c r="B564" s="11"/>
      <c r="C564" s="90"/>
    </row>
    <row r="565" spans="2:3" x14ac:dyDescent="0.2">
      <c r="B565" s="11"/>
      <c r="C565" s="90"/>
    </row>
    <row r="566" spans="2:3" x14ac:dyDescent="0.2">
      <c r="B566" s="11"/>
      <c r="C566" s="90"/>
    </row>
    <row r="567" spans="2:3" x14ac:dyDescent="0.2">
      <c r="B567" s="11"/>
      <c r="C567" s="90"/>
    </row>
    <row r="568" spans="2:3" x14ac:dyDescent="0.2">
      <c r="B568" s="11"/>
      <c r="C568" s="90"/>
    </row>
    <row r="569" spans="2:3" x14ac:dyDescent="0.2">
      <c r="B569" s="11"/>
      <c r="C569" s="90"/>
    </row>
    <row r="570" spans="2:3" x14ac:dyDescent="0.2">
      <c r="B570" s="11"/>
      <c r="C570" s="90"/>
    </row>
    <row r="571" spans="2:3" x14ac:dyDescent="0.2">
      <c r="B571" s="11"/>
      <c r="C571" s="90"/>
    </row>
    <row r="572" spans="2:3" x14ac:dyDescent="0.2">
      <c r="B572" s="11"/>
      <c r="C572" s="90"/>
    </row>
    <row r="573" spans="2:3" x14ac:dyDescent="0.2">
      <c r="B573" s="11"/>
      <c r="C573" s="90"/>
    </row>
    <row r="574" spans="2:3" x14ac:dyDescent="0.2">
      <c r="B574" s="11"/>
      <c r="C574" s="90"/>
    </row>
    <row r="575" spans="2:3" x14ac:dyDescent="0.2">
      <c r="B575" s="11"/>
      <c r="C575" s="90"/>
    </row>
    <row r="576" spans="2:3" x14ac:dyDescent="0.2">
      <c r="B576" s="11"/>
      <c r="C576" s="90"/>
    </row>
    <row r="577" spans="2:3" x14ac:dyDescent="0.2">
      <c r="B577" s="11"/>
      <c r="C577" s="90"/>
    </row>
    <row r="578" spans="2:3" x14ac:dyDescent="0.2">
      <c r="B578" s="11"/>
      <c r="C578" s="90"/>
    </row>
    <row r="579" spans="2:3" x14ac:dyDescent="0.2">
      <c r="B579" s="11"/>
      <c r="C579" s="90"/>
    </row>
    <row r="580" spans="2:3" x14ac:dyDescent="0.2">
      <c r="B580" s="11"/>
      <c r="C580" s="90"/>
    </row>
    <row r="581" spans="2:3" x14ac:dyDescent="0.2">
      <c r="B581" s="11"/>
      <c r="C581" s="90"/>
    </row>
    <row r="582" spans="2:3" x14ac:dyDescent="0.2">
      <c r="B582" s="11"/>
      <c r="C582" s="90"/>
    </row>
    <row r="583" spans="2:3" x14ac:dyDescent="0.2">
      <c r="B583" s="11"/>
      <c r="C583" s="90"/>
    </row>
    <row r="584" spans="2:3" x14ac:dyDescent="0.2">
      <c r="B584" s="11"/>
      <c r="C584" s="90"/>
    </row>
    <row r="585" spans="2:3" x14ac:dyDescent="0.2">
      <c r="B585" s="11"/>
      <c r="C585" s="90"/>
    </row>
    <row r="586" spans="2:3" x14ac:dyDescent="0.2">
      <c r="B586" s="11"/>
      <c r="C586" s="90"/>
    </row>
    <row r="587" spans="2:3" x14ac:dyDescent="0.2">
      <c r="B587" s="11"/>
      <c r="C587" s="90"/>
    </row>
    <row r="588" spans="2:3" x14ac:dyDescent="0.2">
      <c r="B588" s="11"/>
      <c r="C588" s="90"/>
    </row>
    <row r="589" spans="2:3" x14ac:dyDescent="0.2">
      <c r="B589" s="11"/>
      <c r="C589" s="90"/>
    </row>
    <row r="590" spans="2:3" x14ac:dyDescent="0.2">
      <c r="B590" s="11"/>
      <c r="C590" s="90"/>
    </row>
    <row r="591" spans="2:3" x14ac:dyDescent="0.2">
      <c r="B591" s="11"/>
      <c r="C591" s="90"/>
    </row>
    <row r="592" spans="2:3" x14ac:dyDescent="0.2">
      <c r="B592" s="11"/>
      <c r="C592" s="90"/>
    </row>
    <row r="593" spans="2:3" x14ac:dyDescent="0.2">
      <c r="B593" s="11"/>
      <c r="C593" s="90"/>
    </row>
    <row r="594" spans="2:3" x14ac:dyDescent="0.2">
      <c r="B594" s="11"/>
      <c r="C594" s="90"/>
    </row>
    <row r="595" spans="2:3" x14ac:dyDescent="0.2">
      <c r="B595" s="11"/>
      <c r="C595" s="90"/>
    </row>
    <row r="596" spans="2:3" x14ac:dyDescent="0.2">
      <c r="B596" s="11"/>
      <c r="C596" s="90"/>
    </row>
    <row r="597" spans="2:3" x14ac:dyDescent="0.2">
      <c r="B597" s="11"/>
      <c r="C597" s="90"/>
    </row>
    <row r="598" spans="2:3" x14ac:dyDescent="0.2">
      <c r="B598" s="11"/>
      <c r="C598" s="90"/>
    </row>
    <row r="599" spans="2:3" x14ac:dyDescent="0.2">
      <c r="B599" s="11"/>
      <c r="C599" s="90"/>
    </row>
    <row r="600" spans="2:3" x14ac:dyDescent="0.2">
      <c r="B600" s="11"/>
      <c r="C600" s="90"/>
    </row>
    <row r="601" spans="2:3" x14ac:dyDescent="0.2">
      <c r="B601" s="11"/>
      <c r="C601" s="90"/>
    </row>
    <row r="602" spans="2:3" x14ac:dyDescent="0.2">
      <c r="B602" s="11"/>
      <c r="C602" s="90"/>
    </row>
    <row r="603" spans="2:3" x14ac:dyDescent="0.2">
      <c r="B603" s="11"/>
      <c r="C603" s="90"/>
    </row>
    <row r="604" spans="2:3" x14ac:dyDescent="0.2">
      <c r="B604" s="11"/>
      <c r="C604" s="90"/>
    </row>
    <row r="605" spans="2:3" x14ac:dyDescent="0.2">
      <c r="B605" s="11"/>
      <c r="C605" s="90"/>
    </row>
    <row r="606" spans="2:3" x14ac:dyDescent="0.2">
      <c r="B606" s="11"/>
      <c r="C606" s="90"/>
    </row>
    <row r="607" spans="2:3" x14ac:dyDescent="0.2">
      <c r="B607" s="11"/>
      <c r="C607" s="90"/>
    </row>
    <row r="608" spans="2:3" x14ac:dyDescent="0.2">
      <c r="B608" s="11"/>
      <c r="C608" s="90"/>
    </row>
    <row r="609" spans="2:3" x14ac:dyDescent="0.2">
      <c r="B609" s="11"/>
      <c r="C609" s="90"/>
    </row>
    <row r="610" spans="2:3" x14ac:dyDescent="0.2">
      <c r="B610" s="11"/>
      <c r="C610" s="90"/>
    </row>
    <row r="611" spans="2:3" x14ac:dyDescent="0.2">
      <c r="B611" s="11"/>
      <c r="C611" s="90"/>
    </row>
    <row r="612" spans="2:3" x14ac:dyDescent="0.2">
      <c r="B612" s="11"/>
      <c r="C612" s="90"/>
    </row>
    <row r="613" spans="2:3" x14ac:dyDescent="0.2">
      <c r="B613" s="11"/>
      <c r="C613" s="90"/>
    </row>
    <row r="614" spans="2:3" x14ac:dyDescent="0.2">
      <c r="B614" s="11"/>
      <c r="C614" s="90"/>
    </row>
    <row r="615" spans="2:3" x14ac:dyDescent="0.2">
      <c r="B615" s="11"/>
      <c r="C615" s="90"/>
    </row>
    <row r="616" spans="2:3" x14ac:dyDescent="0.2">
      <c r="B616" s="11"/>
      <c r="C616" s="90"/>
    </row>
    <row r="617" spans="2:3" x14ac:dyDescent="0.2">
      <c r="B617" s="11"/>
      <c r="C617" s="90"/>
    </row>
    <row r="618" spans="2:3" x14ac:dyDescent="0.2">
      <c r="B618" s="11"/>
      <c r="C618" s="90"/>
    </row>
    <row r="619" spans="2:3" x14ac:dyDescent="0.2">
      <c r="B619" s="11"/>
      <c r="C619" s="90"/>
    </row>
    <row r="620" spans="2:3" x14ac:dyDescent="0.2">
      <c r="B620" s="11"/>
      <c r="C620" s="90"/>
    </row>
    <row r="621" spans="2:3" x14ac:dyDescent="0.2">
      <c r="B621" s="11"/>
      <c r="C621" s="90"/>
    </row>
    <row r="622" spans="2:3" x14ac:dyDescent="0.2">
      <c r="B622" s="11"/>
      <c r="C622" s="90"/>
    </row>
    <row r="623" spans="2:3" x14ac:dyDescent="0.2">
      <c r="B623" s="11"/>
      <c r="C623" s="90"/>
    </row>
    <row r="624" spans="2:3" x14ac:dyDescent="0.2">
      <c r="B624" s="11"/>
      <c r="C624" s="90"/>
    </row>
    <row r="625" spans="2:3" x14ac:dyDescent="0.2">
      <c r="B625" s="11"/>
      <c r="C625" s="90"/>
    </row>
    <row r="626" spans="2:3" x14ac:dyDescent="0.2">
      <c r="B626" s="11"/>
      <c r="C626" s="90"/>
    </row>
    <row r="627" spans="2:3" x14ac:dyDescent="0.2">
      <c r="B627" s="11"/>
      <c r="C627" s="90"/>
    </row>
    <row r="628" spans="2:3" x14ac:dyDescent="0.2">
      <c r="B628" s="11"/>
      <c r="C628" s="90"/>
    </row>
    <row r="629" spans="2:3" x14ac:dyDescent="0.2">
      <c r="B629" s="11"/>
      <c r="C629" s="90"/>
    </row>
    <row r="630" spans="2:3" x14ac:dyDescent="0.2">
      <c r="B630" s="11"/>
      <c r="C630" s="90"/>
    </row>
    <row r="631" spans="2:3" x14ac:dyDescent="0.2">
      <c r="B631" s="11"/>
      <c r="C631" s="90"/>
    </row>
    <row r="632" spans="2:3" x14ac:dyDescent="0.2">
      <c r="B632" s="11"/>
      <c r="C632" s="90"/>
    </row>
    <row r="633" spans="2:3" x14ac:dyDescent="0.2">
      <c r="B633" s="11"/>
      <c r="C633" s="90"/>
    </row>
    <row r="634" spans="2:3" x14ac:dyDescent="0.2">
      <c r="B634" s="11"/>
      <c r="C634" s="90"/>
    </row>
    <row r="635" spans="2:3" x14ac:dyDescent="0.2">
      <c r="B635" s="11"/>
      <c r="C635" s="90"/>
    </row>
    <row r="636" spans="2:3" x14ac:dyDescent="0.2">
      <c r="B636" s="11"/>
      <c r="C636" s="90"/>
    </row>
    <row r="637" spans="2:3" x14ac:dyDescent="0.2">
      <c r="B637" s="11"/>
      <c r="C637" s="90"/>
    </row>
    <row r="638" spans="2:3" x14ac:dyDescent="0.2">
      <c r="B638" s="11"/>
      <c r="C638" s="90"/>
    </row>
    <row r="639" spans="2:3" x14ac:dyDescent="0.2">
      <c r="B639" s="11"/>
      <c r="C639" s="90"/>
    </row>
    <row r="640" spans="2:3" x14ac:dyDescent="0.2">
      <c r="B640" s="11"/>
      <c r="C640" s="90"/>
    </row>
    <row r="641" spans="2:3" x14ac:dyDescent="0.2">
      <c r="B641" s="11"/>
      <c r="C641" s="90"/>
    </row>
    <row r="642" spans="2:3" x14ac:dyDescent="0.2">
      <c r="B642" s="11"/>
      <c r="C642" s="90"/>
    </row>
    <row r="643" spans="2:3" x14ac:dyDescent="0.2">
      <c r="B643" s="11"/>
      <c r="C643" s="90"/>
    </row>
    <row r="644" spans="2:3" x14ac:dyDescent="0.2">
      <c r="B644" s="11"/>
      <c r="C644" s="90"/>
    </row>
    <row r="645" spans="2:3" x14ac:dyDescent="0.2">
      <c r="B645" s="11"/>
      <c r="C645" s="90"/>
    </row>
    <row r="646" spans="2:3" x14ac:dyDescent="0.2">
      <c r="B646" s="11"/>
      <c r="C646" s="90"/>
    </row>
    <row r="647" spans="2:3" x14ac:dyDescent="0.2">
      <c r="B647" s="11"/>
      <c r="C647" s="90"/>
    </row>
    <row r="648" spans="2:3" x14ac:dyDescent="0.2">
      <c r="B648" s="11"/>
      <c r="C648" s="90"/>
    </row>
    <row r="649" spans="2:3" x14ac:dyDescent="0.2">
      <c r="B649" s="11"/>
      <c r="C649" s="90"/>
    </row>
    <row r="650" spans="2:3" x14ac:dyDescent="0.2">
      <c r="B650" s="11"/>
      <c r="C650" s="90"/>
    </row>
    <row r="651" spans="2:3" x14ac:dyDescent="0.2">
      <c r="B651" s="11"/>
      <c r="C651" s="90"/>
    </row>
    <row r="652" spans="2:3" x14ac:dyDescent="0.2">
      <c r="B652" s="11"/>
      <c r="C652" s="90"/>
    </row>
    <row r="653" spans="2:3" x14ac:dyDescent="0.2">
      <c r="B653" s="11"/>
      <c r="C653" s="90"/>
    </row>
    <row r="654" spans="2:3" x14ac:dyDescent="0.2">
      <c r="B654" s="11"/>
      <c r="C654" s="90"/>
    </row>
    <row r="655" spans="2:3" x14ac:dyDescent="0.2">
      <c r="B655" s="11"/>
      <c r="C655" s="90"/>
    </row>
    <row r="656" spans="2:3" x14ac:dyDescent="0.2">
      <c r="B656" s="11"/>
      <c r="C656" s="90"/>
    </row>
    <row r="657" spans="2:3" x14ac:dyDescent="0.2">
      <c r="B657" s="11"/>
      <c r="C657" s="90"/>
    </row>
    <row r="658" spans="2:3" x14ac:dyDescent="0.2">
      <c r="B658" s="11"/>
      <c r="C658" s="90"/>
    </row>
    <row r="659" spans="2:3" x14ac:dyDescent="0.2">
      <c r="B659" s="11"/>
      <c r="C659" s="90"/>
    </row>
    <row r="660" spans="2:3" x14ac:dyDescent="0.2">
      <c r="B660" s="11"/>
      <c r="C660" s="90"/>
    </row>
    <row r="661" spans="2:3" x14ac:dyDescent="0.2">
      <c r="B661" s="11"/>
      <c r="C661" s="90"/>
    </row>
    <row r="662" spans="2:3" x14ac:dyDescent="0.2">
      <c r="B662" s="11"/>
      <c r="C662" s="90"/>
    </row>
    <row r="663" spans="2:3" x14ac:dyDescent="0.2">
      <c r="B663" s="11"/>
      <c r="C663" s="90"/>
    </row>
    <row r="664" spans="2:3" x14ac:dyDescent="0.2">
      <c r="B664" s="11"/>
      <c r="C664" s="90"/>
    </row>
    <row r="665" spans="2:3" x14ac:dyDescent="0.2">
      <c r="B665" s="11"/>
      <c r="C665" s="90"/>
    </row>
    <row r="666" spans="2:3" x14ac:dyDescent="0.2">
      <c r="B666" s="11"/>
      <c r="C666" s="90"/>
    </row>
    <row r="667" spans="2:3" x14ac:dyDescent="0.2">
      <c r="B667" s="11"/>
      <c r="C667" s="90"/>
    </row>
    <row r="668" spans="2:3" x14ac:dyDescent="0.2">
      <c r="B668" s="11"/>
      <c r="C668" s="90"/>
    </row>
    <row r="669" spans="2:3" x14ac:dyDescent="0.2">
      <c r="B669" s="11"/>
      <c r="C669" s="90"/>
    </row>
    <row r="670" spans="2:3" x14ac:dyDescent="0.2">
      <c r="B670" s="11"/>
      <c r="C670" s="90"/>
    </row>
    <row r="671" spans="2:3" x14ac:dyDescent="0.2">
      <c r="B671" s="11"/>
      <c r="C671" s="90"/>
    </row>
    <row r="672" spans="2:3" x14ac:dyDescent="0.2">
      <c r="B672" s="11"/>
      <c r="C672" s="90"/>
    </row>
    <row r="673" spans="2:3" x14ac:dyDescent="0.2">
      <c r="B673" s="11"/>
      <c r="C673" s="90"/>
    </row>
    <row r="674" spans="2:3" x14ac:dyDescent="0.2">
      <c r="B674" s="11"/>
      <c r="C674" s="90"/>
    </row>
    <row r="675" spans="2:3" x14ac:dyDescent="0.2">
      <c r="B675" s="11"/>
      <c r="C675" s="90"/>
    </row>
    <row r="676" spans="2:3" x14ac:dyDescent="0.2">
      <c r="B676" s="11"/>
      <c r="C676" s="90"/>
    </row>
    <row r="677" spans="2:3" x14ac:dyDescent="0.2">
      <c r="B677" s="11"/>
      <c r="C677" s="90"/>
    </row>
    <row r="678" spans="2:3" x14ac:dyDescent="0.2">
      <c r="B678" s="11"/>
      <c r="C678" s="90"/>
    </row>
    <row r="679" spans="2:3" x14ac:dyDescent="0.2">
      <c r="B679" s="11"/>
      <c r="C679" s="90"/>
    </row>
    <row r="680" spans="2:3" x14ac:dyDescent="0.2">
      <c r="B680" s="11"/>
      <c r="C680" s="90"/>
    </row>
    <row r="681" spans="2:3" x14ac:dyDescent="0.2">
      <c r="B681" s="11"/>
      <c r="C681" s="90"/>
    </row>
    <row r="682" spans="2:3" x14ac:dyDescent="0.2">
      <c r="B682" s="11"/>
      <c r="C682" s="90"/>
    </row>
    <row r="683" spans="2:3" x14ac:dyDescent="0.2">
      <c r="B683" s="11"/>
      <c r="C683" s="90"/>
    </row>
    <row r="684" spans="2:3" x14ac:dyDescent="0.2">
      <c r="B684" s="11"/>
      <c r="C684" s="90"/>
    </row>
    <row r="685" spans="2:3" x14ac:dyDescent="0.2">
      <c r="B685" s="11"/>
      <c r="C685" s="90"/>
    </row>
    <row r="686" spans="2:3" x14ac:dyDescent="0.2">
      <c r="B686" s="11"/>
      <c r="C686" s="90"/>
    </row>
    <row r="687" spans="2:3" x14ac:dyDescent="0.2">
      <c r="B687" s="11"/>
      <c r="C687" s="90"/>
    </row>
    <row r="688" spans="2:3" x14ac:dyDescent="0.2">
      <c r="B688" s="11"/>
      <c r="C688" s="90"/>
    </row>
    <row r="689" spans="2:3" x14ac:dyDescent="0.2">
      <c r="B689" s="11"/>
      <c r="C689" s="90"/>
    </row>
    <row r="690" spans="2:3" x14ac:dyDescent="0.2">
      <c r="B690" s="11"/>
      <c r="C690" s="90"/>
    </row>
    <row r="691" spans="2:3" x14ac:dyDescent="0.2">
      <c r="B691" s="11"/>
      <c r="C691" s="90"/>
    </row>
    <row r="692" spans="2:3" x14ac:dyDescent="0.2">
      <c r="B692" s="11"/>
      <c r="C692" s="90"/>
    </row>
    <row r="693" spans="2:3" x14ac:dyDescent="0.2">
      <c r="B693" s="11"/>
      <c r="C693" s="90"/>
    </row>
    <row r="694" spans="2:3" x14ac:dyDescent="0.2">
      <c r="B694" s="11"/>
      <c r="C694" s="90"/>
    </row>
    <row r="695" spans="2:3" x14ac:dyDescent="0.2">
      <c r="B695" s="11"/>
      <c r="C695" s="90"/>
    </row>
    <row r="696" spans="2:3" x14ac:dyDescent="0.2">
      <c r="B696" s="11"/>
      <c r="C696" s="90"/>
    </row>
    <row r="697" spans="2:3" x14ac:dyDescent="0.2">
      <c r="B697" s="11"/>
      <c r="C697" s="90"/>
    </row>
    <row r="698" spans="2:3" x14ac:dyDescent="0.2">
      <c r="B698" s="11"/>
      <c r="C698" s="90"/>
    </row>
    <row r="699" spans="2:3" x14ac:dyDescent="0.2">
      <c r="B699" s="11"/>
      <c r="C699" s="90"/>
    </row>
    <row r="700" spans="2:3" x14ac:dyDescent="0.2">
      <c r="B700" s="11"/>
      <c r="C700" s="90"/>
    </row>
    <row r="701" spans="2:3" x14ac:dyDescent="0.2">
      <c r="B701" s="11"/>
      <c r="C701" s="90"/>
    </row>
    <row r="702" spans="2:3" x14ac:dyDescent="0.2">
      <c r="B702" s="11"/>
      <c r="C702" s="90"/>
    </row>
    <row r="703" spans="2:3" x14ac:dyDescent="0.2">
      <c r="B703" s="11"/>
      <c r="C703" s="90"/>
    </row>
    <row r="704" spans="2:3" x14ac:dyDescent="0.2">
      <c r="B704" s="11"/>
      <c r="C704" s="90"/>
    </row>
    <row r="705" spans="2:3" x14ac:dyDescent="0.2">
      <c r="B705" s="11"/>
      <c r="C705" s="90"/>
    </row>
    <row r="706" spans="2:3" x14ac:dyDescent="0.2">
      <c r="B706" s="11"/>
      <c r="C706" s="90"/>
    </row>
    <row r="707" spans="2:3" x14ac:dyDescent="0.2">
      <c r="B707" s="11"/>
      <c r="C707" s="90"/>
    </row>
    <row r="708" spans="2:3" x14ac:dyDescent="0.2">
      <c r="B708" s="11"/>
      <c r="C708" s="90"/>
    </row>
    <row r="709" spans="2:3" x14ac:dyDescent="0.2">
      <c r="B709" s="11"/>
      <c r="C709" s="90"/>
    </row>
    <row r="710" spans="2:3" x14ac:dyDescent="0.2">
      <c r="B710" s="11"/>
      <c r="C710" s="90"/>
    </row>
    <row r="711" spans="2:3" x14ac:dyDescent="0.2">
      <c r="B711" s="11"/>
      <c r="C711" s="90"/>
    </row>
    <row r="712" spans="2:3" x14ac:dyDescent="0.2">
      <c r="B712" s="11"/>
      <c r="C712" s="90"/>
    </row>
    <row r="713" spans="2:3" x14ac:dyDescent="0.2">
      <c r="B713" s="11"/>
      <c r="C713" s="90"/>
    </row>
    <row r="714" spans="2:3" x14ac:dyDescent="0.2">
      <c r="B714" s="11"/>
      <c r="C714" s="90"/>
    </row>
    <row r="715" spans="2:3" x14ac:dyDescent="0.2">
      <c r="B715" s="11"/>
      <c r="C715" s="90"/>
    </row>
    <row r="716" spans="2:3" x14ac:dyDescent="0.2">
      <c r="B716" s="11"/>
      <c r="C716" s="90"/>
    </row>
    <row r="717" spans="2:3" x14ac:dyDescent="0.2">
      <c r="B717" s="11"/>
      <c r="C717" s="90"/>
    </row>
    <row r="718" spans="2:3" x14ac:dyDescent="0.2">
      <c r="B718" s="11"/>
      <c r="C718" s="90"/>
    </row>
    <row r="719" spans="2:3" x14ac:dyDescent="0.2">
      <c r="B719" s="11"/>
      <c r="C719" s="90"/>
    </row>
    <row r="720" spans="2:3" x14ac:dyDescent="0.2">
      <c r="B720" s="11"/>
      <c r="C720" s="90"/>
    </row>
    <row r="721" spans="2:3" x14ac:dyDescent="0.2">
      <c r="B721" s="11"/>
      <c r="C721" s="90"/>
    </row>
    <row r="722" spans="2:3" x14ac:dyDescent="0.2">
      <c r="B722" s="11"/>
      <c r="C722" s="90"/>
    </row>
    <row r="723" spans="2:3" x14ac:dyDescent="0.2">
      <c r="B723" s="11"/>
      <c r="C723" s="90"/>
    </row>
    <row r="724" spans="2:3" x14ac:dyDescent="0.2">
      <c r="B724" s="11"/>
      <c r="C724" s="90"/>
    </row>
    <row r="725" spans="2:3" x14ac:dyDescent="0.2">
      <c r="B725" s="11"/>
      <c r="C725" s="90"/>
    </row>
    <row r="726" spans="2:3" x14ac:dyDescent="0.2">
      <c r="B726" s="11"/>
      <c r="C726" s="90"/>
    </row>
    <row r="727" spans="2:3" x14ac:dyDescent="0.2">
      <c r="B727" s="11"/>
      <c r="C727" s="90"/>
    </row>
    <row r="728" spans="2:3" x14ac:dyDescent="0.2">
      <c r="B728" s="11"/>
      <c r="C728" s="90"/>
    </row>
    <row r="729" spans="2:3" x14ac:dyDescent="0.2">
      <c r="B729" s="11"/>
      <c r="C729" s="90"/>
    </row>
    <row r="730" spans="2:3" x14ac:dyDescent="0.2">
      <c r="B730" s="11"/>
      <c r="C730" s="90"/>
    </row>
    <row r="731" spans="2:3" x14ac:dyDescent="0.2">
      <c r="B731" s="11"/>
      <c r="C731" s="90"/>
    </row>
    <row r="732" spans="2:3" x14ac:dyDescent="0.2">
      <c r="B732" s="11"/>
      <c r="C732" s="90"/>
    </row>
    <row r="733" spans="2:3" x14ac:dyDescent="0.2">
      <c r="B733" s="11"/>
      <c r="C733" s="90"/>
    </row>
    <row r="734" spans="2:3" x14ac:dyDescent="0.2">
      <c r="B734" s="11"/>
      <c r="C734" s="90"/>
    </row>
    <row r="735" spans="2:3" x14ac:dyDescent="0.2">
      <c r="B735" s="11"/>
      <c r="C735" s="90"/>
    </row>
    <row r="736" spans="2:3" x14ac:dyDescent="0.2">
      <c r="B736" s="11"/>
      <c r="C736" s="90"/>
    </row>
    <row r="737" spans="2:3" x14ac:dyDescent="0.2">
      <c r="B737" s="11"/>
      <c r="C737" s="90"/>
    </row>
    <row r="738" spans="2:3" x14ac:dyDescent="0.2">
      <c r="B738" s="11"/>
      <c r="C738" s="90"/>
    </row>
    <row r="739" spans="2:3" x14ac:dyDescent="0.2">
      <c r="B739" s="11"/>
      <c r="C739" s="90"/>
    </row>
    <row r="740" spans="2:3" x14ac:dyDescent="0.2">
      <c r="B740" s="11"/>
      <c r="C740" s="90"/>
    </row>
    <row r="741" spans="2:3" x14ac:dyDescent="0.2">
      <c r="B741" s="11"/>
      <c r="C741" s="90"/>
    </row>
    <row r="742" spans="2:3" x14ac:dyDescent="0.2">
      <c r="B742" s="11"/>
      <c r="C742" s="90"/>
    </row>
    <row r="743" spans="2:3" x14ac:dyDescent="0.2">
      <c r="B743" s="11"/>
      <c r="C743" s="90"/>
    </row>
    <row r="744" spans="2:3" x14ac:dyDescent="0.2">
      <c r="B744" s="11"/>
      <c r="C744" s="90"/>
    </row>
    <row r="745" spans="2:3" x14ac:dyDescent="0.2">
      <c r="B745" s="11"/>
      <c r="C745" s="90"/>
    </row>
    <row r="746" spans="2:3" x14ac:dyDescent="0.2">
      <c r="B746" s="11"/>
      <c r="C746" s="90"/>
    </row>
    <row r="747" spans="2:3" x14ac:dyDescent="0.2">
      <c r="B747" s="11"/>
      <c r="C747" s="90"/>
    </row>
    <row r="748" spans="2:3" x14ac:dyDescent="0.2">
      <c r="B748" s="11"/>
      <c r="C748" s="90"/>
    </row>
    <row r="749" spans="2:3" x14ac:dyDescent="0.2">
      <c r="B749" s="11"/>
      <c r="C749" s="90"/>
    </row>
    <row r="750" spans="2:3" x14ac:dyDescent="0.2">
      <c r="B750" s="11"/>
      <c r="C750" s="90"/>
    </row>
    <row r="751" spans="2:3" x14ac:dyDescent="0.2">
      <c r="B751" s="11"/>
      <c r="C751" s="90"/>
    </row>
    <row r="752" spans="2:3" x14ac:dyDescent="0.2">
      <c r="B752" s="11"/>
      <c r="C752" s="90"/>
    </row>
    <row r="753" spans="2:3" x14ac:dyDescent="0.2">
      <c r="B753" s="11"/>
      <c r="C753" s="90"/>
    </row>
    <row r="754" spans="2:3" x14ac:dyDescent="0.2">
      <c r="B754" s="11"/>
      <c r="C754" s="90"/>
    </row>
    <row r="755" spans="2:3" x14ac:dyDescent="0.2">
      <c r="B755" s="11"/>
      <c r="C755" s="90"/>
    </row>
    <row r="756" spans="2:3" x14ac:dyDescent="0.2">
      <c r="B756" s="11"/>
      <c r="C756" s="90"/>
    </row>
    <row r="757" spans="2:3" x14ac:dyDescent="0.2">
      <c r="B757" s="11"/>
      <c r="C757" s="90"/>
    </row>
    <row r="758" spans="2:3" x14ac:dyDescent="0.2">
      <c r="B758" s="11"/>
      <c r="C758" s="90"/>
    </row>
    <row r="759" spans="2:3" x14ac:dyDescent="0.2">
      <c r="B759" s="11"/>
      <c r="C759" s="90"/>
    </row>
    <row r="760" spans="2:3" x14ac:dyDescent="0.2">
      <c r="B760" s="11"/>
      <c r="C760" s="90"/>
    </row>
    <row r="761" spans="2:3" x14ac:dyDescent="0.2">
      <c r="B761" s="11"/>
      <c r="C761" s="90"/>
    </row>
    <row r="762" spans="2:3" x14ac:dyDescent="0.2">
      <c r="B762" s="11"/>
      <c r="C762" s="90"/>
    </row>
    <row r="763" spans="2:3" x14ac:dyDescent="0.2">
      <c r="B763" s="11"/>
      <c r="C763" s="90"/>
    </row>
    <row r="764" spans="2:3" x14ac:dyDescent="0.2">
      <c r="B764" s="11"/>
      <c r="C764" s="90"/>
    </row>
    <row r="765" spans="2:3" x14ac:dyDescent="0.2">
      <c r="B765" s="11"/>
      <c r="C765" s="90"/>
    </row>
    <row r="766" spans="2:3" x14ac:dyDescent="0.2">
      <c r="B766" s="11"/>
      <c r="C766" s="90"/>
    </row>
    <row r="767" spans="2:3" x14ac:dyDescent="0.2">
      <c r="B767" s="11"/>
      <c r="C767" s="90"/>
    </row>
    <row r="768" spans="2:3" x14ac:dyDescent="0.2">
      <c r="B768" s="11"/>
      <c r="C768" s="90"/>
    </row>
    <row r="769" spans="2:3" x14ac:dyDescent="0.2">
      <c r="B769" s="11"/>
      <c r="C769" s="90"/>
    </row>
    <row r="770" spans="2:3" x14ac:dyDescent="0.2">
      <c r="B770" s="11"/>
      <c r="C770" s="90"/>
    </row>
    <row r="771" spans="2:3" x14ac:dyDescent="0.2">
      <c r="B771" s="11"/>
      <c r="C771" s="90"/>
    </row>
    <row r="772" spans="2:3" x14ac:dyDescent="0.2">
      <c r="B772" s="11"/>
      <c r="C772" s="90"/>
    </row>
    <row r="773" spans="2:3" x14ac:dyDescent="0.2">
      <c r="B773" s="11"/>
      <c r="C773" s="90"/>
    </row>
    <row r="774" spans="2:3" x14ac:dyDescent="0.2">
      <c r="B774" s="11"/>
      <c r="C774" s="90"/>
    </row>
    <row r="775" spans="2:3" x14ac:dyDescent="0.2">
      <c r="B775" s="11"/>
      <c r="C775" s="90"/>
    </row>
    <row r="776" spans="2:3" x14ac:dyDescent="0.2">
      <c r="B776" s="11"/>
      <c r="C776" s="90"/>
    </row>
    <row r="777" spans="2:3" x14ac:dyDescent="0.2">
      <c r="B777" s="11"/>
      <c r="C777" s="90"/>
    </row>
    <row r="778" spans="2:3" x14ac:dyDescent="0.2">
      <c r="B778" s="11"/>
      <c r="C778" s="90"/>
    </row>
    <row r="779" spans="2:3" x14ac:dyDescent="0.2">
      <c r="B779" s="11"/>
      <c r="C779" s="90"/>
    </row>
    <row r="780" spans="2:3" x14ac:dyDescent="0.2">
      <c r="B780" s="11"/>
      <c r="C780" s="90"/>
    </row>
    <row r="781" spans="2:3" x14ac:dyDescent="0.2">
      <c r="B781" s="11"/>
      <c r="C781" s="90"/>
    </row>
    <row r="782" spans="2:3" x14ac:dyDescent="0.2">
      <c r="B782" s="11"/>
      <c r="C782" s="90"/>
    </row>
    <row r="783" spans="2:3" x14ac:dyDescent="0.2">
      <c r="B783" s="11"/>
      <c r="C783" s="90"/>
    </row>
    <row r="784" spans="2:3" x14ac:dyDescent="0.2">
      <c r="B784" s="11"/>
      <c r="C784" s="90"/>
    </row>
    <row r="785" spans="2:3" x14ac:dyDescent="0.2">
      <c r="B785" s="11"/>
      <c r="C785" s="90"/>
    </row>
    <row r="786" spans="2:3" x14ac:dyDescent="0.2">
      <c r="B786" s="11"/>
      <c r="C786" s="90"/>
    </row>
    <row r="787" spans="2:3" x14ac:dyDescent="0.2">
      <c r="B787" s="11"/>
      <c r="C787" s="90"/>
    </row>
    <row r="788" spans="2:3" x14ac:dyDescent="0.2">
      <c r="B788" s="11"/>
      <c r="C788" s="90"/>
    </row>
    <row r="789" spans="2:3" x14ac:dyDescent="0.2">
      <c r="B789" s="11"/>
      <c r="C789" s="90"/>
    </row>
    <row r="790" spans="2:3" x14ac:dyDescent="0.2">
      <c r="B790" s="11"/>
      <c r="C790" s="90"/>
    </row>
    <row r="791" spans="2:3" x14ac:dyDescent="0.2">
      <c r="B791" s="11"/>
      <c r="C791" s="90"/>
    </row>
    <row r="792" spans="2:3" x14ac:dyDescent="0.2">
      <c r="B792" s="11"/>
      <c r="C792" s="90"/>
    </row>
    <row r="793" spans="2:3" x14ac:dyDescent="0.2">
      <c r="B793" s="11"/>
      <c r="C793" s="90"/>
    </row>
    <row r="794" spans="2:3" x14ac:dyDescent="0.2">
      <c r="B794" s="11"/>
      <c r="C794" s="90"/>
    </row>
    <row r="795" spans="2:3" x14ac:dyDescent="0.2">
      <c r="B795" s="11"/>
      <c r="C795" s="90"/>
    </row>
    <row r="796" spans="2:3" x14ac:dyDescent="0.2">
      <c r="B796" s="11"/>
      <c r="C796" s="90"/>
    </row>
    <row r="797" spans="2:3" x14ac:dyDescent="0.2">
      <c r="B797" s="11"/>
      <c r="C797" s="90"/>
    </row>
    <row r="798" spans="2:3" x14ac:dyDescent="0.2">
      <c r="B798" s="11"/>
      <c r="C798" s="90"/>
    </row>
    <row r="799" spans="2:3" x14ac:dyDescent="0.2">
      <c r="B799" s="11"/>
      <c r="C799" s="90"/>
    </row>
    <row r="800" spans="2:3" x14ac:dyDescent="0.2">
      <c r="B800" s="11"/>
      <c r="C800" s="90"/>
    </row>
    <row r="801" spans="2:3" x14ac:dyDescent="0.2">
      <c r="B801" s="11"/>
      <c r="C801" s="90"/>
    </row>
    <row r="802" spans="2:3" x14ac:dyDescent="0.2">
      <c r="B802" s="11"/>
      <c r="C802" s="90"/>
    </row>
    <row r="803" spans="2:3" x14ac:dyDescent="0.2">
      <c r="B803" s="11"/>
      <c r="C803" s="90"/>
    </row>
    <row r="804" spans="2:3" x14ac:dyDescent="0.2">
      <c r="B804" s="11"/>
      <c r="C804" s="90"/>
    </row>
    <row r="805" spans="2:3" x14ac:dyDescent="0.2">
      <c r="B805" s="11"/>
      <c r="C805" s="90"/>
    </row>
    <row r="806" spans="2:3" x14ac:dyDescent="0.2">
      <c r="B806" s="11"/>
      <c r="C806" s="90"/>
    </row>
    <row r="807" spans="2:3" x14ac:dyDescent="0.2">
      <c r="B807" s="11"/>
      <c r="C807" s="90"/>
    </row>
    <row r="808" spans="2:3" x14ac:dyDescent="0.2">
      <c r="B808" s="11"/>
      <c r="C808" s="90"/>
    </row>
    <row r="809" spans="2:3" x14ac:dyDescent="0.2">
      <c r="B809" s="11"/>
      <c r="C809" s="90"/>
    </row>
    <row r="810" spans="2:3" x14ac:dyDescent="0.2">
      <c r="B810" s="11"/>
      <c r="C810" s="90"/>
    </row>
    <row r="811" spans="2:3" x14ac:dyDescent="0.2">
      <c r="B811" s="11"/>
      <c r="C811" s="90"/>
    </row>
    <row r="812" spans="2:3" x14ac:dyDescent="0.2">
      <c r="B812" s="11"/>
      <c r="C812" s="90"/>
    </row>
    <row r="813" spans="2:3" x14ac:dyDescent="0.2">
      <c r="B813" s="11"/>
      <c r="C813" s="90"/>
    </row>
    <row r="814" spans="2:3" x14ac:dyDescent="0.2">
      <c r="B814" s="11"/>
      <c r="C814" s="90"/>
    </row>
    <row r="815" spans="2:3" x14ac:dyDescent="0.2">
      <c r="B815" s="11"/>
      <c r="C815" s="90"/>
    </row>
    <row r="816" spans="2:3" x14ac:dyDescent="0.2">
      <c r="B816" s="11"/>
      <c r="C816" s="90"/>
    </row>
    <row r="817" spans="2:3" x14ac:dyDescent="0.2">
      <c r="B817" s="11"/>
      <c r="C817" s="90"/>
    </row>
    <row r="818" spans="2:3" x14ac:dyDescent="0.2">
      <c r="B818" s="11"/>
      <c r="C818" s="90"/>
    </row>
    <row r="819" spans="2:3" x14ac:dyDescent="0.2">
      <c r="B819" s="11"/>
      <c r="C819" s="90"/>
    </row>
    <row r="820" spans="2:3" x14ac:dyDescent="0.2">
      <c r="B820" s="11"/>
      <c r="C820" s="90"/>
    </row>
    <row r="821" spans="2:3" x14ac:dyDescent="0.2">
      <c r="B821" s="11"/>
      <c r="C821" s="90"/>
    </row>
    <row r="822" spans="2:3" x14ac:dyDescent="0.2">
      <c r="B822" s="11"/>
      <c r="C822" s="90"/>
    </row>
    <row r="823" spans="2:3" x14ac:dyDescent="0.2">
      <c r="B823" s="11"/>
      <c r="C823" s="90"/>
    </row>
    <row r="824" spans="2:3" x14ac:dyDescent="0.2">
      <c r="B824" s="11"/>
      <c r="C824" s="90"/>
    </row>
    <row r="825" spans="2:3" x14ac:dyDescent="0.2">
      <c r="B825" s="11"/>
      <c r="C825" s="90"/>
    </row>
    <row r="826" spans="2:3" x14ac:dyDescent="0.2">
      <c r="B826" s="11"/>
      <c r="C826" s="90"/>
    </row>
    <row r="827" spans="2:3" x14ac:dyDescent="0.2">
      <c r="B827" s="11"/>
      <c r="C827" s="90"/>
    </row>
    <row r="828" spans="2:3" x14ac:dyDescent="0.2">
      <c r="B828" s="11"/>
      <c r="C828" s="90"/>
    </row>
    <row r="829" spans="2:3" x14ac:dyDescent="0.2">
      <c r="B829" s="11"/>
      <c r="C829" s="90"/>
    </row>
    <row r="830" spans="2:3" x14ac:dyDescent="0.2">
      <c r="B830" s="11"/>
      <c r="C830" s="90"/>
    </row>
    <row r="831" spans="2:3" x14ac:dyDescent="0.2">
      <c r="B831" s="11"/>
      <c r="C831" s="90"/>
    </row>
    <row r="832" spans="2:3" x14ac:dyDescent="0.2">
      <c r="B832" s="11"/>
      <c r="C832" s="90"/>
    </row>
    <row r="833" spans="2:3" x14ac:dyDescent="0.2">
      <c r="B833" s="11"/>
      <c r="C833" s="90"/>
    </row>
    <row r="834" spans="2:3" x14ac:dyDescent="0.2">
      <c r="B834" s="11"/>
      <c r="C834" s="90"/>
    </row>
    <row r="835" spans="2:3" x14ac:dyDescent="0.2">
      <c r="B835" s="11"/>
      <c r="C835" s="90"/>
    </row>
    <row r="836" spans="2:3" x14ac:dyDescent="0.2">
      <c r="B836" s="11"/>
      <c r="C836" s="90"/>
    </row>
    <row r="837" spans="2:3" x14ac:dyDescent="0.2">
      <c r="B837" s="11"/>
      <c r="C837" s="90"/>
    </row>
    <row r="838" spans="2:3" x14ac:dyDescent="0.2">
      <c r="B838" s="11"/>
      <c r="C838" s="90"/>
    </row>
    <row r="839" spans="2:3" x14ac:dyDescent="0.2">
      <c r="B839" s="11"/>
      <c r="C839" s="90"/>
    </row>
    <row r="840" spans="2:3" x14ac:dyDescent="0.2">
      <c r="B840" s="11"/>
      <c r="C840" s="90"/>
    </row>
    <row r="841" spans="2:3" x14ac:dyDescent="0.2">
      <c r="B841" s="11"/>
      <c r="C841" s="90"/>
    </row>
    <row r="842" spans="2:3" x14ac:dyDescent="0.2">
      <c r="B842" s="11"/>
      <c r="C842" s="90"/>
    </row>
    <row r="843" spans="2:3" x14ac:dyDescent="0.2">
      <c r="B843" s="11"/>
      <c r="C843" s="90"/>
    </row>
    <row r="844" spans="2:3" x14ac:dyDescent="0.2">
      <c r="B844" s="11"/>
      <c r="C844" s="90"/>
    </row>
    <row r="845" spans="2:3" x14ac:dyDescent="0.2">
      <c r="B845" s="11"/>
      <c r="C845" s="90"/>
    </row>
    <row r="846" spans="2:3" x14ac:dyDescent="0.2">
      <c r="B846" s="11"/>
      <c r="C846" s="90"/>
    </row>
    <row r="847" spans="2:3" x14ac:dyDescent="0.2">
      <c r="B847" s="11"/>
      <c r="C847" s="90"/>
    </row>
    <row r="848" spans="2:3" x14ac:dyDescent="0.2">
      <c r="B848" s="11"/>
      <c r="C848" s="90"/>
    </row>
    <row r="849" spans="2:3" x14ac:dyDescent="0.2">
      <c r="B849" s="11"/>
      <c r="C849" s="90"/>
    </row>
    <row r="850" spans="2:3" x14ac:dyDescent="0.2">
      <c r="B850" s="11"/>
      <c r="C850" s="90"/>
    </row>
    <row r="851" spans="2:3" x14ac:dyDescent="0.2">
      <c r="B851" s="11"/>
      <c r="C851" s="90"/>
    </row>
    <row r="852" spans="2:3" x14ac:dyDescent="0.2">
      <c r="B852" s="11"/>
      <c r="C852" s="90"/>
    </row>
    <row r="853" spans="2:3" x14ac:dyDescent="0.2">
      <c r="B853" s="11"/>
      <c r="C853" s="90"/>
    </row>
    <row r="854" spans="2:3" x14ac:dyDescent="0.2">
      <c r="B854" s="11"/>
      <c r="C854" s="90"/>
    </row>
    <row r="855" spans="2:3" x14ac:dyDescent="0.2">
      <c r="B855" s="11"/>
      <c r="C855" s="90"/>
    </row>
    <row r="856" spans="2:3" x14ac:dyDescent="0.2">
      <c r="B856" s="11"/>
      <c r="C856" s="90"/>
    </row>
    <row r="857" spans="2:3" x14ac:dyDescent="0.2">
      <c r="B857" s="11"/>
      <c r="C857" s="90"/>
    </row>
    <row r="858" spans="2:3" x14ac:dyDescent="0.2">
      <c r="B858" s="11"/>
      <c r="C858" s="90"/>
    </row>
    <row r="859" spans="2:3" x14ac:dyDescent="0.2">
      <c r="B859" s="11"/>
      <c r="C859" s="90"/>
    </row>
    <row r="860" spans="2:3" x14ac:dyDescent="0.2">
      <c r="B860" s="11"/>
      <c r="C860" s="90"/>
    </row>
    <row r="861" spans="2:3" x14ac:dyDescent="0.2">
      <c r="B861" s="11"/>
      <c r="C861" s="90"/>
    </row>
    <row r="862" spans="2:3" x14ac:dyDescent="0.2">
      <c r="B862" s="11"/>
      <c r="C862" s="90"/>
    </row>
    <row r="863" spans="2:3" x14ac:dyDescent="0.2">
      <c r="B863" s="11"/>
      <c r="C863" s="90"/>
    </row>
    <row r="864" spans="2:3" x14ac:dyDescent="0.2">
      <c r="B864" s="11"/>
      <c r="C864" s="90"/>
    </row>
    <row r="865" spans="2:3" x14ac:dyDescent="0.2">
      <c r="B865" s="11"/>
      <c r="C865" s="90"/>
    </row>
    <row r="866" spans="2:3" x14ac:dyDescent="0.2">
      <c r="B866" s="11"/>
      <c r="C866" s="90"/>
    </row>
    <row r="867" spans="2:3" x14ac:dyDescent="0.2">
      <c r="B867" s="11"/>
      <c r="C867" s="90"/>
    </row>
    <row r="868" spans="2:3" x14ac:dyDescent="0.2">
      <c r="B868" s="11"/>
      <c r="C868" s="90"/>
    </row>
    <row r="869" spans="2:3" x14ac:dyDescent="0.2">
      <c r="B869" s="11"/>
      <c r="C869" s="90"/>
    </row>
    <row r="870" spans="2:3" x14ac:dyDescent="0.2">
      <c r="B870" s="11"/>
      <c r="C870" s="90"/>
    </row>
    <row r="871" spans="2:3" x14ac:dyDescent="0.2">
      <c r="B871" s="11"/>
      <c r="C871" s="90"/>
    </row>
    <row r="872" spans="2:3" x14ac:dyDescent="0.2">
      <c r="B872" s="11"/>
      <c r="C872" s="90"/>
    </row>
    <row r="873" spans="2:3" x14ac:dyDescent="0.2">
      <c r="B873" s="11"/>
      <c r="C873" s="90"/>
    </row>
    <row r="874" spans="2:3" x14ac:dyDescent="0.2">
      <c r="B874" s="11"/>
      <c r="C874" s="90"/>
    </row>
    <row r="875" spans="2:3" x14ac:dyDescent="0.2">
      <c r="B875" s="11"/>
      <c r="C875" s="90"/>
    </row>
    <row r="876" spans="2:3" x14ac:dyDescent="0.2">
      <c r="B876" s="11"/>
      <c r="C876" s="90"/>
    </row>
    <row r="877" spans="2:3" x14ac:dyDescent="0.2">
      <c r="B877" s="11"/>
      <c r="C877" s="90"/>
    </row>
    <row r="878" spans="2:3" x14ac:dyDescent="0.2">
      <c r="B878" s="11"/>
      <c r="C878" s="90"/>
    </row>
    <row r="879" spans="2:3" x14ac:dyDescent="0.2">
      <c r="B879" s="11"/>
      <c r="C879" s="90"/>
    </row>
    <row r="880" spans="2:3" x14ac:dyDescent="0.2">
      <c r="B880" s="11"/>
      <c r="C880" s="90"/>
    </row>
    <row r="881" spans="2:3" x14ac:dyDescent="0.2">
      <c r="B881" s="11"/>
      <c r="C881" s="90"/>
    </row>
    <row r="882" spans="2:3" x14ac:dyDescent="0.2">
      <c r="B882" s="11"/>
      <c r="C882" s="90"/>
    </row>
    <row r="883" spans="2:3" x14ac:dyDescent="0.2">
      <c r="B883" s="11"/>
      <c r="C883" s="90"/>
    </row>
    <row r="884" spans="2:3" x14ac:dyDescent="0.2">
      <c r="B884" s="11"/>
      <c r="C884" s="90"/>
    </row>
    <row r="885" spans="2:3" x14ac:dyDescent="0.2">
      <c r="B885" s="11"/>
      <c r="C885" s="90"/>
    </row>
    <row r="886" spans="2:3" x14ac:dyDescent="0.2">
      <c r="B886" s="11"/>
      <c r="C886" s="90"/>
    </row>
    <row r="887" spans="2:3" x14ac:dyDescent="0.2">
      <c r="B887" s="11"/>
      <c r="C887" s="90"/>
    </row>
    <row r="888" spans="2:3" x14ac:dyDescent="0.2">
      <c r="B888" s="11"/>
      <c r="C888" s="90"/>
    </row>
    <row r="889" spans="2:3" x14ac:dyDescent="0.2">
      <c r="B889" s="11"/>
      <c r="C889" s="90"/>
    </row>
    <row r="890" spans="2:3" x14ac:dyDescent="0.2">
      <c r="B890" s="11"/>
      <c r="C890" s="90"/>
    </row>
    <row r="891" spans="2:3" x14ac:dyDescent="0.2">
      <c r="B891" s="11"/>
      <c r="C891" s="90"/>
    </row>
    <row r="892" spans="2:3" x14ac:dyDescent="0.2">
      <c r="B892" s="11"/>
      <c r="C892" s="90"/>
    </row>
    <row r="893" spans="2:3" x14ac:dyDescent="0.2">
      <c r="B893" s="11"/>
      <c r="C893" s="90"/>
    </row>
    <row r="894" spans="2:3" x14ac:dyDescent="0.2">
      <c r="B894" s="11"/>
      <c r="C894" s="90"/>
    </row>
    <row r="895" spans="2:3" x14ac:dyDescent="0.2">
      <c r="B895" s="11"/>
      <c r="C895" s="90"/>
    </row>
    <row r="896" spans="2:3" x14ac:dyDescent="0.2">
      <c r="B896" s="11"/>
      <c r="C896" s="90"/>
    </row>
    <row r="897" spans="2:3" x14ac:dyDescent="0.2">
      <c r="B897" s="11"/>
      <c r="C897" s="90"/>
    </row>
    <row r="898" spans="2:3" x14ac:dyDescent="0.2">
      <c r="B898" s="11"/>
      <c r="C898" s="90"/>
    </row>
    <row r="899" spans="2:3" x14ac:dyDescent="0.2">
      <c r="B899" s="11"/>
      <c r="C899" s="90"/>
    </row>
    <row r="900" spans="2:3" x14ac:dyDescent="0.2">
      <c r="B900" s="11"/>
      <c r="C900" s="90"/>
    </row>
    <row r="901" spans="2:3" x14ac:dyDescent="0.2">
      <c r="B901" s="11"/>
      <c r="C901" s="90"/>
    </row>
    <row r="902" spans="2:3" x14ac:dyDescent="0.2">
      <c r="B902" s="11"/>
      <c r="C902" s="90"/>
    </row>
    <row r="903" spans="2:3" x14ac:dyDescent="0.2">
      <c r="B903" s="11"/>
      <c r="C903" s="90"/>
    </row>
    <row r="904" spans="2:3" x14ac:dyDescent="0.2">
      <c r="B904" s="11"/>
      <c r="C904" s="90"/>
    </row>
    <row r="905" spans="2:3" x14ac:dyDescent="0.2">
      <c r="B905" s="11"/>
      <c r="C905" s="90"/>
    </row>
    <row r="906" spans="2:3" x14ac:dyDescent="0.2">
      <c r="B906" s="11"/>
      <c r="C906" s="90"/>
    </row>
    <row r="907" spans="2:3" x14ac:dyDescent="0.2">
      <c r="B907" s="11"/>
      <c r="C907" s="90"/>
    </row>
    <row r="908" spans="2:3" x14ac:dyDescent="0.2">
      <c r="B908" s="11"/>
      <c r="C908" s="90"/>
    </row>
    <row r="909" spans="2:3" x14ac:dyDescent="0.2">
      <c r="B909" s="11"/>
      <c r="C909" s="90"/>
    </row>
    <row r="910" spans="2:3" x14ac:dyDescent="0.2">
      <c r="B910" s="11"/>
      <c r="C910" s="90"/>
    </row>
    <row r="911" spans="2:3" x14ac:dyDescent="0.2">
      <c r="B911" s="11"/>
      <c r="C911" s="90"/>
    </row>
    <row r="912" spans="2:3" x14ac:dyDescent="0.2">
      <c r="B912" s="11"/>
      <c r="C912" s="90"/>
    </row>
    <row r="913" spans="2:3" x14ac:dyDescent="0.2">
      <c r="B913" s="11"/>
      <c r="C913" s="90"/>
    </row>
    <row r="914" spans="2:3" x14ac:dyDescent="0.2">
      <c r="B914" s="11"/>
      <c r="C914" s="90"/>
    </row>
    <row r="915" spans="2:3" x14ac:dyDescent="0.2">
      <c r="B915" s="11"/>
      <c r="C915" s="90"/>
    </row>
    <row r="916" spans="2:3" x14ac:dyDescent="0.2">
      <c r="B916" s="11"/>
      <c r="C916" s="90"/>
    </row>
    <row r="917" spans="2:3" x14ac:dyDescent="0.2">
      <c r="B917" s="11"/>
      <c r="C917" s="90"/>
    </row>
    <row r="918" spans="2:3" x14ac:dyDescent="0.2">
      <c r="B918" s="11"/>
      <c r="C918" s="90"/>
    </row>
    <row r="919" spans="2:3" x14ac:dyDescent="0.2">
      <c r="B919" s="11"/>
      <c r="C919" s="90"/>
    </row>
    <row r="920" spans="2:3" x14ac:dyDescent="0.2">
      <c r="B920" s="11"/>
      <c r="C920" s="90"/>
    </row>
    <row r="921" spans="2:3" x14ac:dyDescent="0.2">
      <c r="B921" s="11"/>
      <c r="C921" s="90"/>
    </row>
    <row r="922" spans="2:3" x14ac:dyDescent="0.2">
      <c r="B922" s="11"/>
      <c r="C922" s="90"/>
    </row>
    <row r="923" spans="2:3" x14ac:dyDescent="0.2">
      <c r="B923" s="11"/>
      <c r="C923" s="90"/>
    </row>
    <row r="924" spans="2:3" x14ac:dyDescent="0.2">
      <c r="B924" s="11"/>
      <c r="C924" s="90"/>
    </row>
    <row r="925" spans="2:3" x14ac:dyDescent="0.2">
      <c r="B925" s="11"/>
      <c r="C925" s="90"/>
    </row>
    <row r="926" spans="2:3" x14ac:dyDescent="0.2">
      <c r="B926" s="11"/>
      <c r="C926" s="90"/>
    </row>
    <row r="927" spans="2:3" x14ac:dyDescent="0.2">
      <c r="B927" s="11"/>
      <c r="C927" s="90"/>
    </row>
    <row r="928" spans="2:3" x14ac:dyDescent="0.2">
      <c r="B928" s="11"/>
      <c r="C928" s="90"/>
    </row>
    <row r="929" spans="2:3" x14ac:dyDescent="0.2">
      <c r="B929" s="11"/>
      <c r="C929" s="90"/>
    </row>
    <row r="930" spans="2:3" x14ac:dyDescent="0.2">
      <c r="B930" s="11"/>
      <c r="C930" s="90"/>
    </row>
    <row r="931" spans="2:3" x14ac:dyDescent="0.2">
      <c r="B931" s="11"/>
      <c r="C931" s="90"/>
    </row>
    <row r="932" spans="2:3" x14ac:dyDescent="0.2">
      <c r="B932" s="11"/>
      <c r="C932" s="90"/>
    </row>
    <row r="933" spans="2:3" x14ac:dyDescent="0.2">
      <c r="B933" s="11"/>
      <c r="C933" s="90"/>
    </row>
    <row r="934" spans="2:3" x14ac:dyDescent="0.2">
      <c r="B934" s="11"/>
      <c r="C934" s="90"/>
    </row>
    <row r="935" spans="2:3" x14ac:dyDescent="0.2">
      <c r="B935" s="11"/>
      <c r="C935" s="90"/>
    </row>
    <row r="936" spans="2:3" x14ac:dyDescent="0.2">
      <c r="B936" s="11"/>
      <c r="C936" s="90"/>
    </row>
    <row r="937" spans="2:3" x14ac:dyDescent="0.2">
      <c r="B937" s="11"/>
      <c r="C937" s="90"/>
    </row>
    <row r="938" spans="2:3" x14ac:dyDescent="0.2">
      <c r="B938" s="11"/>
      <c r="C938" s="90"/>
    </row>
    <row r="939" spans="2:3" x14ac:dyDescent="0.2">
      <c r="B939" s="11"/>
      <c r="C939" s="90"/>
    </row>
    <row r="940" spans="2:3" x14ac:dyDescent="0.2">
      <c r="B940" s="11"/>
      <c r="C940" s="90"/>
    </row>
    <row r="941" spans="2:3" x14ac:dyDescent="0.2">
      <c r="B941" s="11"/>
      <c r="C941" s="90"/>
    </row>
    <row r="942" spans="2:3" x14ac:dyDescent="0.2">
      <c r="B942" s="11"/>
      <c r="C942" s="90"/>
    </row>
    <row r="943" spans="2:3" x14ac:dyDescent="0.2">
      <c r="B943" s="11"/>
      <c r="C943" s="90"/>
    </row>
    <row r="944" spans="2:3" x14ac:dyDescent="0.2">
      <c r="B944" s="11"/>
      <c r="C944" s="90"/>
    </row>
    <row r="945" spans="2:3" x14ac:dyDescent="0.2">
      <c r="B945" s="11"/>
      <c r="C945" s="90"/>
    </row>
    <row r="946" spans="2:3" x14ac:dyDescent="0.2">
      <c r="B946" s="11"/>
      <c r="C946" s="90"/>
    </row>
    <row r="947" spans="2:3" x14ac:dyDescent="0.2">
      <c r="B947" s="11"/>
      <c r="C947" s="90"/>
    </row>
    <row r="948" spans="2:3" x14ac:dyDescent="0.2">
      <c r="B948" s="11"/>
      <c r="C948" s="90"/>
    </row>
    <row r="949" spans="2:3" x14ac:dyDescent="0.2">
      <c r="B949" s="11"/>
      <c r="C949" s="90"/>
    </row>
    <row r="950" spans="2:3" x14ac:dyDescent="0.2">
      <c r="B950" s="11"/>
      <c r="C950" s="90"/>
    </row>
    <row r="951" spans="2:3" x14ac:dyDescent="0.2">
      <c r="B951" s="11"/>
      <c r="C951" s="90"/>
    </row>
    <row r="952" spans="2:3" x14ac:dyDescent="0.2">
      <c r="B952" s="11"/>
      <c r="C952" s="90"/>
    </row>
    <row r="953" spans="2:3" x14ac:dyDescent="0.2">
      <c r="B953" s="11"/>
      <c r="C953" s="90"/>
    </row>
    <row r="954" spans="2:3" x14ac:dyDescent="0.2">
      <c r="B954" s="11"/>
      <c r="C954" s="90"/>
    </row>
    <row r="955" spans="2:3" x14ac:dyDescent="0.2">
      <c r="B955" s="11"/>
      <c r="C955" s="90"/>
    </row>
    <row r="956" spans="2:3" x14ac:dyDescent="0.2">
      <c r="B956" s="11"/>
      <c r="C956" s="90"/>
    </row>
    <row r="957" spans="2:3" x14ac:dyDescent="0.2">
      <c r="B957" s="11"/>
      <c r="C957" s="90"/>
    </row>
    <row r="958" spans="2:3" x14ac:dyDescent="0.2">
      <c r="B958" s="11"/>
      <c r="C958" s="90"/>
    </row>
    <row r="959" spans="2:3" x14ac:dyDescent="0.2">
      <c r="B959" s="11"/>
      <c r="C959" s="90"/>
    </row>
    <row r="960" spans="2:3" x14ac:dyDescent="0.2">
      <c r="B960" s="11"/>
      <c r="C960" s="90"/>
    </row>
    <row r="961" spans="2:3" x14ac:dyDescent="0.2">
      <c r="B961" s="11"/>
      <c r="C961" s="90"/>
    </row>
    <row r="962" spans="2:3" x14ac:dyDescent="0.2">
      <c r="B962" s="11"/>
      <c r="C962" s="90"/>
    </row>
    <row r="963" spans="2:3" x14ac:dyDescent="0.2">
      <c r="B963" s="11"/>
      <c r="C963" s="90"/>
    </row>
    <row r="964" spans="2:3" x14ac:dyDescent="0.2">
      <c r="B964" s="11"/>
      <c r="C964" s="90"/>
    </row>
    <row r="965" spans="2:3" x14ac:dyDescent="0.2">
      <c r="B965" s="11"/>
      <c r="C965" s="90"/>
    </row>
    <row r="966" spans="2:3" x14ac:dyDescent="0.2">
      <c r="B966" s="11"/>
      <c r="C966" s="90"/>
    </row>
    <row r="967" spans="2:3" x14ac:dyDescent="0.2">
      <c r="B967" s="11"/>
      <c r="C967" s="90"/>
    </row>
    <row r="968" spans="2:3" x14ac:dyDescent="0.2">
      <c r="B968" s="11"/>
      <c r="C968" s="90"/>
    </row>
    <row r="969" spans="2:3" x14ac:dyDescent="0.2">
      <c r="B969" s="11"/>
      <c r="C969" s="90"/>
    </row>
    <row r="970" spans="2:3" x14ac:dyDescent="0.2">
      <c r="B970" s="11"/>
      <c r="C970" s="90"/>
    </row>
    <row r="971" spans="2:3" x14ac:dyDescent="0.2">
      <c r="B971" s="11"/>
      <c r="C971" s="90"/>
    </row>
    <row r="972" spans="2:3" x14ac:dyDescent="0.2">
      <c r="B972" s="11"/>
      <c r="C972" s="90"/>
    </row>
    <row r="973" spans="2:3" x14ac:dyDescent="0.2">
      <c r="B973" s="11"/>
      <c r="C973" s="90"/>
    </row>
    <row r="974" spans="2:3" x14ac:dyDescent="0.2">
      <c r="B974" s="11"/>
      <c r="C974" s="90"/>
    </row>
    <row r="975" spans="2:3" x14ac:dyDescent="0.2">
      <c r="B975" s="11"/>
      <c r="C975" s="90"/>
    </row>
    <row r="976" spans="2:3" x14ac:dyDescent="0.2">
      <c r="B976" s="11"/>
      <c r="C976" s="90"/>
    </row>
    <row r="977" spans="2:3" x14ac:dyDescent="0.2">
      <c r="B977" s="11"/>
      <c r="C977" s="90"/>
    </row>
    <row r="978" spans="2:3" x14ac:dyDescent="0.2">
      <c r="B978" s="11"/>
      <c r="C978" s="90"/>
    </row>
    <row r="979" spans="2:3" x14ac:dyDescent="0.2">
      <c r="B979" s="11"/>
      <c r="C979" s="90"/>
    </row>
    <row r="980" spans="2:3" x14ac:dyDescent="0.2">
      <c r="B980" s="11"/>
      <c r="C980" s="90"/>
    </row>
    <row r="981" spans="2:3" x14ac:dyDescent="0.2">
      <c r="B981" s="11"/>
      <c r="C981" s="90"/>
    </row>
    <row r="982" spans="2:3" x14ac:dyDescent="0.2">
      <c r="B982" s="11"/>
      <c r="C982" s="90"/>
    </row>
    <row r="983" spans="2:3" x14ac:dyDescent="0.2">
      <c r="B983" s="11"/>
      <c r="C983" s="90"/>
    </row>
    <row r="984" spans="2:3" x14ac:dyDescent="0.2">
      <c r="B984" s="11"/>
      <c r="C984" s="90"/>
    </row>
    <row r="985" spans="2:3" x14ac:dyDescent="0.2">
      <c r="B985" s="11"/>
      <c r="C985" s="90"/>
    </row>
    <row r="986" spans="2:3" x14ac:dyDescent="0.2">
      <c r="B986" s="11"/>
      <c r="C986" s="90"/>
    </row>
    <row r="987" spans="2:3" x14ac:dyDescent="0.2">
      <c r="B987" s="11"/>
      <c r="C987" s="90"/>
    </row>
    <row r="988" spans="2:3" x14ac:dyDescent="0.2">
      <c r="B988" s="11"/>
      <c r="C988" s="90"/>
    </row>
    <row r="989" spans="2:3" x14ac:dyDescent="0.2">
      <c r="B989" s="11"/>
      <c r="C989" s="90"/>
    </row>
    <row r="990" spans="2:3" x14ac:dyDescent="0.2">
      <c r="B990" s="11"/>
      <c r="C990" s="90"/>
    </row>
    <row r="991" spans="2:3" x14ac:dyDescent="0.2">
      <c r="B991" s="11"/>
      <c r="C991" s="90"/>
    </row>
    <row r="992" spans="2:3" x14ac:dyDescent="0.2">
      <c r="B992" s="11"/>
      <c r="C992" s="90"/>
    </row>
    <row r="993" spans="2:3" x14ac:dyDescent="0.2">
      <c r="B993" s="11"/>
      <c r="C993" s="90"/>
    </row>
    <row r="994" spans="2:3" x14ac:dyDescent="0.2">
      <c r="B994" s="11"/>
      <c r="C994" s="90"/>
    </row>
    <row r="995" spans="2:3" x14ac:dyDescent="0.2">
      <c r="B995" s="11"/>
      <c r="C995" s="90"/>
    </row>
    <row r="996" spans="2:3" x14ac:dyDescent="0.2">
      <c r="B996" s="11"/>
      <c r="C996" s="90"/>
    </row>
    <row r="997" spans="2:3" x14ac:dyDescent="0.2">
      <c r="B997" s="11"/>
      <c r="C997" s="90"/>
    </row>
    <row r="998" spans="2:3" x14ac:dyDescent="0.2">
      <c r="B998" s="11"/>
      <c r="C998" s="90"/>
    </row>
    <row r="999" spans="2:3" x14ac:dyDescent="0.2">
      <c r="B999" s="11"/>
      <c r="C999" s="90"/>
    </row>
    <row r="1000" spans="2:3" x14ac:dyDescent="0.2">
      <c r="B1000" s="11"/>
      <c r="C1000" s="90"/>
    </row>
    <row r="1001" spans="2:3" x14ac:dyDescent="0.2">
      <c r="B1001" s="11"/>
      <c r="C1001" s="90"/>
    </row>
    <row r="1002" spans="2:3" x14ac:dyDescent="0.2">
      <c r="B1002" s="11"/>
      <c r="C1002" s="90"/>
    </row>
    <row r="1003" spans="2:3" x14ac:dyDescent="0.2">
      <c r="B1003" s="11"/>
      <c r="C1003" s="90"/>
    </row>
    <row r="1004" spans="2:3" x14ac:dyDescent="0.2">
      <c r="B1004" s="11"/>
      <c r="C1004" s="90"/>
    </row>
    <row r="1005" spans="2:3" x14ac:dyDescent="0.2">
      <c r="B1005" s="11"/>
      <c r="C1005" s="90"/>
    </row>
    <row r="1006" spans="2:3" x14ac:dyDescent="0.2">
      <c r="B1006" s="11"/>
      <c r="C1006" s="90"/>
    </row>
    <row r="1007" spans="2:3" x14ac:dyDescent="0.2">
      <c r="B1007" s="11"/>
      <c r="C1007" s="90"/>
    </row>
    <row r="1008" spans="2:3" x14ac:dyDescent="0.2">
      <c r="B1008" s="11"/>
      <c r="C1008" s="90"/>
    </row>
    <row r="1009" spans="2:3" x14ac:dyDescent="0.2">
      <c r="B1009" s="11"/>
      <c r="C1009" s="90"/>
    </row>
    <row r="1010" spans="2:3" x14ac:dyDescent="0.2">
      <c r="B1010" s="11"/>
      <c r="C1010" s="90"/>
    </row>
    <row r="1011" spans="2:3" x14ac:dyDescent="0.2">
      <c r="B1011" s="11"/>
      <c r="C1011" s="90"/>
    </row>
    <row r="1012" spans="2:3" x14ac:dyDescent="0.2">
      <c r="B1012" s="11"/>
      <c r="C1012" s="90"/>
    </row>
    <row r="1013" spans="2:3" x14ac:dyDescent="0.2">
      <c r="B1013" s="11"/>
      <c r="C1013" s="90"/>
    </row>
    <row r="1014" spans="2:3" x14ac:dyDescent="0.2">
      <c r="B1014" s="11"/>
      <c r="C1014" s="90"/>
    </row>
    <row r="1015" spans="2:3" x14ac:dyDescent="0.2">
      <c r="B1015" s="11"/>
      <c r="C1015" s="90"/>
    </row>
    <row r="1016" spans="2:3" x14ac:dyDescent="0.2">
      <c r="B1016" s="11"/>
      <c r="C1016" s="90"/>
    </row>
    <row r="1017" spans="2:3" x14ac:dyDescent="0.2">
      <c r="B1017" s="11"/>
      <c r="C1017" s="90"/>
    </row>
    <row r="1018" spans="2:3" x14ac:dyDescent="0.2">
      <c r="B1018" s="11"/>
      <c r="C1018" s="90"/>
    </row>
    <row r="1019" spans="2:3" x14ac:dyDescent="0.2">
      <c r="B1019" s="11"/>
      <c r="C1019" s="90"/>
    </row>
    <row r="1020" spans="2:3" x14ac:dyDescent="0.2">
      <c r="B1020" s="11"/>
      <c r="C1020" s="90"/>
    </row>
    <row r="1021" spans="2:3" x14ac:dyDescent="0.2">
      <c r="B1021" s="11"/>
      <c r="C1021" s="90"/>
    </row>
    <row r="1022" spans="2:3" x14ac:dyDescent="0.2">
      <c r="B1022" s="11"/>
      <c r="C1022" s="90"/>
    </row>
    <row r="1023" spans="2:3" x14ac:dyDescent="0.2">
      <c r="B1023" s="11"/>
      <c r="C1023" s="90"/>
    </row>
    <row r="1024" spans="2:3" x14ac:dyDescent="0.2">
      <c r="B1024" s="11"/>
      <c r="C1024" s="90"/>
    </row>
    <row r="1025" spans="2:3" x14ac:dyDescent="0.2">
      <c r="B1025" s="11"/>
      <c r="C1025" s="90"/>
    </row>
    <row r="1026" spans="2:3" x14ac:dyDescent="0.2">
      <c r="B1026" s="11"/>
      <c r="C1026" s="90"/>
    </row>
    <row r="1027" spans="2:3" x14ac:dyDescent="0.2">
      <c r="B1027" s="11"/>
      <c r="C1027" s="90"/>
    </row>
    <row r="1028" spans="2:3" x14ac:dyDescent="0.2">
      <c r="B1028" s="11"/>
      <c r="C1028" s="90"/>
    </row>
    <row r="1029" spans="2:3" x14ac:dyDescent="0.2">
      <c r="B1029" s="11"/>
      <c r="C1029" s="90"/>
    </row>
    <row r="1030" spans="2:3" x14ac:dyDescent="0.2">
      <c r="B1030" s="11"/>
      <c r="C1030" s="90"/>
    </row>
    <row r="1031" spans="2:3" x14ac:dyDescent="0.2">
      <c r="B1031" s="11"/>
      <c r="C1031" s="90"/>
    </row>
    <row r="1032" spans="2:3" x14ac:dyDescent="0.2">
      <c r="B1032" s="11"/>
      <c r="C1032" s="90"/>
    </row>
    <row r="1033" spans="2:3" x14ac:dyDescent="0.2">
      <c r="B1033" s="11"/>
      <c r="C1033" s="90"/>
    </row>
    <row r="1034" spans="2:3" x14ac:dyDescent="0.2">
      <c r="B1034" s="11"/>
      <c r="C1034" s="90"/>
    </row>
    <row r="1035" spans="2:3" x14ac:dyDescent="0.2">
      <c r="B1035" s="11"/>
      <c r="C1035" s="90"/>
    </row>
    <row r="1036" spans="2:3" x14ac:dyDescent="0.2">
      <c r="B1036" s="11"/>
      <c r="C1036" s="90"/>
    </row>
    <row r="1037" spans="2:3" x14ac:dyDescent="0.2">
      <c r="B1037" s="11"/>
      <c r="C1037" s="90"/>
    </row>
    <row r="1038" spans="2:3" x14ac:dyDescent="0.2">
      <c r="B1038" s="11"/>
      <c r="C1038" s="90"/>
    </row>
    <row r="1039" spans="2:3" x14ac:dyDescent="0.2">
      <c r="B1039" s="11"/>
      <c r="C1039" s="90"/>
    </row>
    <row r="1040" spans="2:3" x14ac:dyDescent="0.2">
      <c r="B1040" s="11"/>
      <c r="C1040" s="90"/>
    </row>
    <row r="1041" spans="2:3" x14ac:dyDescent="0.2">
      <c r="B1041" s="11"/>
      <c r="C1041" s="90"/>
    </row>
    <row r="1042" spans="2:3" x14ac:dyDescent="0.2">
      <c r="B1042" s="11"/>
      <c r="C1042" s="90"/>
    </row>
    <row r="1043" spans="2:3" x14ac:dyDescent="0.2">
      <c r="B1043" s="11"/>
      <c r="C1043" s="90"/>
    </row>
    <row r="1044" spans="2:3" x14ac:dyDescent="0.2">
      <c r="B1044" s="11"/>
      <c r="C1044" s="90"/>
    </row>
    <row r="1045" spans="2:3" x14ac:dyDescent="0.2">
      <c r="B1045" s="11"/>
      <c r="C1045" s="90"/>
    </row>
    <row r="1046" spans="2:3" x14ac:dyDescent="0.2">
      <c r="B1046" s="11"/>
      <c r="C1046" s="90"/>
    </row>
    <row r="1047" spans="2:3" x14ac:dyDescent="0.2">
      <c r="B1047" s="11"/>
      <c r="C1047" s="90"/>
    </row>
    <row r="1048" spans="2:3" x14ac:dyDescent="0.2">
      <c r="B1048" s="11"/>
      <c r="C1048" s="90"/>
    </row>
    <row r="1049" spans="2:3" x14ac:dyDescent="0.2">
      <c r="B1049" s="11"/>
      <c r="C1049" s="90"/>
    </row>
    <row r="1050" spans="2:3" x14ac:dyDescent="0.2">
      <c r="B1050" s="11"/>
      <c r="C1050" s="90"/>
    </row>
    <row r="1051" spans="2:3" x14ac:dyDescent="0.2">
      <c r="B1051" s="11"/>
      <c r="C1051" s="90"/>
    </row>
    <row r="1052" spans="2:3" x14ac:dyDescent="0.2">
      <c r="B1052" s="11"/>
      <c r="C1052" s="90"/>
    </row>
    <row r="1053" spans="2:3" x14ac:dyDescent="0.2">
      <c r="B1053" s="11"/>
      <c r="C1053" s="90"/>
    </row>
    <row r="1054" spans="2:3" x14ac:dyDescent="0.2">
      <c r="B1054" s="11"/>
      <c r="C1054" s="90"/>
    </row>
    <row r="1055" spans="2:3" x14ac:dyDescent="0.2">
      <c r="B1055" s="11"/>
      <c r="C1055" s="90"/>
    </row>
    <row r="1056" spans="2:3" x14ac:dyDescent="0.2">
      <c r="B1056" s="11"/>
      <c r="C1056" s="90"/>
    </row>
    <row r="1057" spans="2:3" x14ac:dyDescent="0.2">
      <c r="B1057" s="11"/>
      <c r="C1057" s="90"/>
    </row>
    <row r="1058" spans="2:3" x14ac:dyDescent="0.2">
      <c r="B1058" s="11"/>
      <c r="C1058" s="90"/>
    </row>
    <row r="1059" spans="2:3" x14ac:dyDescent="0.2">
      <c r="B1059" s="11"/>
      <c r="C1059" s="90"/>
    </row>
    <row r="1060" spans="2:3" x14ac:dyDescent="0.2">
      <c r="B1060" s="11"/>
      <c r="C1060" s="90"/>
    </row>
    <row r="1061" spans="2:3" x14ac:dyDescent="0.2">
      <c r="B1061" s="11"/>
      <c r="C1061" s="90"/>
    </row>
    <row r="1062" spans="2:3" x14ac:dyDescent="0.2">
      <c r="B1062" s="11"/>
      <c r="C1062" s="90"/>
    </row>
    <row r="1063" spans="2:3" x14ac:dyDescent="0.2">
      <c r="B1063" s="11"/>
      <c r="C1063" s="90"/>
    </row>
    <row r="1064" spans="2:3" x14ac:dyDescent="0.2">
      <c r="B1064" s="11"/>
      <c r="C1064" s="90"/>
    </row>
    <row r="1065" spans="2:3" x14ac:dyDescent="0.2">
      <c r="B1065" s="11"/>
      <c r="C1065" s="90"/>
    </row>
    <row r="1066" spans="2:3" x14ac:dyDescent="0.2">
      <c r="B1066" s="11"/>
      <c r="C1066" s="90"/>
    </row>
    <row r="1067" spans="2:3" x14ac:dyDescent="0.2">
      <c r="B1067" s="11"/>
      <c r="C1067" s="90"/>
    </row>
    <row r="1068" spans="2:3" x14ac:dyDescent="0.2">
      <c r="B1068" s="11"/>
      <c r="C1068" s="90"/>
    </row>
    <row r="1069" spans="2:3" x14ac:dyDescent="0.2">
      <c r="B1069" s="11"/>
      <c r="C1069" s="90"/>
    </row>
    <row r="1070" spans="2:3" x14ac:dyDescent="0.2">
      <c r="B1070" s="11"/>
      <c r="C1070" s="90"/>
    </row>
    <row r="1071" spans="2:3" x14ac:dyDescent="0.2">
      <c r="B1071" s="11"/>
      <c r="C1071" s="90"/>
    </row>
    <row r="1072" spans="2:3" x14ac:dyDescent="0.2">
      <c r="B1072" s="11"/>
      <c r="C1072" s="90"/>
    </row>
    <row r="1073" spans="2:3" x14ac:dyDescent="0.2">
      <c r="B1073" s="11"/>
      <c r="C1073" s="90"/>
    </row>
    <row r="1074" spans="2:3" x14ac:dyDescent="0.2">
      <c r="B1074" s="11"/>
      <c r="C1074" s="90"/>
    </row>
    <row r="1075" spans="2:3" x14ac:dyDescent="0.2">
      <c r="B1075" s="11"/>
      <c r="C1075" s="90"/>
    </row>
    <row r="1076" spans="2:3" x14ac:dyDescent="0.2">
      <c r="B1076" s="11"/>
      <c r="C1076" s="90"/>
    </row>
    <row r="1077" spans="2:3" x14ac:dyDescent="0.2">
      <c r="B1077" s="11"/>
      <c r="C1077" s="90"/>
    </row>
    <row r="1078" spans="2:3" x14ac:dyDescent="0.2">
      <c r="B1078" s="11"/>
      <c r="C1078" s="90"/>
    </row>
    <row r="1079" spans="2:3" x14ac:dyDescent="0.2">
      <c r="B1079" s="11"/>
      <c r="C1079" s="90"/>
    </row>
    <row r="1080" spans="2:3" x14ac:dyDescent="0.2">
      <c r="B1080" s="11"/>
      <c r="C1080" s="90"/>
    </row>
    <row r="1081" spans="2:3" x14ac:dyDescent="0.2">
      <c r="B1081" s="11"/>
      <c r="C1081" s="90"/>
    </row>
    <row r="1082" spans="2:3" x14ac:dyDescent="0.2">
      <c r="B1082" s="11"/>
      <c r="C1082" s="90"/>
    </row>
    <row r="1083" spans="2:3" x14ac:dyDescent="0.2">
      <c r="B1083" s="11"/>
      <c r="C1083" s="90"/>
    </row>
    <row r="1084" spans="2:3" x14ac:dyDescent="0.2">
      <c r="B1084" s="11"/>
      <c r="C1084" s="90"/>
    </row>
    <row r="1085" spans="2:3" x14ac:dyDescent="0.2">
      <c r="B1085" s="11"/>
      <c r="C1085" s="90"/>
    </row>
    <row r="1086" spans="2:3" x14ac:dyDescent="0.2">
      <c r="B1086" s="11"/>
      <c r="C1086" s="90"/>
    </row>
    <row r="1087" spans="2:3" x14ac:dyDescent="0.2">
      <c r="B1087" s="11"/>
      <c r="C1087" s="90"/>
    </row>
    <row r="1088" spans="2:3" x14ac:dyDescent="0.2">
      <c r="B1088" s="11"/>
      <c r="C1088" s="90"/>
    </row>
    <row r="1089" spans="2:3" x14ac:dyDescent="0.2">
      <c r="B1089" s="11"/>
      <c r="C1089" s="90"/>
    </row>
    <row r="1090" spans="2:3" x14ac:dyDescent="0.2">
      <c r="B1090" s="11"/>
      <c r="C1090" s="90"/>
    </row>
    <row r="1091" spans="2:3" x14ac:dyDescent="0.2">
      <c r="B1091" s="11"/>
      <c r="C1091" s="90"/>
    </row>
    <row r="1092" spans="2:3" x14ac:dyDescent="0.2">
      <c r="B1092" s="11"/>
      <c r="C1092" s="90"/>
    </row>
    <row r="1093" spans="2:3" x14ac:dyDescent="0.2">
      <c r="B1093" s="11"/>
      <c r="C1093" s="90"/>
    </row>
    <row r="1094" spans="2:3" x14ac:dyDescent="0.2">
      <c r="B1094" s="11"/>
      <c r="C1094" s="90"/>
    </row>
    <row r="1095" spans="2:3" x14ac:dyDescent="0.2">
      <c r="B1095" s="11"/>
      <c r="C1095" s="90"/>
    </row>
    <row r="1096" spans="2:3" x14ac:dyDescent="0.2">
      <c r="B1096" s="11"/>
      <c r="C1096" s="90"/>
    </row>
    <row r="1097" spans="2:3" x14ac:dyDescent="0.2">
      <c r="B1097" s="11"/>
      <c r="C1097" s="90"/>
    </row>
    <row r="1098" spans="2:3" x14ac:dyDescent="0.2">
      <c r="B1098" s="11"/>
      <c r="C1098" s="90"/>
    </row>
    <row r="1099" spans="2:3" x14ac:dyDescent="0.2">
      <c r="B1099" s="11"/>
      <c r="C1099" s="90"/>
    </row>
    <row r="1100" spans="2:3" x14ac:dyDescent="0.2">
      <c r="B1100" s="11"/>
      <c r="C1100" s="90"/>
    </row>
    <row r="1101" spans="2:3" x14ac:dyDescent="0.2">
      <c r="B1101" s="11"/>
      <c r="C1101" s="90"/>
    </row>
    <row r="1102" spans="2:3" x14ac:dyDescent="0.2">
      <c r="B1102" s="11"/>
      <c r="C1102" s="90"/>
    </row>
    <row r="1103" spans="2:3" x14ac:dyDescent="0.2">
      <c r="B1103" s="11"/>
      <c r="C1103" s="90"/>
    </row>
    <row r="1104" spans="2:3" x14ac:dyDescent="0.2">
      <c r="B1104" s="11"/>
      <c r="C1104" s="90"/>
    </row>
    <row r="1105" spans="2:3" x14ac:dyDescent="0.2">
      <c r="B1105" s="11"/>
      <c r="C1105" s="90"/>
    </row>
    <row r="1106" spans="2:3" x14ac:dyDescent="0.2">
      <c r="B1106" s="11"/>
      <c r="C1106" s="90"/>
    </row>
    <row r="1107" spans="2:3" x14ac:dyDescent="0.2">
      <c r="B1107" s="11"/>
      <c r="C1107" s="90"/>
    </row>
    <row r="1108" spans="2:3" x14ac:dyDescent="0.2">
      <c r="B1108" s="11"/>
      <c r="C1108" s="90"/>
    </row>
    <row r="1109" spans="2:3" x14ac:dyDescent="0.2">
      <c r="B1109" s="11"/>
      <c r="C1109" s="90"/>
    </row>
    <row r="1110" spans="2:3" x14ac:dyDescent="0.2">
      <c r="B1110" s="11"/>
      <c r="C1110" s="90"/>
    </row>
    <row r="1111" spans="2:3" x14ac:dyDescent="0.2">
      <c r="B1111" s="11"/>
      <c r="C1111" s="90"/>
    </row>
    <row r="1112" spans="2:3" x14ac:dyDescent="0.2">
      <c r="B1112" s="11"/>
      <c r="C1112" s="90"/>
    </row>
    <row r="1113" spans="2:3" x14ac:dyDescent="0.2">
      <c r="B1113" s="11"/>
      <c r="C1113" s="90"/>
    </row>
    <row r="1114" spans="2:3" x14ac:dyDescent="0.2">
      <c r="B1114" s="11"/>
      <c r="C1114" s="90"/>
    </row>
    <row r="1115" spans="2:3" x14ac:dyDescent="0.2">
      <c r="B1115" s="11"/>
      <c r="C1115" s="90"/>
    </row>
    <row r="1116" spans="2:3" x14ac:dyDescent="0.2">
      <c r="B1116" s="11"/>
      <c r="C1116" s="90"/>
    </row>
    <row r="1117" spans="2:3" x14ac:dyDescent="0.2">
      <c r="B1117" s="11"/>
      <c r="C1117" s="90"/>
    </row>
    <row r="1118" spans="2:3" x14ac:dyDescent="0.2">
      <c r="B1118" s="11"/>
      <c r="C1118" s="90"/>
    </row>
    <row r="1119" spans="2:3" x14ac:dyDescent="0.2">
      <c r="B1119" s="11"/>
      <c r="C1119" s="90"/>
    </row>
    <row r="1120" spans="2:3" x14ac:dyDescent="0.2">
      <c r="B1120" s="11"/>
      <c r="C1120" s="90"/>
    </row>
    <row r="1121" spans="2:3" x14ac:dyDescent="0.2">
      <c r="B1121" s="11"/>
      <c r="C1121" s="90"/>
    </row>
    <row r="1122" spans="2:3" x14ac:dyDescent="0.2">
      <c r="B1122" s="11"/>
      <c r="C1122" s="90"/>
    </row>
    <row r="1123" spans="2:3" x14ac:dyDescent="0.2">
      <c r="B1123" s="11"/>
      <c r="C1123" s="90"/>
    </row>
    <row r="1124" spans="2:3" x14ac:dyDescent="0.2">
      <c r="B1124" s="11"/>
      <c r="C1124" s="90"/>
    </row>
    <row r="1125" spans="2:3" x14ac:dyDescent="0.2">
      <c r="B1125" s="11"/>
      <c r="C1125" s="90"/>
    </row>
    <row r="1126" spans="2:3" x14ac:dyDescent="0.2">
      <c r="B1126" s="11"/>
      <c r="C1126" s="90"/>
    </row>
    <row r="1127" spans="2:3" x14ac:dyDescent="0.2">
      <c r="B1127" s="11"/>
      <c r="C1127" s="90"/>
    </row>
    <row r="1128" spans="2:3" x14ac:dyDescent="0.2">
      <c r="B1128" s="11"/>
      <c r="C1128" s="90"/>
    </row>
    <row r="1129" spans="2:3" x14ac:dyDescent="0.2">
      <c r="B1129" s="11"/>
      <c r="C1129" s="90"/>
    </row>
    <row r="1130" spans="2:3" x14ac:dyDescent="0.2">
      <c r="B1130" s="11"/>
      <c r="C1130" s="90"/>
    </row>
    <row r="1131" spans="2:3" x14ac:dyDescent="0.2">
      <c r="B1131" s="11"/>
      <c r="C1131" s="90"/>
    </row>
    <row r="1132" spans="2:3" x14ac:dyDescent="0.2">
      <c r="B1132" s="11"/>
      <c r="C1132" s="90"/>
    </row>
    <row r="1133" spans="2:3" x14ac:dyDescent="0.2">
      <c r="B1133" s="11"/>
      <c r="C1133" s="90"/>
    </row>
    <row r="1134" spans="2:3" x14ac:dyDescent="0.2">
      <c r="B1134" s="11"/>
      <c r="C1134" s="90"/>
    </row>
    <row r="1135" spans="2:3" x14ac:dyDescent="0.2">
      <c r="B1135" s="11"/>
      <c r="C1135" s="90"/>
    </row>
    <row r="1136" spans="2:3" x14ac:dyDescent="0.2">
      <c r="B1136" s="11"/>
      <c r="C1136" s="90"/>
    </row>
    <row r="1137" spans="2:3" x14ac:dyDescent="0.2">
      <c r="B1137" s="11"/>
      <c r="C1137" s="90"/>
    </row>
    <row r="1138" spans="2:3" x14ac:dyDescent="0.2">
      <c r="B1138" s="11"/>
      <c r="C1138" s="90"/>
    </row>
    <row r="1139" spans="2:3" x14ac:dyDescent="0.2">
      <c r="B1139" s="11"/>
      <c r="C1139" s="90"/>
    </row>
    <row r="1140" spans="2:3" x14ac:dyDescent="0.2">
      <c r="B1140" s="11"/>
      <c r="C1140" s="90"/>
    </row>
    <row r="1141" spans="2:3" x14ac:dyDescent="0.2">
      <c r="B1141" s="11"/>
      <c r="C1141" s="90"/>
    </row>
    <row r="1142" spans="2:3" x14ac:dyDescent="0.2">
      <c r="B1142" s="11"/>
      <c r="C1142" s="90"/>
    </row>
    <row r="1143" spans="2:3" x14ac:dyDescent="0.2">
      <c r="B1143" s="11"/>
      <c r="C1143" s="90"/>
    </row>
    <row r="1144" spans="2:3" x14ac:dyDescent="0.2">
      <c r="B1144" s="11"/>
      <c r="C1144" s="90"/>
    </row>
    <row r="1145" spans="2:3" x14ac:dyDescent="0.2">
      <c r="B1145" s="11"/>
      <c r="C1145" s="90"/>
    </row>
    <row r="1146" spans="2:3" x14ac:dyDescent="0.2">
      <c r="B1146" s="11"/>
      <c r="C1146" s="90"/>
    </row>
    <row r="1147" spans="2:3" x14ac:dyDescent="0.2">
      <c r="B1147" s="11"/>
      <c r="C1147" s="90"/>
    </row>
    <row r="1148" spans="2:3" x14ac:dyDescent="0.2">
      <c r="B1148" s="11"/>
      <c r="C1148" s="90"/>
    </row>
    <row r="1149" spans="2:3" x14ac:dyDescent="0.2">
      <c r="B1149" s="11"/>
      <c r="C1149" s="90"/>
    </row>
    <row r="1150" spans="2:3" x14ac:dyDescent="0.2">
      <c r="B1150" s="11"/>
      <c r="C1150" s="90"/>
    </row>
    <row r="1151" spans="2:3" x14ac:dyDescent="0.2">
      <c r="B1151" s="11"/>
      <c r="C1151" s="90"/>
    </row>
    <row r="1152" spans="2:3" x14ac:dyDescent="0.2">
      <c r="B1152" s="11"/>
      <c r="C1152" s="90"/>
    </row>
    <row r="1153" spans="2:3" x14ac:dyDescent="0.2">
      <c r="B1153" s="11"/>
      <c r="C1153" s="90"/>
    </row>
    <row r="1154" spans="2:3" x14ac:dyDescent="0.2">
      <c r="B1154" s="11"/>
      <c r="C1154" s="90"/>
    </row>
    <row r="1155" spans="2:3" x14ac:dyDescent="0.2">
      <c r="B1155" s="11"/>
      <c r="C1155" s="90"/>
    </row>
    <row r="1156" spans="2:3" x14ac:dyDescent="0.2">
      <c r="B1156" s="11"/>
      <c r="C1156" s="90"/>
    </row>
    <row r="1157" spans="2:3" x14ac:dyDescent="0.2">
      <c r="B1157" s="11"/>
      <c r="C1157" s="90"/>
    </row>
    <row r="1158" spans="2:3" x14ac:dyDescent="0.2">
      <c r="B1158" s="11"/>
      <c r="C1158" s="90"/>
    </row>
    <row r="1159" spans="2:3" x14ac:dyDescent="0.2">
      <c r="B1159" s="11"/>
      <c r="C1159" s="90"/>
    </row>
    <row r="1160" spans="2:3" x14ac:dyDescent="0.2">
      <c r="B1160" s="11"/>
      <c r="C1160" s="90"/>
    </row>
    <row r="1161" spans="2:3" x14ac:dyDescent="0.2">
      <c r="B1161" s="11"/>
      <c r="C1161" s="90"/>
    </row>
    <row r="1162" spans="2:3" x14ac:dyDescent="0.2">
      <c r="B1162" s="11"/>
      <c r="C1162" s="90"/>
    </row>
    <row r="1163" spans="2:3" x14ac:dyDescent="0.2">
      <c r="B1163" s="11"/>
      <c r="C1163" s="90"/>
    </row>
    <row r="1164" spans="2:3" x14ac:dyDescent="0.2">
      <c r="B1164" s="11"/>
      <c r="C1164" s="90"/>
    </row>
    <row r="1165" spans="2:3" x14ac:dyDescent="0.2">
      <c r="B1165" s="11"/>
      <c r="C1165" s="90"/>
    </row>
    <row r="1166" spans="2:3" x14ac:dyDescent="0.2">
      <c r="B1166" s="11"/>
      <c r="C1166" s="90"/>
    </row>
    <row r="1167" spans="2:3" x14ac:dyDescent="0.2">
      <c r="B1167" s="11"/>
      <c r="C1167" s="90"/>
    </row>
    <row r="1168" spans="2:3" x14ac:dyDescent="0.2">
      <c r="B1168" s="11"/>
      <c r="C1168" s="90"/>
    </row>
    <row r="1169" spans="2:3" x14ac:dyDescent="0.2">
      <c r="B1169" s="11"/>
      <c r="C1169" s="90"/>
    </row>
    <row r="1170" spans="2:3" x14ac:dyDescent="0.2">
      <c r="B1170" s="11"/>
      <c r="C1170" s="90"/>
    </row>
    <row r="1171" spans="2:3" x14ac:dyDescent="0.2">
      <c r="B1171" s="11"/>
      <c r="C1171" s="90"/>
    </row>
    <row r="1172" spans="2:3" x14ac:dyDescent="0.2">
      <c r="B1172" s="11"/>
      <c r="C1172" s="90"/>
    </row>
    <row r="1173" spans="2:3" x14ac:dyDescent="0.2">
      <c r="B1173" s="11"/>
      <c r="C1173" s="90"/>
    </row>
    <row r="1174" spans="2:3" x14ac:dyDescent="0.2">
      <c r="B1174" s="11"/>
      <c r="C1174" s="90"/>
    </row>
    <row r="1175" spans="2:3" x14ac:dyDescent="0.2">
      <c r="B1175" s="11"/>
      <c r="C1175" s="90"/>
    </row>
    <row r="1176" spans="2:3" x14ac:dyDescent="0.2">
      <c r="B1176" s="11"/>
      <c r="C1176" s="90"/>
    </row>
    <row r="1177" spans="2:3" x14ac:dyDescent="0.2">
      <c r="B1177" s="11"/>
      <c r="C1177" s="90"/>
    </row>
    <row r="1178" spans="2:3" x14ac:dyDescent="0.2">
      <c r="B1178" s="11"/>
      <c r="C1178" s="90"/>
    </row>
    <row r="1179" spans="2:3" x14ac:dyDescent="0.2">
      <c r="B1179" s="11"/>
      <c r="C1179" s="90"/>
    </row>
    <row r="1180" spans="2:3" x14ac:dyDescent="0.2">
      <c r="B1180" s="11"/>
      <c r="C1180" s="90"/>
    </row>
    <row r="1181" spans="2:3" x14ac:dyDescent="0.2">
      <c r="B1181" s="11"/>
      <c r="C1181" s="90"/>
    </row>
    <row r="1182" spans="2:3" x14ac:dyDescent="0.2">
      <c r="B1182" s="11"/>
      <c r="C1182" s="90"/>
    </row>
    <row r="1183" spans="2:3" x14ac:dyDescent="0.2">
      <c r="B1183" s="11"/>
      <c r="C1183" s="90"/>
    </row>
    <row r="1184" spans="2:3" x14ac:dyDescent="0.2">
      <c r="B1184" s="11"/>
      <c r="C1184" s="90"/>
    </row>
    <row r="1185" spans="2:3" x14ac:dyDescent="0.2">
      <c r="B1185" s="11"/>
      <c r="C1185" s="90"/>
    </row>
    <row r="1186" spans="2:3" x14ac:dyDescent="0.2">
      <c r="B1186" s="11"/>
      <c r="C1186" s="90"/>
    </row>
    <row r="1187" spans="2:3" x14ac:dyDescent="0.2">
      <c r="B1187" s="11"/>
      <c r="C1187" s="90"/>
    </row>
    <row r="1188" spans="2:3" x14ac:dyDescent="0.2">
      <c r="B1188" s="11"/>
      <c r="C1188" s="90"/>
    </row>
    <row r="1189" spans="2:3" x14ac:dyDescent="0.2">
      <c r="B1189" s="11"/>
      <c r="C1189" s="90"/>
    </row>
    <row r="1190" spans="2:3" x14ac:dyDescent="0.2">
      <c r="B1190" s="11"/>
      <c r="C1190" s="90"/>
    </row>
    <row r="1191" spans="2:3" x14ac:dyDescent="0.2">
      <c r="B1191" s="11"/>
      <c r="C1191" s="90"/>
    </row>
    <row r="1192" spans="2:3" x14ac:dyDescent="0.2">
      <c r="B1192" s="11"/>
      <c r="C1192" s="90"/>
    </row>
    <row r="1193" spans="2:3" x14ac:dyDescent="0.2">
      <c r="B1193" s="11"/>
      <c r="C1193" s="90"/>
    </row>
    <row r="1194" spans="2:3" x14ac:dyDescent="0.2">
      <c r="B1194" s="11"/>
      <c r="C1194" s="90"/>
    </row>
    <row r="1195" spans="2:3" x14ac:dyDescent="0.2">
      <c r="B1195" s="11"/>
      <c r="C1195" s="90"/>
    </row>
    <row r="1196" spans="2:3" x14ac:dyDescent="0.2">
      <c r="B1196" s="11"/>
      <c r="C1196" s="90"/>
    </row>
    <row r="1197" spans="2:3" x14ac:dyDescent="0.2">
      <c r="B1197" s="11"/>
      <c r="C1197" s="90"/>
    </row>
    <row r="1198" spans="2:3" x14ac:dyDescent="0.2">
      <c r="B1198" s="11"/>
      <c r="C1198" s="90"/>
    </row>
    <row r="1199" spans="2:3" x14ac:dyDescent="0.2">
      <c r="B1199" s="11"/>
      <c r="C1199" s="90"/>
    </row>
    <row r="1200" spans="2:3" x14ac:dyDescent="0.2">
      <c r="B1200" s="11"/>
      <c r="C1200" s="90"/>
    </row>
    <row r="1201" spans="2:3" x14ac:dyDescent="0.2">
      <c r="B1201" s="11"/>
      <c r="C1201" s="90"/>
    </row>
    <row r="1202" spans="2:3" x14ac:dyDescent="0.2">
      <c r="B1202" s="11"/>
      <c r="C1202" s="90"/>
    </row>
    <row r="1203" spans="2:3" x14ac:dyDescent="0.2">
      <c r="B1203" s="11"/>
      <c r="C1203" s="90"/>
    </row>
    <row r="1204" spans="2:3" x14ac:dyDescent="0.2">
      <c r="B1204" s="11"/>
      <c r="C1204" s="90"/>
    </row>
    <row r="1205" spans="2:3" x14ac:dyDescent="0.2">
      <c r="B1205" s="11"/>
      <c r="C1205" s="90"/>
    </row>
    <row r="1206" spans="2:3" x14ac:dyDescent="0.2">
      <c r="B1206" s="11"/>
      <c r="C1206" s="90"/>
    </row>
    <row r="1207" spans="2:3" x14ac:dyDescent="0.2">
      <c r="B1207" s="11"/>
      <c r="C1207" s="90"/>
    </row>
    <row r="1208" spans="2:3" x14ac:dyDescent="0.2">
      <c r="B1208" s="11"/>
      <c r="C1208" s="90"/>
    </row>
    <row r="1209" spans="2:3" x14ac:dyDescent="0.2">
      <c r="B1209" s="11"/>
      <c r="C1209" s="90"/>
    </row>
    <row r="1210" spans="2:3" x14ac:dyDescent="0.2">
      <c r="B1210" s="11"/>
      <c r="C1210" s="90"/>
    </row>
    <row r="1211" spans="2:3" x14ac:dyDescent="0.2">
      <c r="B1211" s="11"/>
      <c r="C1211" s="90"/>
    </row>
    <row r="1212" spans="2:3" x14ac:dyDescent="0.2">
      <c r="B1212" s="11"/>
      <c r="C1212" s="90"/>
    </row>
    <row r="1213" spans="2:3" x14ac:dyDescent="0.2">
      <c r="B1213" s="11"/>
      <c r="C1213" s="90"/>
    </row>
    <row r="1214" spans="2:3" x14ac:dyDescent="0.2">
      <c r="B1214" s="11"/>
      <c r="C1214" s="90"/>
    </row>
    <row r="1215" spans="2:3" x14ac:dyDescent="0.2">
      <c r="B1215" s="11"/>
      <c r="C1215" s="90"/>
    </row>
    <row r="1216" spans="2:3" x14ac:dyDescent="0.2">
      <c r="B1216" s="11"/>
      <c r="C1216" s="90"/>
    </row>
    <row r="1217" spans="2:3" x14ac:dyDescent="0.2">
      <c r="B1217" s="11"/>
      <c r="C1217" s="90"/>
    </row>
    <row r="1218" spans="2:3" x14ac:dyDescent="0.2">
      <c r="B1218" s="11"/>
      <c r="C1218" s="90"/>
    </row>
    <row r="1219" spans="2:3" x14ac:dyDescent="0.2">
      <c r="B1219" s="11"/>
      <c r="C1219" s="90"/>
    </row>
    <row r="1220" spans="2:3" x14ac:dyDescent="0.2">
      <c r="B1220" s="11"/>
      <c r="C1220" s="90"/>
    </row>
    <row r="1221" spans="2:3" x14ac:dyDescent="0.2">
      <c r="B1221" s="11"/>
      <c r="C1221" s="90"/>
    </row>
    <row r="1222" spans="2:3" x14ac:dyDescent="0.2">
      <c r="B1222" s="11"/>
      <c r="C1222" s="90"/>
    </row>
    <row r="1223" spans="2:3" x14ac:dyDescent="0.2">
      <c r="B1223" s="11"/>
      <c r="C1223" s="90"/>
    </row>
    <row r="1224" spans="2:3" x14ac:dyDescent="0.2">
      <c r="B1224" s="11"/>
      <c r="C1224" s="90"/>
    </row>
    <row r="1225" spans="2:3" x14ac:dyDescent="0.2">
      <c r="B1225" s="11"/>
      <c r="C1225" s="90"/>
    </row>
    <row r="1226" spans="2:3" x14ac:dyDescent="0.2">
      <c r="B1226" s="11"/>
      <c r="C1226" s="90"/>
    </row>
    <row r="1227" spans="2:3" x14ac:dyDescent="0.2">
      <c r="B1227" s="11"/>
      <c r="C1227" s="90"/>
    </row>
    <row r="1228" spans="2:3" x14ac:dyDescent="0.2">
      <c r="B1228" s="11"/>
      <c r="C1228" s="90"/>
    </row>
    <row r="1229" spans="2:3" x14ac:dyDescent="0.2">
      <c r="B1229" s="11"/>
      <c r="C1229" s="90"/>
    </row>
    <row r="1230" spans="2:3" x14ac:dyDescent="0.2">
      <c r="B1230" s="11"/>
      <c r="C1230" s="90"/>
    </row>
    <row r="1231" spans="2:3" x14ac:dyDescent="0.2">
      <c r="B1231" s="11"/>
      <c r="C1231" s="90"/>
    </row>
    <row r="1232" spans="2:3" x14ac:dyDescent="0.2">
      <c r="B1232" s="11"/>
      <c r="C1232" s="90"/>
    </row>
    <row r="1233" spans="2:3" x14ac:dyDescent="0.2">
      <c r="B1233" s="11"/>
      <c r="C1233" s="90"/>
    </row>
    <row r="1234" spans="2:3" x14ac:dyDescent="0.2">
      <c r="B1234" s="11"/>
      <c r="C1234" s="90"/>
    </row>
    <row r="1235" spans="2:3" x14ac:dyDescent="0.2">
      <c r="B1235" s="11"/>
      <c r="C1235" s="90"/>
    </row>
    <row r="1236" spans="2:3" x14ac:dyDescent="0.2">
      <c r="B1236" s="11"/>
      <c r="C1236" s="90"/>
    </row>
    <row r="1237" spans="2:3" x14ac:dyDescent="0.2">
      <c r="B1237" s="11"/>
      <c r="C1237" s="90"/>
    </row>
    <row r="1238" spans="2:3" x14ac:dyDescent="0.2">
      <c r="B1238" s="11"/>
      <c r="C1238" s="90"/>
    </row>
    <row r="1239" spans="2:3" x14ac:dyDescent="0.2">
      <c r="B1239" s="11"/>
      <c r="C1239" s="90"/>
    </row>
    <row r="1240" spans="2:3" x14ac:dyDescent="0.2">
      <c r="B1240" s="11"/>
      <c r="C1240" s="90"/>
    </row>
    <row r="1241" spans="2:3" x14ac:dyDescent="0.2">
      <c r="B1241" s="11"/>
      <c r="C1241" s="90"/>
    </row>
    <row r="1242" spans="2:3" x14ac:dyDescent="0.2">
      <c r="B1242" s="11"/>
      <c r="C1242" s="90"/>
    </row>
    <row r="1243" spans="2:3" x14ac:dyDescent="0.2">
      <c r="B1243" s="11"/>
      <c r="C1243" s="90"/>
    </row>
    <row r="1244" spans="2:3" x14ac:dyDescent="0.2">
      <c r="B1244" s="11"/>
      <c r="C1244" s="90"/>
    </row>
    <row r="1245" spans="2:3" x14ac:dyDescent="0.2">
      <c r="B1245" s="11"/>
      <c r="C1245" s="90"/>
    </row>
    <row r="1246" spans="2:3" x14ac:dyDescent="0.2">
      <c r="B1246" s="11"/>
      <c r="C1246" s="90"/>
    </row>
    <row r="1247" spans="2:3" x14ac:dyDescent="0.2">
      <c r="B1247" s="11"/>
      <c r="C1247" s="90"/>
    </row>
    <row r="1248" spans="2:3" x14ac:dyDescent="0.2">
      <c r="B1248" s="11"/>
      <c r="C1248" s="90"/>
    </row>
    <row r="1249" spans="2:3" x14ac:dyDescent="0.2">
      <c r="B1249" s="11"/>
      <c r="C1249" s="90"/>
    </row>
    <row r="1250" spans="2:3" x14ac:dyDescent="0.2">
      <c r="B1250" s="11"/>
      <c r="C1250" s="90"/>
    </row>
    <row r="1251" spans="2:3" x14ac:dyDescent="0.2">
      <c r="B1251" s="11"/>
      <c r="C1251" s="90"/>
    </row>
    <row r="1252" spans="2:3" x14ac:dyDescent="0.2">
      <c r="B1252" s="11"/>
      <c r="C1252" s="90"/>
    </row>
    <row r="1253" spans="2:3" x14ac:dyDescent="0.2">
      <c r="B1253" s="11"/>
      <c r="C1253" s="90"/>
    </row>
    <row r="1254" spans="2:3" x14ac:dyDescent="0.2">
      <c r="B1254" s="11"/>
      <c r="C1254" s="90"/>
    </row>
    <row r="1255" spans="2:3" x14ac:dyDescent="0.2">
      <c r="B1255" s="11"/>
      <c r="C1255" s="90"/>
    </row>
    <row r="1256" spans="2:3" x14ac:dyDescent="0.2">
      <c r="B1256" s="11"/>
      <c r="C1256" s="90"/>
    </row>
    <row r="1257" spans="2:3" x14ac:dyDescent="0.2">
      <c r="B1257" s="11"/>
      <c r="C1257" s="90"/>
    </row>
    <row r="1258" spans="2:3" x14ac:dyDescent="0.2">
      <c r="B1258" s="11"/>
      <c r="C1258" s="90"/>
    </row>
    <row r="1259" spans="2:3" x14ac:dyDescent="0.2">
      <c r="B1259" s="11"/>
      <c r="C1259" s="90"/>
    </row>
    <row r="1260" spans="2:3" x14ac:dyDescent="0.2">
      <c r="B1260" s="11"/>
      <c r="C1260" s="90"/>
    </row>
    <row r="1261" spans="2:3" x14ac:dyDescent="0.2">
      <c r="B1261" s="11"/>
      <c r="C1261" s="90"/>
    </row>
    <row r="1262" spans="2:3" x14ac:dyDescent="0.2">
      <c r="B1262" s="11"/>
      <c r="C1262" s="90"/>
    </row>
    <row r="1263" spans="2:3" x14ac:dyDescent="0.2">
      <c r="B1263" s="11"/>
      <c r="C1263" s="90"/>
    </row>
    <row r="1264" spans="2:3" x14ac:dyDescent="0.2">
      <c r="B1264" s="11"/>
      <c r="C1264" s="90"/>
    </row>
    <row r="1265" spans="2:3" x14ac:dyDescent="0.2">
      <c r="B1265" s="11"/>
      <c r="C1265" s="90"/>
    </row>
    <row r="1266" spans="2:3" x14ac:dyDescent="0.2">
      <c r="B1266" s="11"/>
      <c r="C1266" s="90"/>
    </row>
    <row r="1267" spans="2:3" x14ac:dyDescent="0.2">
      <c r="B1267" s="11"/>
      <c r="C1267" s="90"/>
    </row>
    <row r="1268" spans="2:3" x14ac:dyDescent="0.2">
      <c r="B1268" s="11"/>
      <c r="C1268" s="90"/>
    </row>
  </sheetData>
  <phoneticPr fontId="7" type="noConversion"/>
  <hyperlinks>
    <hyperlink ref="A3" r:id="rId1" xr:uid="{00000000-0004-0000-04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Q_fit</vt:lpstr>
      <vt:lpstr>BAV</vt:lpstr>
      <vt:lpstr>O-C_Gateway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2024-07-29T05:27:32Z</dcterms:modified>
</cp:coreProperties>
</file>