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27B92CD-2E7E-404B-81B1-F3178FC9B9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4" r:id="rId1"/>
    <sheet name="Active 2" sheetId="2" r:id="rId2"/>
    <sheet name="Active 3" sheetId="1" r:id="rId3"/>
    <sheet name="Active 4" sheetId="5" r:id="rId4"/>
    <sheet name="Active 5" sheetId="6" r:id="rId5"/>
  </sheets>
  <calcPr calcId="181029"/>
</workbook>
</file>

<file path=xl/calcChain.xml><?xml version="1.0" encoding="utf-8"?>
<calcChain xmlns="http://schemas.openxmlformats.org/spreadsheetml/2006/main">
  <c r="E29" i="4" l="1"/>
  <c r="F29" i="4" s="1"/>
  <c r="G29" i="4" s="1"/>
  <c r="I29" i="4" s="1"/>
  <c r="Q29" i="4"/>
  <c r="E29" i="1"/>
  <c r="F29" i="1"/>
  <c r="G29" i="1" s="1"/>
  <c r="I29" i="1" s="1"/>
  <c r="Q29" i="1"/>
  <c r="E29" i="2"/>
  <c r="F29" i="2" s="1"/>
  <c r="G29" i="2" s="1"/>
  <c r="I29" i="2" s="1"/>
  <c r="Q29" i="2"/>
  <c r="E29" i="5"/>
  <c r="F29" i="5" s="1"/>
  <c r="G29" i="5" s="1"/>
  <c r="I29" i="5" s="1"/>
  <c r="Q29" i="5"/>
  <c r="E29" i="6"/>
  <c r="F29" i="6" s="1"/>
  <c r="G29" i="6" s="1"/>
  <c r="I29" i="6" s="1"/>
  <c r="Q29" i="6"/>
  <c r="F23" i="6"/>
  <c r="G23" i="6"/>
  <c r="I23" i="6"/>
  <c r="F25" i="6"/>
  <c r="G25" i="6"/>
  <c r="I25" i="6"/>
  <c r="F27" i="6"/>
  <c r="G27" i="6"/>
  <c r="I27" i="6"/>
  <c r="Q28" i="6"/>
  <c r="E23" i="6"/>
  <c r="E24" i="6"/>
  <c r="F24" i="6"/>
  <c r="G24" i="6"/>
  <c r="I24" i="6"/>
  <c r="E25" i="6"/>
  <c r="E26" i="6"/>
  <c r="F26" i="6"/>
  <c r="G26" i="6"/>
  <c r="I26" i="6"/>
  <c r="E27" i="6"/>
  <c r="E22" i="6"/>
  <c r="F22" i="6"/>
  <c r="G22" i="6"/>
  <c r="I22" i="6"/>
  <c r="F11" i="6"/>
  <c r="G11" i="6"/>
  <c r="E28" i="6"/>
  <c r="F28" i="6"/>
  <c r="G28" i="6"/>
  <c r="I28" i="6"/>
  <c r="E14" i="6"/>
  <c r="E15" i="6" s="1"/>
  <c r="H20" i="6"/>
  <c r="C21" i="6"/>
  <c r="Q21" i="6"/>
  <c r="Q22" i="6"/>
  <c r="Q23" i="6"/>
  <c r="Q24" i="6"/>
  <c r="Q25" i="6"/>
  <c r="Q26" i="6"/>
  <c r="Q27" i="6"/>
  <c r="F11" i="5"/>
  <c r="G11" i="5"/>
  <c r="E22" i="5"/>
  <c r="F22" i="5"/>
  <c r="G22" i="5"/>
  <c r="I22" i="5"/>
  <c r="E23" i="5"/>
  <c r="F23" i="5"/>
  <c r="G23" i="5"/>
  <c r="I23" i="5"/>
  <c r="E24" i="5"/>
  <c r="F24" i="5"/>
  <c r="G24" i="5"/>
  <c r="I24" i="5"/>
  <c r="E25" i="5"/>
  <c r="F25" i="5"/>
  <c r="G25" i="5"/>
  <c r="I25" i="5"/>
  <c r="E26" i="5"/>
  <c r="F26" i="5"/>
  <c r="G26" i="5"/>
  <c r="I26" i="5"/>
  <c r="E27" i="5"/>
  <c r="F27" i="5"/>
  <c r="G27" i="5"/>
  <c r="I27" i="5"/>
  <c r="E28" i="5"/>
  <c r="F28" i="5"/>
  <c r="G28" i="5"/>
  <c r="I28" i="5"/>
  <c r="E14" i="5"/>
  <c r="E15" i="5" s="1"/>
  <c r="H20" i="5"/>
  <c r="C21" i="5"/>
  <c r="C17" i="5"/>
  <c r="Q22" i="5"/>
  <c r="Q23" i="5"/>
  <c r="Q24" i="5"/>
  <c r="Q25" i="5"/>
  <c r="Q26" i="5"/>
  <c r="Q27" i="5"/>
  <c r="Q28" i="5"/>
  <c r="G11" i="1"/>
  <c r="F11" i="1"/>
  <c r="G11" i="2"/>
  <c r="F11" i="2"/>
  <c r="G11" i="4"/>
  <c r="F11" i="4"/>
  <c r="E22" i="4"/>
  <c r="F22" i="4" s="1"/>
  <c r="G22" i="4" s="1"/>
  <c r="I22" i="4" s="1"/>
  <c r="E23" i="4"/>
  <c r="F23" i="4" s="1"/>
  <c r="G23" i="4" s="1"/>
  <c r="I23" i="4" s="1"/>
  <c r="E24" i="4"/>
  <c r="F24" i="4" s="1"/>
  <c r="G24" i="4" s="1"/>
  <c r="I24" i="4" s="1"/>
  <c r="E25" i="4"/>
  <c r="F25" i="4" s="1"/>
  <c r="G25" i="4" s="1"/>
  <c r="I25" i="4" s="1"/>
  <c r="E26" i="4"/>
  <c r="F26" i="4" s="1"/>
  <c r="G26" i="4" s="1"/>
  <c r="I26" i="4" s="1"/>
  <c r="E27" i="4"/>
  <c r="F27" i="4" s="1"/>
  <c r="G27" i="4" s="1"/>
  <c r="I27" i="4" s="1"/>
  <c r="E28" i="4"/>
  <c r="F28" i="4" s="1"/>
  <c r="G28" i="4" s="1"/>
  <c r="I28" i="4" s="1"/>
  <c r="F14" i="4"/>
  <c r="F15" i="4" s="1"/>
  <c r="E21" i="4"/>
  <c r="F21" i="4" s="1"/>
  <c r="G21" i="4" s="1"/>
  <c r="H21" i="4" s="1"/>
  <c r="C17" i="4"/>
  <c r="H20" i="4"/>
  <c r="Q21" i="4"/>
  <c r="Q22" i="4"/>
  <c r="Q23" i="4"/>
  <c r="Q24" i="4"/>
  <c r="Q25" i="4"/>
  <c r="Q26" i="4"/>
  <c r="Q27" i="4"/>
  <c r="Q28" i="4"/>
  <c r="G27" i="2"/>
  <c r="I27" i="2"/>
  <c r="Q28" i="2"/>
  <c r="F23" i="2"/>
  <c r="G23" i="2"/>
  <c r="I23" i="2"/>
  <c r="F25" i="2"/>
  <c r="G25" i="2"/>
  <c r="I25" i="2"/>
  <c r="F27" i="2"/>
  <c r="E14" i="2"/>
  <c r="E15" i="2" s="1"/>
  <c r="C17" i="2"/>
  <c r="H20" i="2"/>
  <c r="A21" i="2"/>
  <c r="C21" i="2"/>
  <c r="E22" i="2"/>
  <c r="F22" i="2"/>
  <c r="G22" i="2"/>
  <c r="I22" i="2"/>
  <c r="Q22" i="2"/>
  <c r="E23" i="2"/>
  <c r="Q23" i="2"/>
  <c r="E24" i="2"/>
  <c r="F24" i="2"/>
  <c r="G24" i="2"/>
  <c r="I24" i="2"/>
  <c r="Q24" i="2"/>
  <c r="E25" i="2"/>
  <c r="Q25" i="2"/>
  <c r="E26" i="2"/>
  <c r="F26" i="2"/>
  <c r="G26" i="2"/>
  <c r="I26" i="2"/>
  <c r="Q26" i="2"/>
  <c r="E27" i="2"/>
  <c r="Q27" i="2"/>
  <c r="E28" i="2"/>
  <c r="F28" i="2"/>
  <c r="G28" i="2"/>
  <c r="I28" i="2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Q22" i="1"/>
  <c r="Q23" i="1"/>
  <c r="Q24" i="1"/>
  <c r="Q25" i="1"/>
  <c r="Q26" i="1"/>
  <c r="Q27" i="1"/>
  <c r="Q28" i="1"/>
  <c r="C21" i="1"/>
  <c r="Q21" i="1"/>
  <c r="E14" i="1"/>
  <c r="E15" i="1" s="1"/>
  <c r="A21" i="1"/>
  <c r="H20" i="1"/>
  <c r="C17" i="1"/>
  <c r="G21" i="6"/>
  <c r="H21" i="6"/>
  <c r="G21" i="2"/>
  <c r="E21" i="2"/>
  <c r="F21" i="2"/>
  <c r="E21" i="6"/>
  <c r="F21" i="6"/>
  <c r="C17" i="6"/>
  <c r="E21" i="1"/>
  <c r="F21" i="1"/>
  <c r="G21" i="1"/>
  <c r="Q21" i="2"/>
  <c r="E21" i="5"/>
  <c r="F21" i="5"/>
  <c r="G21" i="5"/>
  <c r="Q21" i="5"/>
  <c r="H21" i="1"/>
  <c r="H21" i="2"/>
  <c r="H21" i="5"/>
  <c r="C12" i="5"/>
  <c r="C11" i="1"/>
  <c r="C12" i="6"/>
  <c r="C11" i="2"/>
  <c r="C11" i="6"/>
  <c r="C11" i="4"/>
  <c r="C12" i="4"/>
  <c r="O29" i="4" l="1"/>
  <c r="S29" i="4" s="1"/>
  <c r="O29" i="6"/>
  <c r="S29" i="6" s="1"/>
  <c r="O21" i="4"/>
  <c r="S21" i="4" s="1"/>
  <c r="C15" i="4"/>
  <c r="O27" i="4"/>
  <c r="S27" i="4" s="1"/>
  <c r="O23" i="4"/>
  <c r="S23" i="4" s="1"/>
  <c r="O28" i="4"/>
  <c r="S28" i="4" s="1"/>
  <c r="O26" i="4"/>
  <c r="S26" i="4" s="1"/>
  <c r="O25" i="4"/>
  <c r="S25" i="4" s="1"/>
  <c r="O22" i="4"/>
  <c r="S22" i="4" s="1"/>
  <c r="O24" i="4"/>
  <c r="S24" i="4" s="1"/>
  <c r="C16" i="4"/>
  <c r="D18" i="4" s="1"/>
  <c r="C16" i="5"/>
  <c r="D18" i="5" s="1"/>
  <c r="C16" i="6"/>
  <c r="D18" i="6" s="1"/>
  <c r="C15" i="6"/>
  <c r="O27" i="6"/>
  <c r="S27" i="6" s="1"/>
  <c r="O23" i="6"/>
  <c r="S23" i="6" s="1"/>
  <c r="O21" i="6"/>
  <c r="S21" i="6" s="1"/>
  <c r="O22" i="6"/>
  <c r="S22" i="6" s="1"/>
  <c r="O26" i="6"/>
  <c r="S26" i="6" s="1"/>
  <c r="O24" i="6"/>
  <c r="S24" i="6" s="1"/>
  <c r="O28" i="6"/>
  <c r="S28" i="6" s="1"/>
  <c r="O25" i="6"/>
  <c r="S25" i="6" s="1"/>
  <c r="C12" i="2"/>
  <c r="C12" i="1"/>
  <c r="C11" i="5"/>
  <c r="O25" i="1" l="1"/>
  <c r="S25" i="1" s="1"/>
  <c r="O22" i="1"/>
  <c r="S22" i="1" s="1"/>
  <c r="O23" i="1"/>
  <c r="S23" i="1" s="1"/>
  <c r="O27" i="1"/>
  <c r="S27" i="1" s="1"/>
  <c r="O21" i="1"/>
  <c r="S21" i="1" s="1"/>
  <c r="O29" i="1"/>
  <c r="S29" i="1" s="1"/>
  <c r="C16" i="1"/>
  <c r="D18" i="1" s="1"/>
  <c r="O26" i="1"/>
  <c r="S26" i="1" s="1"/>
  <c r="C15" i="1"/>
  <c r="O28" i="1"/>
  <c r="S28" i="1" s="1"/>
  <c r="O24" i="1"/>
  <c r="S24" i="1" s="1"/>
  <c r="O25" i="5"/>
  <c r="S25" i="5" s="1"/>
  <c r="O28" i="5"/>
  <c r="S28" i="5" s="1"/>
  <c r="O27" i="5"/>
  <c r="S27" i="5" s="1"/>
  <c r="C15" i="5"/>
  <c r="E16" i="5" s="1"/>
  <c r="E17" i="5" s="1"/>
  <c r="O26" i="5"/>
  <c r="S26" i="5" s="1"/>
  <c r="O29" i="5"/>
  <c r="S29" i="5" s="1"/>
  <c r="O24" i="5"/>
  <c r="S24" i="5" s="1"/>
  <c r="O22" i="5"/>
  <c r="S22" i="5" s="1"/>
  <c r="O23" i="5"/>
  <c r="S23" i="5" s="1"/>
  <c r="O21" i="5"/>
  <c r="S21" i="5" s="1"/>
  <c r="O29" i="2"/>
  <c r="S29" i="2" s="1"/>
  <c r="C16" i="2"/>
  <c r="D18" i="2" s="1"/>
  <c r="O26" i="2"/>
  <c r="S26" i="2" s="1"/>
  <c r="O22" i="2"/>
  <c r="S22" i="2" s="1"/>
  <c r="O23" i="2"/>
  <c r="S23" i="2" s="1"/>
  <c r="O21" i="2"/>
  <c r="S21" i="2" s="1"/>
  <c r="O24" i="2"/>
  <c r="S24" i="2" s="1"/>
  <c r="C15" i="2"/>
  <c r="O27" i="2"/>
  <c r="S27" i="2" s="1"/>
  <c r="O28" i="2"/>
  <c r="S28" i="2" s="1"/>
  <c r="O25" i="2"/>
  <c r="S25" i="2" s="1"/>
  <c r="C18" i="6"/>
  <c r="F16" i="4"/>
  <c r="F17" i="4" s="1"/>
  <c r="C18" i="4"/>
  <c r="S19" i="4"/>
  <c r="E16" i="6"/>
  <c r="E17" i="6" s="1"/>
  <c r="S19" i="6"/>
  <c r="F18" i="4" l="1"/>
  <c r="E16" i="1"/>
  <c r="E17" i="1" s="1"/>
  <c r="S19" i="5"/>
  <c r="S19" i="1"/>
  <c r="C18" i="1"/>
  <c r="C18" i="5"/>
  <c r="C18" i="2"/>
  <c r="E16" i="2"/>
  <c r="E17" i="2" s="1"/>
  <c r="S19" i="2"/>
</calcChain>
</file>

<file path=xl/sharedStrings.xml><?xml version="1.0" encoding="utf-8"?>
<sst xmlns="http://schemas.openxmlformats.org/spreadsheetml/2006/main" count="329" uniqueCount="55">
  <si>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</si>
  <si>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</si>
  <si>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</si>
  <si>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</si>
  <si>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</si>
  <si>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</si>
  <si>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</si>
  <si>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</si>
  <si>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</si>
  <si>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</si>
  <si>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</si>
  <si>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</si>
  <si>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</si>
  <si>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</si>
  <si>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</si>
  <si>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</si>
  <si>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</si>
  <si>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</si>
  <si>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</si>
  <si>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</si>
  <si>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</si>
  <si>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</si>
  <si>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</si>
  <si>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</si>
  <si>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</si>
  <si>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</si>
  <si>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</si>
  <si>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</si>
  <si>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</si>
  <si>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</si>
  <si>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</si>
  <si>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</si>
  <si>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</si>
  <si>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</si>
  <si>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</si>
  <si>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</si>
  <si>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</si>
  <si>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</si>
  <si>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</si>
  <si>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</si>
  <si>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</si>
  <si>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V0513 Vul</t>
  </si>
  <si>
    <t>V0513 Vul / GSC 2177-0626</t>
  </si>
  <si>
    <t>EW</t>
  </si>
  <si>
    <t>G2177-0626</t>
  </si>
  <si>
    <t>VSX</t>
  </si>
  <si>
    <t>IBVS 5657</t>
  </si>
  <si>
    <t>I</t>
  </si>
  <si>
    <t>IBVS 5959</t>
  </si>
  <si>
    <t>VSB, 108</t>
  </si>
  <si>
    <t>CCD</t>
  </si>
  <si>
    <t>Next ToM-P</t>
  </si>
  <si>
    <t>Next ToM-S</t>
  </si>
  <si>
    <t xml:space="preserve">Mag </t>
  </si>
  <si>
    <t>12.1-12.7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</si>
</sst>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5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65" fontId="18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165" fontId="18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22" fontId="9" fillId="0" borderId="8" xfId="0" applyNumberFormat="1" applyFont="1" applyBorder="1" applyAlignment="1">
      <alignment vertical="center"/>
    </xf>
    <xf numFmtId="22" fontId="20" fillId="0" borderId="9" xfId="0" applyNumberFormat="1" applyFont="1" applyBorder="1" applyAlignment="1">
      <alignment vertical="center"/>
    </xf>
    <xf numFmtId="0" fontId="19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V0513 Vul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45864661654135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74-43AE-873E-288D3AB5A68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8.3354432368651032E-2</c:v>
                </c:pt>
                <c:pt idx="2">
                  <c:v>9.4119591958587989E-3</c:v>
                </c:pt>
                <c:pt idx="3">
                  <c:v>2.6511959193157963E-2</c:v>
                </c:pt>
                <c:pt idx="4">
                  <c:v>2.4010652326978743E-2</c:v>
                </c:pt>
                <c:pt idx="5">
                  <c:v>9.569170275790384E-2</c:v>
                </c:pt>
                <c:pt idx="6">
                  <c:v>3.2576673787843902E-2</c:v>
                </c:pt>
                <c:pt idx="7">
                  <c:v>4.5705462296609767E-2</c:v>
                </c:pt>
                <c:pt idx="8">
                  <c:v>-4.3945985555183142E-2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74-43AE-873E-288D3AB5A68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74-43AE-873E-288D3AB5A68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74-43AE-873E-288D3AB5A68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74-43AE-873E-288D3AB5A68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74-43AE-873E-288D3AB5A68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74-43AE-873E-288D3AB5A68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4.6404319257983211E-2</c:v>
                </c:pt>
                <c:pt idx="1">
                  <c:v>4.0420836777696083E-2</c:v>
                </c:pt>
                <c:pt idx="2">
                  <c:v>4.0079972306864657E-2</c:v>
                </c:pt>
                <c:pt idx="3">
                  <c:v>4.0079972306864657E-2</c:v>
                </c:pt>
                <c:pt idx="4">
                  <c:v>4.0069484169300611E-2</c:v>
                </c:pt>
                <c:pt idx="5">
                  <c:v>3.9917406174621972E-2</c:v>
                </c:pt>
                <c:pt idx="6">
                  <c:v>3.9796792592635466E-2</c:v>
                </c:pt>
                <c:pt idx="7">
                  <c:v>1.7556696888080078E-2</c:v>
                </c:pt>
                <c:pt idx="8">
                  <c:v>-3.1008624102225858E-2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74-43AE-873E-288D3AB5A68B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74-43AE-873E-288D3AB5A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563936"/>
        <c:axId val="1"/>
      </c:scatterChart>
      <c:valAx>
        <c:axId val="701563936"/>
        <c:scaling>
          <c:orientation val="minMax"/>
          <c:max val="700"/>
          <c:min val="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563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V0513 Vul - O-C Diagr.</a:t>
            </a:r>
          </a:p>
        </c:rich>
      </c:tx>
      <c:layout>
        <c:manualLayout>
          <c:xMode val="edge"/>
          <c:yMode val="edge"/>
          <c:x val="0.3708713437847295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14035127795846455"/>
          <c:w val="0.8303315478538321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84-42C1-9941-0D5D6FB12F9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8.3354432368651032E-2</c:v>
                </c:pt>
                <c:pt idx="2">
                  <c:v>9.4119591958587989E-3</c:v>
                </c:pt>
                <c:pt idx="3">
                  <c:v>2.6511959193157963E-2</c:v>
                </c:pt>
                <c:pt idx="4">
                  <c:v>2.4010652326978743E-2</c:v>
                </c:pt>
                <c:pt idx="5">
                  <c:v>9.569170275790384E-2</c:v>
                </c:pt>
                <c:pt idx="6">
                  <c:v>3.2576673787843902E-2</c:v>
                </c:pt>
                <c:pt idx="7">
                  <c:v>4.5705462296609767E-2</c:v>
                </c:pt>
                <c:pt idx="8">
                  <c:v>-4.3945985555183142E-2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84-42C1-9941-0D5D6FB12F9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84-42C1-9941-0D5D6FB12F9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84-42C1-9941-0D5D6FB12F9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84-42C1-9941-0D5D6FB12F9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84-42C1-9941-0D5D6FB12F9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84-42C1-9941-0D5D6FB12F9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4.6404319257983211E-2</c:v>
                </c:pt>
                <c:pt idx="1">
                  <c:v>4.0420836777696083E-2</c:v>
                </c:pt>
                <c:pt idx="2">
                  <c:v>4.0079972306864657E-2</c:v>
                </c:pt>
                <c:pt idx="3">
                  <c:v>4.0079972306864657E-2</c:v>
                </c:pt>
                <c:pt idx="4">
                  <c:v>4.0069484169300611E-2</c:v>
                </c:pt>
                <c:pt idx="5">
                  <c:v>3.9917406174621972E-2</c:v>
                </c:pt>
                <c:pt idx="6">
                  <c:v>3.9796792592635466E-2</c:v>
                </c:pt>
                <c:pt idx="7">
                  <c:v>1.7556696888080078E-2</c:v>
                </c:pt>
                <c:pt idx="8">
                  <c:v>-3.1008624102225858E-2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84-42C1-9941-0D5D6FB12F90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570.5</c:v>
                </c:pt>
                <c:pt idx="2">
                  <c:v>603</c:v>
                </c:pt>
                <c:pt idx="3">
                  <c:v>603</c:v>
                </c:pt>
                <c:pt idx="4">
                  <c:v>604</c:v>
                </c:pt>
                <c:pt idx="5">
                  <c:v>618.5</c:v>
                </c:pt>
                <c:pt idx="6">
                  <c:v>630</c:v>
                </c:pt>
                <c:pt idx="7">
                  <c:v>2750.5</c:v>
                </c:pt>
                <c:pt idx="8">
                  <c:v>7381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484-42C1-9941-0D5D6FB12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565016"/>
        <c:axId val="1"/>
      </c:scatterChart>
      <c:valAx>
        <c:axId val="701565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565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70301797860851"/>
          <c:y val="0.92397937099967764"/>
          <c:w val="0.7327338361984032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V0513 Vul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75939849624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2A-4256-8996-994F05652A6A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-3.153230000003532</c:v>
                </c:pt>
                <c:pt idx="2">
                  <c:v>-3.384104999997362</c:v>
                </c:pt>
                <c:pt idx="3">
                  <c:v>-3.3670050000000629</c:v>
                </c:pt>
                <c:pt idx="4">
                  <c:v>-3.3743350000004284</c:v>
                </c:pt>
                <c:pt idx="5">
                  <c:v>-3.3726699999970151</c:v>
                </c:pt>
                <c:pt idx="6">
                  <c:v>-3.4913149999993038</c:v>
                </c:pt>
                <c:pt idx="7">
                  <c:v>-13.717429999996966</c:v>
                </c:pt>
                <c:pt idx="8">
                  <c:v>-3.4029250001694891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2A-4256-8996-994F05652A6A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2A-4256-8996-994F05652A6A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2A-4256-8996-994F05652A6A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2A-4256-8996-994F05652A6A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2A-4256-8996-994F05652A6A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2A-4256-8996-994F05652A6A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-3.4954658292256817</c:v>
                </c:pt>
                <c:pt idx="1">
                  <c:v>-3.736825041832867</c:v>
                </c:pt>
                <c:pt idx="2">
                  <c:v>-3.7505626502562182</c:v>
                </c:pt>
                <c:pt idx="3">
                  <c:v>-3.7505626502562182</c:v>
                </c:pt>
                <c:pt idx="4">
                  <c:v>-3.7509853459000135</c:v>
                </c:pt>
                <c:pt idx="5">
                  <c:v>-3.757114432735047</c:v>
                </c:pt>
                <c:pt idx="6">
                  <c:v>-3.7619754326386943</c:v>
                </c:pt>
                <c:pt idx="7">
                  <c:v>-4.6583015453068839</c:v>
                </c:pt>
                <c:pt idx="8">
                  <c:v>-6.6012220720125354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2A-4256-8996-994F05652A6A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2A-4256-8996-994F05652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559616"/>
        <c:axId val="1"/>
      </c:scatterChart>
      <c:valAx>
        <c:axId val="701559616"/>
        <c:scaling>
          <c:orientation val="minMax"/>
          <c:max val="700"/>
          <c:min val="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2"/>
          <c:min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559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V0513 Vul - O-C Diagr.</a:t>
            </a:r>
          </a:p>
        </c:rich>
      </c:tx>
      <c:layout>
        <c:manualLayout>
          <c:xMode val="edge"/>
          <c:yMode val="edge"/>
          <c:x val="0.3708713437847295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12029625371894"/>
          <c:y val="0.14035127795846455"/>
          <c:w val="0.8378390663696895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BF-4DF9-B302-9635086A3C5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-3.153230000003532</c:v>
                </c:pt>
                <c:pt idx="2">
                  <c:v>-3.384104999997362</c:v>
                </c:pt>
                <c:pt idx="3">
                  <c:v>-3.3670050000000629</c:v>
                </c:pt>
                <c:pt idx="4">
                  <c:v>-3.3743350000004284</c:v>
                </c:pt>
                <c:pt idx="5">
                  <c:v>-3.3726699999970151</c:v>
                </c:pt>
                <c:pt idx="6">
                  <c:v>-3.4913149999993038</c:v>
                </c:pt>
                <c:pt idx="7">
                  <c:v>-13.717429999996966</c:v>
                </c:pt>
                <c:pt idx="8">
                  <c:v>-3.4029250001694891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BF-4DF9-B302-9635086A3C5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BF-4DF9-B302-9635086A3C5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BF-4DF9-B302-9635086A3C5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BF-4DF9-B302-9635086A3C5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BF-4DF9-B302-9635086A3C5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BF-4DF9-B302-9635086A3C5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-3.4954658292256817</c:v>
                </c:pt>
                <c:pt idx="1">
                  <c:v>-3.736825041832867</c:v>
                </c:pt>
                <c:pt idx="2">
                  <c:v>-3.7505626502562182</c:v>
                </c:pt>
                <c:pt idx="3">
                  <c:v>-3.7505626502562182</c:v>
                </c:pt>
                <c:pt idx="4">
                  <c:v>-3.7509853459000135</c:v>
                </c:pt>
                <c:pt idx="5">
                  <c:v>-3.757114432735047</c:v>
                </c:pt>
                <c:pt idx="6">
                  <c:v>-3.7619754326386943</c:v>
                </c:pt>
                <c:pt idx="7">
                  <c:v>-4.6583015453068839</c:v>
                </c:pt>
                <c:pt idx="8">
                  <c:v>-6.6012220720125354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BF-4DF9-B302-9635086A3C5C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</c:v>
                </c:pt>
                <c:pt idx="2">
                  <c:v>603.5</c:v>
                </c:pt>
                <c:pt idx="3">
                  <c:v>603.5</c:v>
                </c:pt>
                <c:pt idx="4">
                  <c:v>604.5</c:v>
                </c:pt>
                <c:pt idx="5">
                  <c:v>619</c:v>
                </c:pt>
                <c:pt idx="6">
                  <c:v>630.5</c:v>
                </c:pt>
                <c:pt idx="7">
                  <c:v>2751</c:v>
                </c:pt>
                <c:pt idx="8">
                  <c:v>7347.5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ABF-4DF9-B302-9635086A3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92408"/>
        <c:axId val="1"/>
      </c:scatterChart>
      <c:valAx>
        <c:axId val="717692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18092107855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92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198513474104"/>
          <c:y val="0.92397937099967764"/>
          <c:w val="0.7327338361984031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V0513 Vul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3'!$D$21:$D$239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567.5</c:v>
                </c:pt>
                <c:pt idx="2">
                  <c:v>600</c:v>
                </c:pt>
                <c:pt idx="3">
                  <c:v>600</c:v>
                </c:pt>
                <c:pt idx="4">
                  <c:v>601</c:v>
                </c:pt>
                <c:pt idx="5">
                  <c:v>615.5</c:v>
                </c:pt>
                <c:pt idx="6">
                  <c:v>627</c:v>
                </c:pt>
                <c:pt idx="7">
                  <c:v>2737</c:v>
                </c:pt>
                <c:pt idx="8">
                  <c:v>7344</c:v>
                </c:pt>
              </c:numCache>
            </c:numRef>
          </c:xVal>
          <c:yVal>
            <c:numRef>
              <c:f>'Active 3'!$H$21:$H$999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02-44BD-ADCA-4D34105EBA93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567.5</c:v>
                </c:pt>
                <c:pt idx="2">
                  <c:v>600</c:v>
                </c:pt>
                <c:pt idx="3">
                  <c:v>600</c:v>
                </c:pt>
                <c:pt idx="4">
                  <c:v>601</c:v>
                </c:pt>
                <c:pt idx="5">
                  <c:v>615.5</c:v>
                </c:pt>
                <c:pt idx="6">
                  <c:v>627</c:v>
                </c:pt>
                <c:pt idx="7">
                  <c:v>2737</c:v>
                </c:pt>
                <c:pt idx="8">
                  <c:v>7344</c:v>
                </c:pt>
              </c:numCache>
            </c:numRef>
          </c:xVal>
          <c:yVal>
            <c:numRef>
              <c:f>'Active 3'!$I$21:$I$999</c:f>
              <c:numCache>
                <c:formatCode>General</c:formatCode>
                <c:ptCount val="979"/>
                <c:pt idx="1">
                  <c:v>0.21947499999805586</c:v>
                </c:pt>
                <c:pt idx="2">
                  <c:v>-1.1399999995774124E-2</c:v>
                </c:pt>
                <c:pt idx="3">
                  <c:v>5.7000000015250407E-3</c:v>
                </c:pt>
                <c:pt idx="4">
                  <c:v>-1.6299999988405034E-3</c:v>
                </c:pt>
                <c:pt idx="5">
                  <c:v>3.5000004572793841E-5</c:v>
                </c:pt>
                <c:pt idx="6">
                  <c:v>-0.11860999999771593</c:v>
                </c:pt>
                <c:pt idx="7">
                  <c:v>-0.22660999999789055</c:v>
                </c:pt>
                <c:pt idx="8">
                  <c:v>-3.0220000167901162E-2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02-44BD-ADCA-4D34105EBA93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567.5</c:v>
                </c:pt>
                <c:pt idx="2">
                  <c:v>600</c:v>
                </c:pt>
                <c:pt idx="3">
                  <c:v>600</c:v>
                </c:pt>
                <c:pt idx="4">
                  <c:v>601</c:v>
                </c:pt>
                <c:pt idx="5">
                  <c:v>615.5</c:v>
                </c:pt>
                <c:pt idx="6">
                  <c:v>627</c:v>
                </c:pt>
                <c:pt idx="7">
                  <c:v>2737</c:v>
                </c:pt>
                <c:pt idx="8">
                  <c:v>7344</c:v>
                </c:pt>
              </c:numCache>
            </c:numRef>
          </c:xVal>
          <c:yVal>
            <c:numRef>
              <c:f>'Active 3'!$J$21:$J$999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02-44BD-ADCA-4D34105EBA93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567.5</c:v>
                </c:pt>
                <c:pt idx="2">
                  <c:v>600</c:v>
                </c:pt>
                <c:pt idx="3">
                  <c:v>600</c:v>
                </c:pt>
                <c:pt idx="4">
                  <c:v>601</c:v>
                </c:pt>
                <c:pt idx="5">
                  <c:v>615.5</c:v>
                </c:pt>
                <c:pt idx="6">
                  <c:v>627</c:v>
                </c:pt>
                <c:pt idx="7">
                  <c:v>2737</c:v>
                </c:pt>
                <c:pt idx="8">
                  <c:v>7344</c:v>
                </c:pt>
              </c:numCache>
            </c:numRef>
          </c:xVal>
          <c:yVal>
            <c:numRef>
              <c:f>'Active 3'!$K$21:$K$999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02-44BD-ADCA-4D34105EBA93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567.5</c:v>
                </c:pt>
                <c:pt idx="2">
                  <c:v>600</c:v>
                </c:pt>
                <c:pt idx="3">
                  <c:v>600</c:v>
                </c:pt>
                <c:pt idx="4">
                  <c:v>601</c:v>
                </c:pt>
                <c:pt idx="5">
                  <c:v>615.5</c:v>
                </c:pt>
                <c:pt idx="6">
                  <c:v>627</c:v>
                </c:pt>
                <c:pt idx="7">
                  <c:v>2737</c:v>
                </c:pt>
                <c:pt idx="8">
                  <c:v>7344</c:v>
                </c:pt>
              </c:numCache>
            </c:numRef>
          </c:xVal>
          <c:yVal>
            <c:numRef>
              <c:f>'Active 3'!$L$21:$L$999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02-44BD-ADCA-4D34105EBA93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567.5</c:v>
                </c:pt>
                <c:pt idx="2">
                  <c:v>600</c:v>
                </c:pt>
                <c:pt idx="3">
                  <c:v>600</c:v>
                </c:pt>
                <c:pt idx="4">
                  <c:v>601</c:v>
                </c:pt>
                <c:pt idx="5">
                  <c:v>615.5</c:v>
                </c:pt>
                <c:pt idx="6">
                  <c:v>627</c:v>
                </c:pt>
                <c:pt idx="7">
                  <c:v>2737</c:v>
                </c:pt>
                <c:pt idx="8">
                  <c:v>7344</c:v>
                </c:pt>
              </c:numCache>
            </c:numRef>
          </c:xVal>
          <c:yVal>
            <c:numRef>
              <c:f>'Active 3'!$M$21:$M$999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02-44BD-ADCA-4D34105EBA93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567.5</c:v>
                </c:pt>
                <c:pt idx="2">
                  <c:v>600</c:v>
                </c:pt>
                <c:pt idx="3">
                  <c:v>600</c:v>
                </c:pt>
                <c:pt idx="4">
                  <c:v>601</c:v>
                </c:pt>
                <c:pt idx="5">
                  <c:v>615.5</c:v>
                </c:pt>
                <c:pt idx="6">
                  <c:v>627</c:v>
                </c:pt>
                <c:pt idx="7">
                  <c:v>2737</c:v>
                </c:pt>
                <c:pt idx="8">
                  <c:v>7344</c:v>
                </c:pt>
              </c:numCache>
            </c:numRef>
          </c:xVal>
          <c:yVal>
            <c:numRef>
              <c:f>'Active 3'!$N$21:$N$999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02-44BD-ADCA-4D34105EBA93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567.5</c:v>
                </c:pt>
                <c:pt idx="2">
                  <c:v>600</c:v>
                </c:pt>
                <c:pt idx="3">
                  <c:v>600</c:v>
                </c:pt>
                <c:pt idx="4">
                  <c:v>601</c:v>
                </c:pt>
                <c:pt idx="5">
                  <c:v>615.5</c:v>
                </c:pt>
                <c:pt idx="6">
                  <c:v>627</c:v>
                </c:pt>
                <c:pt idx="7">
                  <c:v>2737</c:v>
                </c:pt>
                <c:pt idx="8">
                  <c:v>7344</c:v>
                </c:pt>
              </c:numCache>
            </c:numRef>
          </c:xVal>
          <c:yVal>
            <c:numRef>
              <c:f>'Active 3'!$O$21:$O$999</c:f>
              <c:numCache>
                <c:formatCode>General</c:formatCode>
                <c:ptCount val="979"/>
                <c:pt idx="0">
                  <c:v>1.3517311291288206E-3</c:v>
                </c:pt>
                <c:pt idx="1">
                  <c:v>-5.9192312452067495E-3</c:v>
                </c:pt>
                <c:pt idx="2">
                  <c:v>-6.3356299714902847E-3</c:v>
                </c:pt>
                <c:pt idx="3">
                  <c:v>-6.3356299714902847E-3</c:v>
                </c:pt>
                <c:pt idx="4">
                  <c:v>-6.348442239991316E-3</c:v>
                </c:pt>
                <c:pt idx="5">
                  <c:v>-6.5342201332562778E-3</c:v>
                </c:pt>
                <c:pt idx="6">
                  <c:v>-6.6815612210181438E-3</c:v>
                </c:pt>
                <c:pt idx="7">
                  <c:v>-3.3715447758195329E-2</c:v>
                </c:pt>
                <c:pt idx="8">
                  <c:v>-9.2741568742449015E-2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02-44BD-ADCA-4D34105EBA93}"/>
            </c:ext>
          </c:extLst>
        </c:ser>
        <c:ser>
          <c:idx val="8"/>
          <c:order val="8"/>
          <c:tx>
            <c:strRef>
              <c:f>'Active 3'!$R$20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567.5</c:v>
                </c:pt>
                <c:pt idx="2">
                  <c:v>600</c:v>
                </c:pt>
                <c:pt idx="3">
                  <c:v>600</c:v>
                </c:pt>
                <c:pt idx="4">
                  <c:v>601</c:v>
                </c:pt>
                <c:pt idx="5">
                  <c:v>615.5</c:v>
                </c:pt>
                <c:pt idx="6">
                  <c:v>627</c:v>
                </c:pt>
                <c:pt idx="7">
                  <c:v>2737</c:v>
                </c:pt>
                <c:pt idx="8">
                  <c:v>7344</c:v>
                </c:pt>
              </c:numCache>
            </c:numRef>
          </c:xVal>
          <c:yVal>
            <c:numRef>
              <c:f>'Active 3'!$R$21:$R$999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02-44BD-ADCA-4D34105EB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94568"/>
        <c:axId val="1"/>
      </c:scatterChart>
      <c:valAx>
        <c:axId val="717694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94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V0513 Vul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45864661654135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4'!$D$21:$D$239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7B-45D6-94D4-AABA33B2C18F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4'!$I$21:$I$999</c:f>
              <c:numCache>
                <c:formatCode>General</c:formatCode>
                <c:ptCount val="979"/>
                <c:pt idx="1">
                  <c:v>3.5081499998341314E-2</c:v>
                </c:pt>
                <c:pt idx="2">
                  <c:v>6.5845500001159962E-2</c:v>
                </c:pt>
                <c:pt idx="3">
                  <c:v>8.2945499998459127E-2</c:v>
                </c:pt>
                <c:pt idx="4">
                  <c:v>6.873500000074273E-2</c:v>
                </c:pt>
                <c:pt idx="5">
                  <c:v>0.13238450000062585</c:v>
                </c:pt>
                <c:pt idx="6">
                  <c:v>9.6365500001411419E-2</c:v>
                </c:pt>
                <c:pt idx="7">
                  <c:v>2.8167999997094739E-2</c:v>
                </c:pt>
                <c:pt idx="8">
                  <c:v>-9.4066000172460917E-2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7B-45D6-94D4-AABA33B2C18F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7B-45D6-94D4-AABA33B2C18F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7B-45D6-94D4-AABA33B2C18F}"/>
            </c:ext>
          </c:extLst>
        </c:ser>
        <c:ser>
          <c:idx val="2"/>
          <c:order val="4"/>
          <c:tx>
            <c:strRef>
              <c:f>'Active 4'!$L$20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7B-45D6-94D4-AABA33B2C18F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7B-45D6-94D4-AABA33B2C18F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7B-45D6-94D4-AABA33B2C18F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4'!$O$21:$O$999</c:f>
              <c:numCache>
                <c:formatCode>General</c:formatCode>
                <c:ptCount val="979"/>
                <c:pt idx="0">
                  <c:v>8.0072622220188766E-2</c:v>
                </c:pt>
                <c:pt idx="1">
                  <c:v>6.7418250953623166E-2</c:v>
                </c:pt>
                <c:pt idx="2">
                  <c:v>6.6699847853924576E-2</c:v>
                </c:pt>
                <c:pt idx="3">
                  <c:v>6.6699847853924576E-2</c:v>
                </c:pt>
                <c:pt idx="4">
                  <c:v>6.6677397757058998E-2</c:v>
                </c:pt>
                <c:pt idx="5">
                  <c:v>6.6355613035319005E-2</c:v>
                </c:pt>
                <c:pt idx="6">
                  <c:v>6.6101178604175762E-2</c:v>
                </c:pt>
                <c:pt idx="7">
                  <c:v>1.9068225670784381E-2</c:v>
                </c:pt>
                <c:pt idx="8">
                  <c:v>-8.3633484123625063E-2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7B-45D6-94D4-AABA33B2C18F}"/>
            </c:ext>
          </c:extLst>
        </c:ser>
        <c:ser>
          <c:idx val="8"/>
          <c:order val="8"/>
          <c:tx>
            <c:strRef>
              <c:f>'Active 4'!$R$20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F7B-45D6-94D4-AABA33B2C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91328"/>
        <c:axId val="1"/>
      </c:scatterChart>
      <c:valAx>
        <c:axId val="717691328"/>
        <c:scaling>
          <c:orientation val="minMax"/>
          <c:max val="920"/>
          <c:min val="8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91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V0513 Vul - O-C Diagr.</a:t>
            </a:r>
          </a:p>
        </c:rich>
      </c:tx>
      <c:layout>
        <c:manualLayout>
          <c:xMode val="edge"/>
          <c:yMode val="edge"/>
          <c:x val="0.3708713437847295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14035127795846455"/>
          <c:w val="0.8303315478538321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4'!$D$21:$D$239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6B-4E1D-9F58-39874FFCB063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4'!$I$21:$I$999</c:f>
              <c:numCache>
                <c:formatCode>General</c:formatCode>
                <c:ptCount val="979"/>
                <c:pt idx="1">
                  <c:v>3.5081499998341314E-2</c:v>
                </c:pt>
                <c:pt idx="2">
                  <c:v>6.5845500001159962E-2</c:v>
                </c:pt>
                <c:pt idx="3">
                  <c:v>8.2945499998459127E-2</c:v>
                </c:pt>
                <c:pt idx="4">
                  <c:v>6.873500000074273E-2</c:v>
                </c:pt>
                <c:pt idx="5">
                  <c:v>0.13238450000062585</c:v>
                </c:pt>
                <c:pt idx="6">
                  <c:v>9.6365500001411419E-2</c:v>
                </c:pt>
                <c:pt idx="7">
                  <c:v>2.8167999997094739E-2</c:v>
                </c:pt>
                <c:pt idx="8">
                  <c:v>-9.4066000172460917E-2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6B-4E1D-9F58-39874FFCB063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6B-4E1D-9F58-39874FFCB063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6B-4E1D-9F58-39874FFCB063}"/>
            </c:ext>
          </c:extLst>
        </c:ser>
        <c:ser>
          <c:idx val="2"/>
          <c:order val="4"/>
          <c:tx>
            <c:strRef>
              <c:f>'Active 4'!$L$20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6B-4E1D-9F58-39874FFCB063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6B-4E1D-9F58-39874FFCB063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4'!$D$21:$D$999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6B-4E1D-9F58-39874FFCB063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4'!$O$21:$O$999</c:f>
              <c:numCache>
                <c:formatCode>General</c:formatCode>
                <c:ptCount val="979"/>
                <c:pt idx="0">
                  <c:v>8.0072622220188766E-2</c:v>
                </c:pt>
                <c:pt idx="1">
                  <c:v>6.7418250953623166E-2</c:v>
                </c:pt>
                <c:pt idx="2">
                  <c:v>6.6699847853924576E-2</c:v>
                </c:pt>
                <c:pt idx="3">
                  <c:v>6.6699847853924576E-2</c:v>
                </c:pt>
                <c:pt idx="4">
                  <c:v>6.6677397757058998E-2</c:v>
                </c:pt>
                <c:pt idx="5">
                  <c:v>6.6355613035319005E-2</c:v>
                </c:pt>
                <c:pt idx="6">
                  <c:v>6.6101178604175762E-2</c:v>
                </c:pt>
                <c:pt idx="7">
                  <c:v>1.9068225670784381E-2</c:v>
                </c:pt>
                <c:pt idx="8">
                  <c:v>-8.3633484123625063E-2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6B-4E1D-9F58-39874FFCB063}"/>
            </c:ext>
          </c:extLst>
        </c:ser>
        <c:ser>
          <c:idx val="8"/>
          <c:order val="8"/>
          <c:tx>
            <c:strRef>
              <c:f>'Active 4'!$R$20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845.5</c:v>
                </c:pt>
                <c:pt idx="2">
                  <c:v>893.5</c:v>
                </c:pt>
                <c:pt idx="3">
                  <c:v>893.5</c:v>
                </c:pt>
                <c:pt idx="4">
                  <c:v>895</c:v>
                </c:pt>
                <c:pt idx="5">
                  <c:v>916.5</c:v>
                </c:pt>
                <c:pt idx="6">
                  <c:v>933.5</c:v>
                </c:pt>
                <c:pt idx="7">
                  <c:v>4076</c:v>
                </c:pt>
                <c:pt idx="8">
                  <c:v>10938</c:v>
                </c:pt>
              </c:numCache>
            </c:numRef>
          </c:xVal>
          <c:yVal>
            <c:numRef>
              <c:f>'Active 4'!$R$21:$R$999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6B-4E1D-9F58-39874FFCB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69008"/>
        <c:axId val="1"/>
      </c:scatterChart>
      <c:valAx>
        <c:axId val="717669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69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70301797860851"/>
          <c:y val="0.92397937099967764"/>
          <c:w val="0.7327338361984032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V0513 Vul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5'!$H$20:$H$20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5'!$D$21:$D$239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8E-4CEE-880A-2C5247F4C922}"/>
            </c:ext>
          </c:extLst>
        </c:ser>
        <c:ser>
          <c:idx val="1"/>
          <c:order val="1"/>
          <c:tx>
            <c:strRef>
              <c:f>'Active 5'!$I$20:$I$20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5'!$I$21:$I$999</c:f>
              <c:numCache>
                <c:formatCode>General</c:formatCode>
                <c:ptCount val="979"/>
                <c:pt idx="1">
                  <c:v>-8.6432398442411795E-2</c:v>
                </c:pt>
                <c:pt idx="2">
                  <c:v>-9.9349870470177848E-2</c:v>
                </c:pt>
                <c:pt idx="3">
                  <c:v>-8.2249870472878683E-2</c:v>
                </c:pt>
                <c:pt idx="4">
                  <c:v>-9.7825416472915094E-2</c:v>
                </c:pt>
                <c:pt idx="5">
                  <c:v>-5.374157581536565E-2</c:v>
                </c:pt>
                <c:pt idx="6">
                  <c:v>-0.10523109715722967</c:v>
                </c:pt>
                <c:pt idx="7">
                  <c:v>-0.11757333081186516</c:v>
                </c:pt>
                <c:pt idx="8">
                  <c:v>-5.2674625985673629E-3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8E-4CEE-880A-2C5247F4C922}"/>
            </c:ext>
          </c:extLst>
        </c:ser>
        <c:ser>
          <c:idx val="3"/>
          <c:order val="2"/>
          <c:tx>
            <c:strRef>
              <c:f>'Active 5'!$J$20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8E-4CEE-880A-2C5247F4C922}"/>
            </c:ext>
          </c:extLst>
        </c:ser>
        <c:ser>
          <c:idx val="4"/>
          <c:order val="3"/>
          <c:tx>
            <c:strRef>
              <c:f>'Active 5'!$K$20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8E-4CEE-880A-2C5247F4C922}"/>
            </c:ext>
          </c:extLst>
        </c:ser>
        <c:ser>
          <c:idx val="2"/>
          <c:order val="4"/>
          <c:tx>
            <c:strRef>
              <c:f>'Active 5'!$L$20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8E-4CEE-880A-2C5247F4C922}"/>
            </c:ext>
          </c:extLst>
        </c:ser>
        <c:ser>
          <c:idx val="5"/>
          <c:order val="5"/>
          <c:tx>
            <c:strRef>
              <c:f>'Active 5'!$M$20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8E-4CEE-880A-2C5247F4C922}"/>
            </c:ext>
          </c:extLst>
        </c:ser>
        <c:ser>
          <c:idx val="6"/>
          <c:order val="6"/>
          <c:tx>
            <c:strRef>
              <c:f>'Active 5'!$N$20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8E-4CEE-880A-2C5247F4C922}"/>
            </c:ext>
          </c:extLst>
        </c:ser>
        <c:ser>
          <c:idx val="7"/>
          <c:order val="7"/>
          <c:tx>
            <c:strRef>
              <c:f>'Active 5'!$O$20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5'!$O$21:$O$999</c:f>
              <c:numCache>
                <c:formatCode>General</c:formatCode>
                <c:ptCount val="979"/>
                <c:pt idx="0">
                  <c:v>-9.9374007635434358E-2</c:v>
                </c:pt>
                <c:pt idx="1">
                  <c:v>-9.3264718563661281E-2</c:v>
                </c:pt>
                <c:pt idx="2">
                  <c:v>-9.291747655602943E-2</c:v>
                </c:pt>
                <c:pt idx="3">
                  <c:v>-9.291747655602943E-2</c:v>
                </c:pt>
                <c:pt idx="4">
                  <c:v>-9.2906625243290936E-2</c:v>
                </c:pt>
                <c:pt idx="5">
                  <c:v>-9.2751089760705827E-2</c:v>
                </c:pt>
                <c:pt idx="6">
                  <c:v>-9.26281082163362E-2</c:v>
                </c:pt>
                <c:pt idx="7">
                  <c:v>-6.9927161967403229E-2</c:v>
                </c:pt>
                <c:pt idx="8">
                  <c:v>-2.0358365377954935E-2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8E-4CEE-880A-2C5247F4C922}"/>
            </c:ext>
          </c:extLst>
        </c:ser>
        <c:ser>
          <c:idx val="8"/>
          <c:order val="8"/>
          <c:tx>
            <c:strRef>
              <c:f>'Active 5'!$R$20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8E-4CEE-880A-2C5247F4C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72968"/>
        <c:axId val="1"/>
      </c:scatterChart>
      <c:valAx>
        <c:axId val="717672968"/>
        <c:scaling>
          <c:orientation val="minMax"/>
          <c:max val="920"/>
          <c:min val="8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72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V0513 Vul - O-C Diagr.</a:t>
            </a:r>
          </a:p>
        </c:rich>
      </c:tx>
      <c:layout>
        <c:manualLayout>
          <c:xMode val="edge"/>
          <c:yMode val="edge"/>
          <c:x val="0.3708713437847295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24325533041146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5'!$H$20:$H$20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5'!$D$21:$D$239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C3-4017-8735-415B8FABC1F5}"/>
            </c:ext>
          </c:extLst>
        </c:ser>
        <c:ser>
          <c:idx val="1"/>
          <c:order val="1"/>
          <c:tx>
            <c:strRef>
              <c:f>'Active 5'!$I$20:$I$20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5'!$I$21:$I$999</c:f>
              <c:numCache>
                <c:formatCode>General</c:formatCode>
                <c:ptCount val="979"/>
                <c:pt idx="1">
                  <c:v>-8.6432398442411795E-2</c:v>
                </c:pt>
                <c:pt idx="2">
                  <c:v>-9.9349870470177848E-2</c:v>
                </c:pt>
                <c:pt idx="3">
                  <c:v>-8.2249870472878683E-2</c:v>
                </c:pt>
                <c:pt idx="4">
                  <c:v>-9.7825416472915094E-2</c:v>
                </c:pt>
                <c:pt idx="5">
                  <c:v>-5.374157581536565E-2</c:v>
                </c:pt>
                <c:pt idx="6">
                  <c:v>-0.10523109715722967</c:v>
                </c:pt>
                <c:pt idx="7">
                  <c:v>-0.11757333081186516</c:v>
                </c:pt>
                <c:pt idx="8">
                  <c:v>-5.2674625985673629E-3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C3-4017-8735-415B8FABC1F5}"/>
            </c:ext>
          </c:extLst>
        </c:ser>
        <c:ser>
          <c:idx val="3"/>
          <c:order val="2"/>
          <c:tx>
            <c:strRef>
              <c:f>'Active 5'!$J$20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C3-4017-8735-415B8FABC1F5}"/>
            </c:ext>
          </c:extLst>
        </c:ser>
        <c:ser>
          <c:idx val="4"/>
          <c:order val="3"/>
          <c:tx>
            <c:strRef>
              <c:f>'Active 5'!$K$20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C3-4017-8735-415B8FABC1F5}"/>
            </c:ext>
          </c:extLst>
        </c:ser>
        <c:ser>
          <c:idx val="2"/>
          <c:order val="4"/>
          <c:tx>
            <c:strRef>
              <c:f>'Active 5'!$L$20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C3-4017-8735-415B8FABC1F5}"/>
            </c:ext>
          </c:extLst>
        </c:ser>
        <c:ser>
          <c:idx val="5"/>
          <c:order val="5"/>
          <c:tx>
            <c:strRef>
              <c:f>'Active 5'!$M$20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C3-4017-8735-415B8FABC1F5}"/>
            </c:ext>
          </c:extLst>
        </c:ser>
        <c:ser>
          <c:idx val="6"/>
          <c:order val="6"/>
          <c:tx>
            <c:strRef>
              <c:f>'Active 5'!$N$20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'Active 5'!$D$21:$D$999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6.6E-3</c:v>
                  </c:pt>
                  <c:pt idx="4">
                    <c:v>8.9999999999999998E-4</c:v>
                  </c:pt>
                  <c:pt idx="5">
                    <c:v>1.6000000000000001E-3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C3-4017-8735-415B8FABC1F5}"/>
            </c:ext>
          </c:extLst>
        </c:ser>
        <c:ser>
          <c:idx val="7"/>
          <c:order val="7"/>
          <c:tx>
            <c:strRef>
              <c:f>'Active 5'!$O$20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5'!$O$21:$O$999</c:f>
              <c:numCache>
                <c:formatCode>General</c:formatCode>
                <c:ptCount val="979"/>
                <c:pt idx="0">
                  <c:v>-9.9374007635434358E-2</c:v>
                </c:pt>
                <c:pt idx="1">
                  <c:v>-9.3264718563661281E-2</c:v>
                </c:pt>
                <c:pt idx="2">
                  <c:v>-9.291747655602943E-2</c:v>
                </c:pt>
                <c:pt idx="3">
                  <c:v>-9.291747655602943E-2</c:v>
                </c:pt>
                <c:pt idx="4">
                  <c:v>-9.2906625243290936E-2</c:v>
                </c:pt>
                <c:pt idx="5">
                  <c:v>-9.2751089760705827E-2</c:v>
                </c:pt>
                <c:pt idx="6">
                  <c:v>-9.26281082163362E-2</c:v>
                </c:pt>
                <c:pt idx="7">
                  <c:v>-6.9927161967403229E-2</c:v>
                </c:pt>
                <c:pt idx="8">
                  <c:v>-2.0358365377954935E-2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C3-4017-8735-415B8FABC1F5}"/>
            </c:ext>
          </c:extLst>
        </c:ser>
        <c:ser>
          <c:idx val="8"/>
          <c:order val="8"/>
          <c:tx>
            <c:strRef>
              <c:f>'Active 5'!$R$20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844.5</c:v>
                </c:pt>
                <c:pt idx="2">
                  <c:v>892.5</c:v>
                </c:pt>
                <c:pt idx="3">
                  <c:v>892.5</c:v>
                </c:pt>
                <c:pt idx="4">
                  <c:v>894</c:v>
                </c:pt>
                <c:pt idx="5">
                  <c:v>915.5</c:v>
                </c:pt>
                <c:pt idx="6">
                  <c:v>932.5</c:v>
                </c:pt>
                <c:pt idx="7">
                  <c:v>4070.5</c:v>
                </c:pt>
                <c:pt idx="8">
                  <c:v>10922.5</c:v>
                </c:pt>
              </c:numCache>
            </c:numRef>
          </c:xVal>
          <c:yVal>
            <c:numRef>
              <c:f>'Active 5'!$R$21:$R$999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C3-4017-8735-415B8FABC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620720"/>
        <c:axId val="1"/>
      </c:scatterChart>
      <c:valAx>
        <c:axId val="720620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263137152901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620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20451948011001"/>
          <c:y val="0.92397937099967764"/>
          <c:w val="0.7327338361984031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54283" name="Chart 1">
          <a:extLst>
            <a:ext uri="{FF2B5EF4-FFF2-40B4-BE49-F238E27FC236}">
              <a16:creationId xmlns:a16="http://schemas.microsoft.com/office/drawing/2014/main" id="{56164A41-BC56-E50E-53AB-5B653E44C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247650</xdr:colOff>
      <xdr:row>0</xdr:row>
      <xdr:rowOff>0</xdr:rowOff>
    </xdr:from>
    <xdr:to>
      <xdr:col>26</xdr:col>
      <xdr:colOff>419100</xdr:colOff>
      <xdr:row>19</xdr:row>
      <xdr:rowOff>9525</xdr:rowOff>
    </xdr:to>
    <xdr:graphicFrame macro="">
      <xdr:nvGraphicFramePr>
        <xdr:cNvPr id="54284" name="Chart 2">
          <a:extLst>
            <a:ext uri="{FF2B5EF4-FFF2-40B4-BE49-F238E27FC236}">
              <a16:creationId xmlns:a16="http://schemas.microsoft.com/office/drawing/2014/main" id="{0E433307-02E3-7368-2B5B-6E50DC869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1</xdr:rowOff>
    </xdr:from>
    <xdr:to>
      <xdr:col>18</xdr:col>
      <xdr:colOff>38100</xdr:colOff>
      <xdr:row>18</xdr:row>
      <xdr:rowOff>57151</xdr:rowOff>
    </xdr:to>
    <xdr:graphicFrame macro="">
      <xdr:nvGraphicFramePr>
        <xdr:cNvPr id="50187" name="Chart 1">
          <a:extLst>
            <a:ext uri="{FF2B5EF4-FFF2-40B4-BE49-F238E27FC236}">
              <a16:creationId xmlns:a16="http://schemas.microsoft.com/office/drawing/2014/main" id="{ABE1A5F4-5B27-9FAB-0BF2-D4C51BE25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95250</xdr:colOff>
      <xdr:row>0</xdr:row>
      <xdr:rowOff>0</xdr:rowOff>
    </xdr:from>
    <xdr:to>
      <xdr:col>27</xdr:col>
      <xdr:colOff>228600</xdr:colOff>
      <xdr:row>18</xdr:row>
      <xdr:rowOff>57150</xdr:rowOff>
    </xdr:to>
    <xdr:graphicFrame macro="">
      <xdr:nvGraphicFramePr>
        <xdr:cNvPr id="50188" name="Chart 2">
          <a:extLst>
            <a:ext uri="{FF2B5EF4-FFF2-40B4-BE49-F238E27FC236}">
              <a16:creationId xmlns:a16="http://schemas.microsoft.com/office/drawing/2014/main" id="{61D01BCF-1562-C101-40F4-5F7E2DE01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0</xdr:rowOff>
    </xdr:from>
    <xdr:to>
      <xdr:col>16</xdr:col>
      <xdr:colOff>323850</xdr:colOff>
      <xdr:row>19</xdr:row>
      <xdr:rowOff>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55A4471F-CBEC-7004-AEA0-74B8BF109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0</xdr:rowOff>
    </xdr:from>
    <xdr:to>
      <xdr:col>18</xdr:col>
      <xdr:colOff>28575</xdr:colOff>
      <xdr:row>19</xdr:row>
      <xdr:rowOff>0</xdr:rowOff>
    </xdr:to>
    <xdr:graphicFrame macro="">
      <xdr:nvGraphicFramePr>
        <xdr:cNvPr id="56331" name="Chart 1">
          <a:extLst>
            <a:ext uri="{FF2B5EF4-FFF2-40B4-BE49-F238E27FC236}">
              <a16:creationId xmlns:a16="http://schemas.microsoft.com/office/drawing/2014/main" id="{682C6554-DE58-8E6B-A3D0-58F0A73D4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66675</xdr:colOff>
      <xdr:row>0</xdr:row>
      <xdr:rowOff>0</xdr:rowOff>
    </xdr:from>
    <xdr:to>
      <xdr:col>27</xdr:col>
      <xdr:colOff>238125</xdr:colOff>
      <xdr:row>19</xdr:row>
      <xdr:rowOff>9525</xdr:rowOff>
    </xdr:to>
    <xdr:graphicFrame macro="">
      <xdr:nvGraphicFramePr>
        <xdr:cNvPr id="56332" name="Chart 2">
          <a:extLst>
            <a:ext uri="{FF2B5EF4-FFF2-40B4-BE49-F238E27FC236}">
              <a16:creationId xmlns:a16="http://schemas.microsoft.com/office/drawing/2014/main" id="{581548F9-9BE0-98A8-AF20-71CBA3209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0</xdr:rowOff>
    </xdr:from>
    <xdr:to>
      <xdr:col>18</xdr:col>
      <xdr:colOff>28575</xdr:colOff>
      <xdr:row>19</xdr:row>
      <xdr:rowOff>0</xdr:rowOff>
    </xdr:to>
    <xdr:graphicFrame macro="">
      <xdr:nvGraphicFramePr>
        <xdr:cNvPr id="58379" name="Chart 1">
          <a:extLst>
            <a:ext uri="{FF2B5EF4-FFF2-40B4-BE49-F238E27FC236}">
              <a16:creationId xmlns:a16="http://schemas.microsoft.com/office/drawing/2014/main" id="{CC279383-3588-33EE-70DA-AF45C9015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161925</xdr:colOff>
      <xdr:row>0</xdr:row>
      <xdr:rowOff>28575</xdr:rowOff>
    </xdr:from>
    <xdr:to>
      <xdr:col>27</xdr:col>
      <xdr:colOff>333375</xdr:colOff>
      <xdr:row>19</xdr:row>
      <xdr:rowOff>38100</xdr:rowOff>
    </xdr:to>
    <xdr:graphicFrame macro="">
      <xdr:nvGraphicFramePr>
        <xdr:cNvPr id="58380" name="Chart 2">
          <a:extLst>
            <a:ext uri="{FF2B5EF4-FFF2-40B4-BE49-F238E27FC236}">
              <a16:creationId xmlns:a16="http://schemas.microsoft.com/office/drawing/2014/main" id="{D8393D4B-A626-39A4-EE3A-9B6A1FE5F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4.140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7" customFormat="1" ht="20.25" x14ac:dyDescent="0.2">
      <c r="A1" s="35" t="s">
        <v>42</v>
      </c>
    </row>
    <row r="2" spans="1:7" s="7" customFormat="1" ht="12.95" customHeight="1" x14ac:dyDescent="0.2">
      <c r="A2" s="7" t="s">
        <v>24</v>
      </c>
      <c r="B2" s="7" t="s">
        <v>43</v>
      </c>
      <c r="C2" s="8"/>
    </row>
    <row r="3" spans="1:7" s="7" customFormat="1" ht="12.95" customHeight="1" thickBot="1" x14ac:dyDescent="0.25"/>
    <row r="4" spans="1:7" s="7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7" customFormat="1" ht="12.95" customHeight="1" x14ac:dyDescent="0.2"/>
    <row r="6" spans="1:7" s="7" customFormat="1" ht="12.95" customHeight="1" x14ac:dyDescent="0.2">
      <c r="A6" s="9" t="s">
        <v>1</v>
      </c>
      <c r="E6" s="41"/>
    </row>
    <row r="7" spans="1:7" s="7" customFormat="1" ht="12.95" customHeight="1" x14ac:dyDescent="0.2">
      <c r="A7" s="7" t="s">
        <v>2</v>
      </c>
      <c r="C7" s="36">
        <v>52756.21</v>
      </c>
      <c r="D7" s="38" t="s">
        <v>45</v>
      </c>
      <c r="E7" s="8"/>
    </row>
    <row r="8" spans="1:7" s="7" customFormat="1" ht="12.95" customHeight="1" x14ac:dyDescent="0.2">
      <c r="A8" s="7" t="s">
        <v>3</v>
      </c>
      <c r="C8" s="36">
        <v>0.95880130686700737</v>
      </c>
      <c r="D8" s="38" t="s">
        <v>45</v>
      </c>
      <c r="E8" s="8"/>
    </row>
    <row r="9" spans="1:7" s="7" customFormat="1" ht="12.95" customHeight="1" x14ac:dyDescent="0.2">
      <c r="A9" s="13" t="s">
        <v>30</v>
      </c>
      <c r="C9" s="14">
        <v>-9.5</v>
      </c>
      <c r="D9" s="7" t="s">
        <v>31</v>
      </c>
    </row>
    <row r="10" spans="1:7" s="7" customFormat="1" ht="12.95" customHeight="1" thickBot="1" x14ac:dyDescent="0.25">
      <c r="C10" s="15" t="s">
        <v>20</v>
      </c>
      <c r="D10" s="15" t="s">
        <v>21</v>
      </c>
    </row>
    <row r="11" spans="1:7" s="7" customFormat="1" ht="12.95" customHeight="1" x14ac:dyDescent="0.2">
      <c r="A11" s="7" t="s">
        <v>15</v>
      </c>
      <c r="C11" s="16">
        <f ca="1">INTERCEPT(INDIRECT($G$11):G992,INDIRECT($F$11):F992)</f>
        <v>4.6404319257983211E-2</v>
      </c>
      <c r="D11" s="8"/>
      <c r="F11" s="17" t="str">
        <f>"F"&amp;E19</f>
        <v>F21</v>
      </c>
      <c r="G11" s="16" t="str">
        <f>"G"&amp;E19</f>
        <v>G21</v>
      </c>
    </row>
    <row r="12" spans="1:7" s="7" customFormat="1" ht="12.95" customHeight="1" x14ac:dyDescent="0.2">
      <c r="A12" s="7" t="s">
        <v>16</v>
      </c>
      <c r="C12" s="16">
        <f ca="1">SLOPE(INDIRECT($G$11):G992,INDIRECT($F$11):F992)</f>
        <v>-1.0488137564044041E-5</v>
      </c>
      <c r="D12" s="8"/>
      <c r="E12" s="42" t="s">
        <v>53</v>
      </c>
      <c r="F12" s="43" t="s">
        <v>54</v>
      </c>
    </row>
    <row r="13" spans="1:7" s="7" customFormat="1" ht="12.95" customHeight="1" x14ac:dyDescent="0.2">
      <c r="A13" s="7" t="s">
        <v>19</v>
      </c>
      <c r="C13" s="8" t="s">
        <v>13</v>
      </c>
      <c r="E13" s="44" t="s">
        <v>37</v>
      </c>
      <c r="F13" s="45">
        <v>1</v>
      </c>
    </row>
    <row r="14" spans="1:7" s="7" customFormat="1" ht="12.95" customHeight="1" x14ac:dyDescent="0.2">
      <c r="E14" s="44" t="s">
        <v>32</v>
      </c>
      <c r="F14" s="46">
        <f ca="1">NOW()+15018.5+$C$9/24</f>
        <v>60518.831516782404</v>
      </c>
    </row>
    <row r="15" spans="1:7" s="7" customFormat="1" ht="12.95" customHeight="1" x14ac:dyDescent="0.2">
      <c r="A15" s="20" t="s">
        <v>17</v>
      </c>
      <c r="C15" s="21">
        <f ca="1">(C7+C11)+(C8+C12)*INT(MAX(F21:F3533))</f>
        <v>59833.091437361276</v>
      </c>
      <c r="E15" s="44" t="s">
        <v>38</v>
      </c>
      <c r="F15" s="46">
        <f ca="1">ROUND(2*(F14-$C$7)/$C$8,0)/2+F13</f>
        <v>8097</v>
      </c>
    </row>
    <row r="16" spans="1:7" s="7" customFormat="1" ht="12.95" customHeight="1" x14ac:dyDescent="0.2">
      <c r="A16" s="9" t="s">
        <v>4</v>
      </c>
      <c r="C16" s="22">
        <f ca="1">+C8+C12</f>
        <v>0.95879081872944338</v>
      </c>
      <c r="E16" s="44" t="s">
        <v>39</v>
      </c>
      <c r="F16" s="47">
        <f ca="1">ROUND(2*(F14-$C$15)/$C$16,0)/2+F13</f>
        <v>716</v>
      </c>
    </row>
    <row r="17" spans="1:19" s="7" customFormat="1" ht="12.95" customHeight="1" thickBot="1" x14ac:dyDescent="0.25">
      <c r="A17" s="18" t="s">
        <v>29</v>
      </c>
      <c r="C17" s="7">
        <f>COUNT(C21:C2191)</f>
        <v>9</v>
      </c>
      <c r="E17" s="44" t="s">
        <v>51</v>
      </c>
      <c r="F17" s="48">
        <f ca="1">+$C$15+$C$16*$F$16-15018.5-$C$9/24</f>
        <v>45501.481496904897</v>
      </c>
    </row>
    <row r="18" spans="1:19" s="7" customFormat="1" ht="12.95" customHeight="1" thickTop="1" thickBot="1" x14ac:dyDescent="0.25">
      <c r="A18" s="9" t="s">
        <v>5</v>
      </c>
      <c r="C18" s="24">
        <f ca="1">+C15</f>
        <v>59833.091437361276</v>
      </c>
      <c r="D18" s="25">
        <f ca="1">+C16</f>
        <v>0.95879081872944338</v>
      </c>
      <c r="E18" s="50" t="s">
        <v>52</v>
      </c>
      <c r="F18" s="49">
        <f ca="1">+($C$15+$C$16*$F$16)-($C$16/2)-15018.5-$C$9/24</f>
        <v>45501.002101495535</v>
      </c>
    </row>
    <row r="19" spans="1:19" s="7" customFormat="1" ht="12.95" customHeight="1" thickTop="1" x14ac:dyDescent="0.2">
      <c r="A19" s="27" t="s">
        <v>35</v>
      </c>
      <c r="E19" s="28">
        <v>21</v>
      </c>
      <c r="F19" s="7">
        <v>3.5</v>
      </c>
      <c r="S19" s="7">
        <f ca="1">SQRT(SUM(S21:S28)/(COUNT(S21:S28)-1))</f>
        <v>3.6516950727953801E-2</v>
      </c>
    </row>
    <row r="20" spans="1:19" s="7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9" t="str">
        <f>A21</f>
        <v>VSX</v>
      </c>
      <c r="I20" s="29" t="s">
        <v>50</v>
      </c>
      <c r="J20" s="29" t="s">
        <v>18</v>
      </c>
      <c r="K20" s="29" t="s">
        <v>25</v>
      </c>
      <c r="L20" s="29" t="s">
        <v>26</v>
      </c>
      <c r="M20" s="29" t="s">
        <v>27</v>
      </c>
      <c r="N20" s="29" t="s">
        <v>28</v>
      </c>
      <c r="O20" s="29" t="s">
        <v>23</v>
      </c>
      <c r="P20" s="30" t="s">
        <v>22</v>
      </c>
      <c r="Q20" s="15" t="s">
        <v>14</v>
      </c>
      <c r="R20" s="31" t="s">
        <v>36</v>
      </c>
    </row>
    <row r="21" spans="1:19" s="7" customFormat="1" ht="12.95" customHeight="1" x14ac:dyDescent="0.2">
      <c r="A21" s="7" t="s">
        <v>45</v>
      </c>
      <c r="C21" s="12">
        <v>52756.21</v>
      </c>
      <c r="D21" s="12" t="s">
        <v>13</v>
      </c>
      <c r="E21" s="7">
        <f t="shared" ref="E21:E28" si="0">+(C21-C$7)/C$8</f>
        <v>0</v>
      </c>
      <c r="F21" s="7">
        <f>ROUND(2*E21,0)/2</f>
        <v>0</v>
      </c>
      <c r="G21" s="7">
        <f t="shared" ref="G21:G28" si="1">+C21-(C$7+F21*C$8)</f>
        <v>0</v>
      </c>
      <c r="H21" s="7">
        <f>+G21</f>
        <v>0</v>
      </c>
      <c r="O21" s="7">
        <f t="shared" ref="O21:O28" ca="1" si="2">+C$11+C$12*$F21</f>
        <v>4.6404319257983211E-2</v>
      </c>
      <c r="Q21" s="32">
        <f t="shared" ref="Q21:Q28" si="3">+C21-15018.5</f>
        <v>37737.71</v>
      </c>
      <c r="S21" s="7">
        <f ca="1">(O21-G21)^2</f>
        <v>2.1533608457968314E-3</v>
      </c>
    </row>
    <row r="22" spans="1:19" s="7" customFormat="1" ht="12.95" customHeight="1" x14ac:dyDescent="0.2">
      <c r="A22" s="4" t="s">
        <v>46</v>
      </c>
      <c r="B22" s="5" t="s">
        <v>47</v>
      </c>
      <c r="C22" s="4">
        <v>53303.289499999999</v>
      </c>
      <c r="D22" s="4">
        <v>5.0000000000000001E-4</v>
      </c>
      <c r="E22" s="7">
        <f t="shared" si="0"/>
        <v>570.58693608548003</v>
      </c>
      <c r="F22" s="7">
        <f t="shared" ref="F22:F28" si="4">ROUND(2*E22,0)/2</f>
        <v>570.5</v>
      </c>
      <c r="G22" s="7">
        <f t="shared" si="1"/>
        <v>8.3354432368651032E-2</v>
      </c>
      <c r="I22" s="7">
        <f t="shared" ref="I22:I28" si="5">+G22</f>
        <v>8.3354432368651032E-2</v>
      </c>
      <c r="O22" s="7">
        <f t="shared" ca="1" si="2"/>
        <v>4.0420836777696083E-2</v>
      </c>
      <c r="Q22" s="32">
        <f t="shared" si="3"/>
        <v>38284.789499999999</v>
      </c>
      <c r="S22" s="7">
        <f t="shared" ref="S22:S28" ca="1" si="6">(O22-G22)^2</f>
        <v>1.8432936303676662E-3</v>
      </c>
    </row>
    <row r="23" spans="1:19" s="7" customFormat="1" ht="12.95" customHeight="1" x14ac:dyDescent="0.2">
      <c r="A23" s="4" t="s">
        <v>46</v>
      </c>
      <c r="B23" s="5" t="s">
        <v>47</v>
      </c>
      <c r="C23" s="4">
        <v>53334.376600000003</v>
      </c>
      <c r="D23" s="4">
        <v>6.9999999999999999E-4</v>
      </c>
      <c r="E23" s="7">
        <f t="shared" si="0"/>
        <v>603.0098163812786</v>
      </c>
      <c r="F23" s="7">
        <f t="shared" si="4"/>
        <v>603</v>
      </c>
      <c r="G23" s="7">
        <f t="shared" si="1"/>
        <v>9.4119591958587989E-3</v>
      </c>
      <c r="I23" s="7">
        <f t="shared" si="5"/>
        <v>9.4119591958587989E-3</v>
      </c>
      <c r="O23" s="7">
        <f t="shared" ca="1" si="2"/>
        <v>4.0079972306864657E-2</v>
      </c>
      <c r="Q23" s="32">
        <f t="shared" si="3"/>
        <v>38315.876600000003</v>
      </c>
      <c r="S23" s="7">
        <f t="shared" ca="1" si="6"/>
        <v>9.4052702817682722E-4</v>
      </c>
    </row>
    <row r="24" spans="1:19" s="7" customFormat="1" ht="12.95" customHeight="1" x14ac:dyDescent="0.2">
      <c r="A24" s="4" t="s">
        <v>46</v>
      </c>
      <c r="B24" s="5" t="s">
        <v>47</v>
      </c>
      <c r="C24" s="4">
        <v>53334.393700000001</v>
      </c>
      <c r="D24" s="4">
        <v>6.6E-3</v>
      </c>
      <c r="E24" s="7">
        <f t="shared" si="0"/>
        <v>603.0276511504585</v>
      </c>
      <c r="F24" s="7">
        <f t="shared" si="4"/>
        <v>603</v>
      </c>
      <c r="G24" s="7">
        <f t="shared" si="1"/>
        <v>2.6511959193157963E-2</v>
      </c>
      <c r="I24" s="7">
        <f t="shared" si="5"/>
        <v>2.6511959193157963E-2</v>
      </c>
      <c r="O24" s="7">
        <f t="shared" ca="1" si="2"/>
        <v>4.0079972306864657E-2</v>
      </c>
      <c r="Q24" s="32">
        <f t="shared" si="3"/>
        <v>38315.893700000001</v>
      </c>
      <c r="S24" s="7">
        <f t="shared" ca="1" si="6"/>
        <v>1.8409097985371681E-4</v>
      </c>
    </row>
    <row r="25" spans="1:19" s="7" customFormat="1" ht="12.95" customHeight="1" x14ac:dyDescent="0.2">
      <c r="A25" s="4" t="s">
        <v>46</v>
      </c>
      <c r="B25" s="5" t="s">
        <v>47</v>
      </c>
      <c r="C25" s="4">
        <v>53335.35</v>
      </c>
      <c r="D25" s="4">
        <v>8.9999999999999998E-4</v>
      </c>
      <c r="E25" s="7">
        <f t="shared" si="0"/>
        <v>604.02504236503955</v>
      </c>
      <c r="F25" s="7">
        <f t="shared" si="4"/>
        <v>604</v>
      </c>
      <c r="G25" s="7">
        <f t="shared" si="1"/>
        <v>2.4010652326978743E-2</v>
      </c>
      <c r="I25" s="7">
        <f t="shared" si="5"/>
        <v>2.4010652326978743E-2</v>
      </c>
      <c r="O25" s="7">
        <f t="shared" ca="1" si="2"/>
        <v>4.0069484169300611E-2</v>
      </c>
      <c r="Q25" s="32">
        <f t="shared" si="3"/>
        <v>38316.85</v>
      </c>
      <c r="S25" s="7">
        <f t="shared" ca="1" si="6"/>
        <v>2.5788608013997075E-4</v>
      </c>
    </row>
    <row r="26" spans="1:19" s="7" customFormat="1" ht="12.95" customHeight="1" x14ac:dyDescent="0.2">
      <c r="A26" s="4" t="s">
        <v>46</v>
      </c>
      <c r="B26" s="5" t="s">
        <v>47</v>
      </c>
      <c r="C26" s="4">
        <v>53349.3243</v>
      </c>
      <c r="D26" s="4">
        <v>1.6000000000000001E-3</v>
      </c>
      <c r="E26" s="7">
        <f t="shared" si="0"/>
        <v>618.59980347551857</v>
      </c>
      <c r="F26" s="7">
        <f t="shared" si="4"/>
        <v>618.5</v>
      </c>
      <c r="G26" s="7">
        <f t="shared" si="1"/>
        <v>9.569170275790384E-2</v>
      </c>
      <c r="I26" s="7">
        <f t="shared" si="5"/>
        <v>9.569170275790384E-2</v>
      </c>
      <c r="O26" s="7">
        <f t="shared" ca="1" si="2"/>
        <v>3.9917406174621972E-2</v>
      </c>
      <c r="Q26" s="32">
        <f t="shared" si="3"/>
        <v>38330.8243</v>
      </c>
      <c r="S26" s="7">
        <f t="shared" ca="1" si="6"/>
        <v>3.1107721593598876E-3</v>
      </c>
    </row>
    <row r="27" spans="1:19" s="7" customFormat="1" ht="12.95" customHeight="1" x14ac:dyDescent="0.2">
      <c r="A27" s="4" t="s">
        <v>46</v>
      </c>
      <c r="B27" s="5" t="s">
        <v>47</v>
      </c>
      <c r="C27" s="4">
        <v>53360.287400000001</v>
      </c>
      <c r="D27" s="4">
        <v>5.9999999999999995E-4</v>
      </c>
      <c r="E27" s="7">
        <f t="shared" si="0"/>
        <v>630.03397645951668</v>
      </c>
      <c r="F27" s="7">
        <f t="shared" si="4"/>
        <v>630</v>
      </c>
      <c r="G27" s="7">
        <f t="shared" si="1"/>
        <v>3.2576673787843902E-2</v>
      </c>
      <c r="I27" s="7">
        <f t="shared" si="5"/>
        <v>3.2576673787843902E-2</v>
      </c>
      <c r="O27" s="7">
        <f t="shared" ca="1" si="2"/>
        <v>3.9796792592635466E-2</v>
      </c>
      <c r="Q27" s="32">
        <f t="shared" si="3"/>
        <v>38341.787400000001</v>
      </c>
      <c r="S27" s="7">
        <f t="shared" ca="1" si="6"/>
        <v>5.213011555530477E-5</v>
      </c>
    </row>
    <row r="28" spans="1:19" s="7" customFormat="1" ht="12.95" customHeight="1" x14ac:dyDescent="0.2">
      <c r="A28" s="4" t="s">
        <v>48</v>
      </c>
      <c r="B28" s="5" t="s">
        <v>47</v>
      </c>
      <c r="C28" s="4">
        <v>55393.438699999999</v>
      </c>
      <c r="D28" s="4">
        <v>2.9999999999999997E-4</v>
      </c>
      <c r="E28" s="7">
        <f t="shared" si="0"/>
        <v>2750.547669378388</v>
      </c>
      <c r="F28" s="7">
        <f t="shared" si="4"/>
        <v>2750.5</v>
      </c>
      <c r="G28" s="7">
        <f t="shared" si="1"/>
        <v>4.5705462296609767E-2</v>
      </c>
      <c r="I28" s="7">
        <f t="shared" si="5"/>
        <v>4.5705462296609767E-2</v>
      </c>
      <c r="O28" s="7">
        <f t="shared" ca="1" si="2"/>
        <v>1.7556696888080078E-2</v>
      </c>
      <c r="Q28" s="32">
        <f t="shared" si="3"/>
        <v>40374.938699999999</v>
      </c>
      <c r="S28" s="7">
        <f t="shared" ca="1" si="6"/>
        <v>7.923529940244376E-4</v>
      </c>
    </row>
    <row r="29" spans="1:19" s="7" customFormat="1" ht="12.95" customHeight="1" x14ac:dyDescent="0.2">
      <c r="A29" s="33" t="s">
        <v>49</v>
      </c>
      <c r="B29" s="34" t="s">
        <v>47</v>
      </c>
      <c r="C29" s="40">
        <v>59833.078499999829</v>
      </c>
      <c r="D29" s="12"/>
      <c r="E29" s="7">
        <f t="shared" ref="E29" si="7">+(C29-C$7)/C$8</f>
        <v>7380.9541657012387</v>
      </c>
      <c r="F29" s="7">
        <f t="shared" ref="F29" si="8">ROUND(2*E29,0)/2</f>
        <v>7381</v>
      </c>
      <c r="G29" s="7">
        <f t="shared" ref="G29" si="9">+C29-(C$7+F29*C$8)</f>
        <v>-4.3945985555183142E-2</v>
      </c>
      <c r="I29" s="7">
        <f t="shared" ref="I29" si="10">+G29</f>
        <v>-4.3945985555183142E-2</v>
      </c>
      <c r="O29" s="7">
        <f t="shared" ref="O29" ca="1" si="11">+C$11+C$12*$F29</f>
        <v>-3.1008624102225858E-2</v>
      </c>
      <c r="Q29" s="32">
        <f t="shared" ref="Q29" si="12">+C29-15018.5</f>
        <v>44814.578499999829</v>
      </c>
      <c r="S29" s="7">
        <f t="shared" ref="S29" ca="1" si="13">(O29-G29)^2</f>
        <v>1.67375321364465E-4</v>
      </c>
    </row>
    <row r="30" spans="1:19" s="7" customFormat="1" ht="12.95" customHeight="1" x14ac:dyDescent="0.2">
      <c r="C30" s="12"/>
      <c r="D30" s="12"/>
      <c r="Q30" s="32"/>
    </row>
    <row r="31" spans="1:19" s="7" customFormat="1" ht="12.95" customHeight="1" x14ac:dyDescent="0.2">
      <c r="C31" s="12"/>
      <c r="D31" s="12"/>
      <c r="Q31" s="32"/>
    </row>
    <row r="32" spans="1:19" s="7" customFormat="1" ht="12.95" customHeight="1" x14ac:dyDescent="0.2">
      <c r="C32" s="12"/>
      <c r="D32" s="12"/>
      <c r="Q32" s="32"/>
    </row>
    <row r="33" spans="3:17" s="7" customFormat="1" ht="12.95" customHeight="1" x14ac:dyDescent="0.2">
      <c r="C33" s="12"/>
      <c r="D33" s="12"/>
      <c r="Q33" s="32"/>
    </row>
    <row r="34" spans="3:17" s="7" customFormat="1" ht="12.95" customHeight="1" x14ac:dyDescent="0.2">
      <c r="C34" s="12"/>
      <c r="D34" s="12"/>
    </row>
    <row r="35" spans="3:17" s="7" customFormat="1" ht="12.95" customHeight="1" x14ac:dyDescent="0.2">
      <c r="C35" s="12"/>
      <c r="D35" s="1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7" customFormat="1" ht="20.25" x14ac:dyDescent="0.2">
      <c r="A1" s="35" t="s">
        <v>42</v>
      </c>
    </row>
    <row r="2" spans="1:7" s="7" customFormat="1" ht="12.95" customHeight="1" x14ac:dyDescent="0.2">
      <c r="A2" s="7" t="s">
        <v>24</v>
      </c>
      <c r="B2" s="7" t="s">
        <v>43</v>
      </c>
      <c r="C2" s="8"/>
      <c r="D2" s="8"/>
      <c r="E2" s="3" t="s">
        <v>41</v>
      </c>
      <c r="F2" s="7" t="s">
        <v>44</v>
      </c>
    </row>
    <row r="3" spans="1:7" s="7" customFormat="1" ht="12.95" customHeight="1" thickBot="1" x14ac:dyDescent="0.25"/>
    <row r="4" spans="1:7" s="7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7" customFormat="1" ht="12.95" customHeight="1" x14ac:dyDescent="0.2"/>
    <row r="6" spans="1:7" s="7" customFormat="1" ht="12.95" customHeight="1" x14ac:dyDescent="0.2">
      <c r="A6" s="9" t="s">
        <v>1</v>
      </c>
    </row>
    <row r="7" spans="1:7" s="7" customFormat="1" ht="12.95" customHeight="1" x14ac:dyDescent="0.2">
      <c r="A7" s="7" t="s">
        <v>2</v>
      </c>
      <c r="C7" s="36">
        <v>52756.21</v>
      </c>
      <c r="D7" s="37" t="s">
        <v>45</v>
      </c>
    </row>
    <row r="8" spans="1:7" s="7" customFormat="1" ht="12.95" customHeight="1" x14ac:dyDescent="0.2">
      <c r="A8" s="7" t="s">
        <v>3</v>
      </c>
      <c r="C8" s="36">
        <v>0.96362999999999999</v>
      </c>
      <c r="D8" s="37" t="s">
        <v>45</v>
      </c>
    </row>
    <row r="9" spans="1:7" s="7" customFormat="1" ht="12.95" customHeight="1" x14ac:dyDescent="0.2">
      <c r="A9" s="13" t="s">
        <v>30</v>
      </c>
      <c r="C9" s="14">
        <v>-9.5</v>
      </c>
      <c r="D9" s="7" t="s">
        <v>31</v>
      </c>
    </row>
    <row r="10" spans="1:7" s="7" customFormat="1" ht="12.95" customHeight="1" thickBot="1" x14ac:dyDescent="0.25">
      <c r="C10" s="15" t="s">
        <v>20</v>
      </c>
      <c r="D10" s="15" t="s">
        <v>21</v>
      </c>
    </row>
    <row r="11" spans="1:7" s="7" customFormat="1" ht="12.95" customHeight="1" x14ac:dyDescent="0.2">
      <c r="A11" s="7" t="s">
        <v>15</v>
      </c>
      <c r="C11" s="16">
        <f ca="1">INTERCEPT(INDIRECT($G$11):G992,INDIRECT($F$11):F992)</f>
        <v>-3.4954658292256817</v>
      </c>
      <c r="D11" s="8"/>
      <c r="F11" s="17" t="str">
        <f>"F"&amp;E19</f>
        <v>F21</v>
      </c>
      <c r="G11" s="16" t="str">
        <f>"G"&amp;E19</f>
        <v>G21</v>
      </c>
    </row>
    <row r="12" spans="1:7" s="7" customFormat="1" ht="12.95" customHeight="1" x14ac:dyDescent="0.2">
      <c r="A12" s="7" t="s">
        <v>16</v>
      </c>
      <c r="C12" s="16">
        <f ca="1">SLOPE(INDIRECT($G$11):G992,INDIRECT($F$11):F992)</f>
        <v>-4.2269564379542073E-4</v>
      </c>
      <c r="D12" s="8"/>
    </row>
    <row r="13" spans="1:7" s="7" customFormat="1" ht="12.95" customHeight="1" x14ac:dyDescent="0.2">
      <c r="A13" s="7" t="s">
        <v>19</v>
      </c>
      <c r="C13" s="8" t="s">
        <v>13</v>
      </c>
      <c r="D13" s="18" t="s">
        <v>37</v>
      </c>
      <c r="E13" s="14">
        <v>1</v>
      </c>
    </row>
    <row r="14" spans="1:7" s="7" customFormat="1" ht="12.95" customHeight="1" x14ac:dyDescent="0.2">
      <c r="D14" s="18" t="s">
        <v>32</v>
      </c>
      <c r="E14" s="19">
        <f ca="1">NOW()+15018.5+$C$9/24</f>
        <v>60518.831516782404</v>
      </c>
    </row>
    <row r="15" spans="1:7" s="7" customFormat="1" ht="12.95" customHeight="1" x14ac:dyDescent="0.2">
      <c r="A15" s="20" t="s">
        <v>17</v>
      </c>
      <c r="C15" s="21">
        <f ca="1">(C7+C11)+(C8+C12)*INT(MAX(F21:F3533))</f>
        <v>59829.39859927581</v>
      </c>
      <c r="D15" s="18" t="s">
        <v>38</v>
      </c>
      <c r="E15" s="19">
        <f ca="1">ROUND(2*(E14-$C$7)/$C$8,0)/2+E13</f>
        <v>8056.5</v>
      </c>
    </row>
    <row r="16" spans="1:7" s="7" customFormat="1" ht="12.95" customHeight="1" x14ac:dyDescent="0.2">
      <c r="A16" s="9" t="s">
        <v>4</v>
      </c>
      <c r="C16" s="22">
        <f ca="1">+C8+C12</f>
        <v>0.96320730435620461</v>
      </c>
      <c r="D16" s="18" t="s">
        <v>39</v>
      </c>
      <c r="E16" s="16">
        <f ca="1">ROUND(2*(E14-$C$15)/$C$16,0)/2+E13</f>
        <v>717</v>
      </c>
    </row>
    <row r="17" spans="1:19" s="7" customFormat="1" ht="12.95" customHeight="1" thickBot="1" x14ac:dyDescent="0.25">
      <c r="A17" s="18" t="s">
        <v>29</v>
      </c>
      <c r="C17" s="7">
        <f>COUNT(C21:C2191)</f>
        <v>9</v>
      </c>
      <c r="D17" s="18" t="s">
        <v>33</v>
      </c>
      <c r="E17" s="23">
        <f ca="1">+$C$15+$C$16*E16-15018.5-$C$9/24</f>
        <v>45501.914069832543</v>
      </c>
    </row>
    <row r="18" spans="1:19" s="7" customFormat="1" ht="12.95" customHeight="1" thickTop="1" thickBot="1" x14ac:dyDescent="0.25">
      <c r="A18" s="9" t="s">
        <v>5</v>
      </c>
      <c r="C18" s="24">
        <f ca="1">+C15</f>
        <v>59829.39859927581</v>
      </c>
      <c r="D18" s="25">
        <f ca="1">+C16</f>
        <v>0.96320730435620461</v>
      </c>
      <c r="E18" s="26" t="s">
        <v>34</v>
      </c>
      <c r="F18" s="7">
        <v>14</v>
      </c>
    </row>
    <row r="19" spans="1:19" s="7" customFormat="1" ht="12.95" customHeight="1" thickTop="1" x14ac:dyDescent="0.2">
      <c r="A19" s="27" t="s">
        <v>35</v>
      </c>
      <c r="E19" s="28">
        <v>21</v>
      </c>
      <c r="F19" s="7">
        <v>3.5</v>
      </c>
      <c r="S19" s="7">
        <f ca="1">SQRT(SUM(S21:S28)/(COUNT(S21:S28)-1))</f>
        <v>3.6891927233462614</v>
      </c>
    </row>
    <row r="20" spans="1:19" s="7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9" t="str">
        <f>A21</f>
        <v>VSX</v>
      </c>
      <c r="I20" s="29" t="s">
        <v>50</v>
      </c>
      <c r="J20" s="29" t="s">
        <v>18</v>
      </c>
      <c r="K20" s="29" t="s">
        <v>25</v>
      </c>
      <c r="L20" s="29" t="s">
        <v>26</v>
      </c>
      <c r="M20" s="29" t="s">
        <v>27</v>
      </c>
      <c r="N20" s="29" t="s">
        <v>28</v>
      </c>
      <c r="O20" s="29" t="s">
        <v>23</v>
      </c>
      <c r="P20" s="30" t="s">
        <v>22</v>
      </c>
      <c r="Q20" s="15" t="s">
        <v>14</v>
      </c>
      <c r="R20" s="31" t="s">
        <v>36</v>
      </c>
    </row>
    <row r="21" spans="1:19" s="7" customFormat="1" ht="12.95" customHeight="1" x14ac:dyDescent="0.2">
      <c r="A21" s="7" t="str">
        <f>D$7</f>
        <v>VSX</v>
      </c>
      <c r="C21" s="12">
        <f>C$7</f>
        <v>52756.21</v>
      </c>
      <c r="D21" s="12" t="s">
        <v>13</v>
      </c>
      <c r="E21" s="7">
        <f t="shared" ref="E21:E28" si="0">+(C21-C$7)/C$8</f>
        <v>0</v>
      </c>
      <c r="F21" s="7">
        <f>ROUND(2*E21,0)/2</f>
        <v>0</v>
      </c>
      <c r="G21" s="7">
        <f t="shared" ref="G21:G27" si="1">+C21-(C$7+F21*C$8)</f>
        <v>0</v>
      </c>
      <c r="H21" s="7">
        <f>+G21</f>
        <v>0</v>
      </c>
      <c r="O21" s="7">
        <f t="shared" ref="O21:O27" ca="1" si="2">+C$11+C$12*$F21</f>
        <v>-3.4954658292256817</v>
      </c>
      <c r="Q21" s="32">
        <f t="shared" ref="Q21:Q27" si="3">+C21-15018.5</f>
        <v>37737.71</v>
      </c>
      <c r="S21" s="7">
        <f ca="1">(O21-G21)^2</f>
        <v>12.218281363284383</v>
      </c>
    </row>
    <row r="22" spans="1:19" s="7" customFormat="1" ht="12.95" customHeight="1" x14ac:dyDescent="0.2">
      <c r="A22" s="4" t="s">
        <v>46</v>
      </c>
      <c r="B22" s="5" t="s">
        <v>47</v>
      </c>
      <c r="C22" s="4">
        <v>53303.289499999999</v>
      </c>
      <c r="D22" s="4">
        <v>5.0000000000000001E-4</v>
      </c>
      <c r="E22" s="7">
        <f t="shared" si="0"/>
        <v>567.72775857953764</v>
      </c>
      <c r="F22" s="39">
        <f t="shared" ref="F22:F27" si="4">ROUND(2*E22,0)/2+F$19</f>
        <v>571</v>
      </c>
      <c r="G22" s="7">
        <f t="shared" si="1"/>
        <v>-3.153230000003532</v>
      </c>
      <c r="I22" s="7">
        <f t="shared" ref="I22:I27" si="5">+G22</f>
        <v>-3.153230000003532</v>
      </c>
      <c r="O22" s="7">
        <f t="shared" ca="1" si="2"/>
        <v>-3.736825041832867</v>
      </c>
      <c r="Q22" s="32">
        <f t="shared" si="3"/>
        <v>38284.789499999999</v>
      </c>
      <c r="S22" s="7">
        <f t="shared" ref="S22:S28" ca="1" si="6">(O22-G22)^2</f>
        <v>0.34058317284778322</v>
      </c>
    </row>
    <row r="23" spans="1:19" s="7" customFormat="1" ht="12.95" customHeight="1" x14ac:dyDescent="0.2">
      <c r="A23" s="4" t="s">
        <v>46</v>
      </c>
      <c r="B23" s="5" t="s">
        <v>47</v>
      </c>
      <c r="C23" s="4">
        <v>53334.376600000003</v>
      </c>
      <c r="D23" s="4">
        <v>6.9999999999999999E-4</v>
      </c>
      <c r="E23" s="7">
        <f t="shared" si="0"/>
        <v>599.98816973320061</v>
      </c>
      <c r="F23" s="39">
        <f t="shared" si="4"/>
        <v>603.5</v>
      </c>
      <c r="G23" s="7">
        <f t="shared" si="1"/>
        <v>-3.384104999997362</v>
      </c>
      <c r="I23" s="7">
        <f t="shared" si="5"/>
        <v>-3.384104999997362</v>
      </c>
      <c r="O23" s="7">
        <f t="shared" ca="1" si="2"/>
        <v>-3.7505626502562182</v>
      </c>
      <c r="Q23" s="32">
        <f t="shared" si="3"/>
        <v>38315.876600000003</v>
      </c>
      <c r="S23" s="7">
        <f t="shared" ca="1" si="6"/>
        <v>0.1342912094332421</v>
      </c>
    </row>
    <row r="24" spans="1:19" s="7" customFormat="1" ht="12.95" customHeight="1" x14ac:dyDescent="0.2">
      <c r="A24" s="4" t="s">
        <v>46</v>
      </c>
      <c r="B24" s="5" t="s">
        <v>47</v>
      </c>
      <c r="C24" s="4">
        <v>53334.393700000001</v>
      </c>
      <c r="D24" s="4">
        <v>6.6E-3</v>
      </c>
      <c r="E24" s="7">
        <f t="shared" si="0"/>
        <v>600.00591513340328</v>
      </c>
      <c r="F24" s="39">
        <f t="shared" si="4"/>
        <v>603.5</v>
      </c>
      <c r="G24" s="7">
        <f t="shared" si="1"/>
        <v>-3.3670050000000629</v>
      </c>
      <c r="I24" s="7">
        <f t="shared" si="5"/>
        <v>-3.3670050000000629</v>
      </c>
      <c r="O24" s="7">
        <f t="shared" ca="1" si="2"/>
        <v>-3.7505626502562182</v>
      </c>
      <c r="Q24" s="32">
        <f t="shared" si="3"/>
        <v>38315.893700000001</v>
      </c>
      <c r="S24" s="7">
        <f t="shared" ca="1" si="6"/>
        <v>0.14711647107002315</v>
      </c>
    </row>
    <row r="25" spans="1:19" s="7" customFormat="1" ht="12.95" customHeight="1" x14ac:dyDescent="0.2">
      <c r="A25" s="4" t="s">
        <v>46</v>
      </c>
      <c r="B25" s="5" t="s">
        <v>47</v>
      </c>
      <c r="C25" s="4">
        <v>53335.35</v>
      </c>
      <c r="D25" s="4">
        <v>8.9999999999999998E-4</v>
      </c>
      <c r="E25" s="7">
        <f t="shared" si="0"/>
        <v>600.99830847939506</v>
      </c>
      <c r="F25" s="39">
        <f t="shared" si="4"/>
        <v>604.5</v>
      </c>
      <c r="G25" s="7">
        <f t="shared" si="1"/>
        <v>-3.3743350000004284</v>
      </c>
      <c r="I25" s="7">
        <f t="shared" si="5"/>
        <v>-3.3743350000004284</v>
      </c>
      <c r="O25" s="7">
        <f t="shared" ca="1" si="2"/>
        <v>-3.7509853459000135</v>
      </c>
      <c r="Q25" s="32">
        <f t="shared" si="3"/>
        <v>38316.85</v>
      </c>
      <c r="S25" s="7">
        <f t="shared" ca="1" si="6"/>
        <v>0.14186548306627711</v>
      </c>
    </row>
    <row r="26" spans="1:19" s="7" customFormat="1" ht="12.95" customHeight="1" x14ac:dyDescent="0.2">
      <c r="A26" s="4" t="s">
        <v>46</v>
      </c>
      <c r="B26" s="5" t="s">
        <v>47</v>
      </c>
      <c r="C26" s="4">
        <v>53349.3243</v>
      </c>
      <c r="D26" s="4">
        <v>1.6000000000000001E-3</v>
      </c>
      <c r="E26" s="7">
        <f t="shared" si="0"/>
        <v>615.50003632099572</v>
      </c>
      <c r="F26" s="39">
        <f t="shared" si="4"/>
        <v>619</v>
      </c>
      <c r="G26" s="7">
        <f t="shared" si="1"/>
        <v>-3.3726699999970151</v>
      </c>
      <c r="I26" s="7">
        <f t="shared" si="5"/>
        <v>-3.3726699999970151</v>
      </c>
      <c r="O26" s="7">
        <f t="shared" ca="1" si="2"/>
        <v>-3.757114432735047</v>
      </c>
      <c r="Q26" s="32">
        <f t="shared" si="3"/>
        <v>38330.8243</v>
      </c>
      <c r="S26" s="7">
        <f t="shared" ca="1" si="6"/>
        <v>0.14779752186326711</v>
      </c>
    </row>
    <row r="27" spans="1:19" s="7" customFormat="1" ht="12.95" customHeight="1" x14ac:dyDescent="0.2">
      <c r="A27" s="4" t="s">
        <v>46</v>
      </c>
      <c r="B27" s="5" t="s">
        <v>47</v>
      </c>
      <c r="C27" s="4">
        <v>53360.287400000001</v>
      </c>
      <c r="D27" s="4">
        <v>5.9999999999999995E-4</v>
      </c>
      <c r="E27" s="7">
        <f t="shared" si="0"/>
        <v>626.87691333810892</v>
      </c>
      <c r="F27" s="39">
        <f t="shared" si="4"/>
        <v>630.5</v>
      </c>
      <c r="G27" s="7">
        <f t="shared" si="1"/>
        <v>-3.4913149999993038</v>
      </c>
      <c r="I27" s="7">
        <f t="shared" si="5"/>
        <v>-3.4913149999993038</v>
      </c>
      <c r="O27" s="7">
        <f t="shared" ca="1" si="2"/>
        <v>-3.7619754326386943</v>
      </c>
      <c r="Q27" s="32">
        <f t="shared" si="3"/>
        <v>38341.787400000001</v>
      </c>
      <c r="S27" s="7">
        <f t="shared" ca="1" si="6"/>
        <v>7.3257069796542007E-2</v>
      </c>
    </row>
    <row r="28" spans="1:19" s="7" customFormat="1" ht="12.95" customHeight="1" x14ac:dyDescent="0.2">
      <c r="A28" s="4" t="s">
        <v>48</v>
      </c>
      <c r="B28" s="5" t="s">
        <v>47</v>
      </c>
      <c r="C28" s="4">
        <v>55393.438699999999</v>
      </c>
      <c r="D28" s="4">
        <v>2.9999999999999997E-4</v>
      </c>
      <c r="E28" s="7">
        <f t="shared" si="0"/>
        <v>2736.7648371262826</v>
      </c>
      <c r="F28" s="39">
        <f>ROUND(2*E28,0)/2+F18</f>
        <v>2751</v>
      </c>
      <c r="G28" s="7">
        <f>+C28-(C$7+F28*C$8)</f>
        <v>-13.717429999996966</v>
      </c>
      <c r="I28" s="7">
        <f>+G28</f>
        <v>-13.717429999996966</v>
      </c>
      <c r="O28" s="7">
        <f ca="1">+C$11+C$12*$F28</f>
        <v>-4.6583015453068839</v>
      </c>
      <c r="Q28" s="32">
        <f>+C28-15018.5</f>
        <v>40374.938699999999</v>
      </c>
      <c r="S28" s="7">
        <f t="shared" ca="1" si="6"/>
        <v>82.067808358575519</v>
      </c>
    </row>
    <row r="29" spans="1:19" s="7" customFormat="1" ht="12.95" customHeight="1" x14ac:dyDescent="0.2">
      <c r="A29" s="33" t="s">
        <v>49</v>
      </c>
      <c r="B29" s="34" t="s">
        <v>47</v>
      </c>
      <c r="C29" s="6">
        <v>59833.078499999829</v>
      </c>
      <c r="D29" s="12"/>
      <c r="E29" s="7">
        <f t="shared" ref="E29" si="7">+(C29-C$7)/C$8</f>
        <v>7343.9686394153669</v>
      </c>
      <c r="F29" s="39">
        <f>ROUND(2*E29,0)/2+F19</f>
        <v>7347.5</v>
      </c>
      <c r="G29" s="7">
        <f>+C29-(C$7+F29*C$8)</f>
        <v>-3.4029250001694891</v>
      </c>
      <c r="I29" s="7">
        <f>+G29</f>
        <v>-3.4029250001694891</v>
      </c>
      <c r="O29" s="7">
        <f ca="1">+C$11+C$12*$F29</f>
        <v>-6.6012220720125354</v>
      </c>
      <c r="Q29" s="32">
        <f>+C29-15018.5</f>
        <v>44814.578499999829</v>
      </c>
      <c r="S29" s="7">
        <f t="shared" ref="S29" ca="1" si="8">(O29-G29)^2</f>
        <v>10.229104159759805</v>
      </c>
    </row>
    <row r="30" spans="1:19" s="7" customFormat="1" ht="12.95" customHeight="1" x14ac:dyDescent="0.2">
      <c r="C30" s="12"/>
      <c r="D30" s="12"/>
      <c r="Q30" s="32"/>
    </row>
    <row r="31" spans="1:19" s="7" customFormat="1" ht="12.95" customHeight="1" x14ac:dyDescent="0.2">
      <c r="C31" s="12"/>
      <c r="D31" s="12"/>
      <c r="Q31" s="32"/>
    </row>
    <row r="32" spans="1:19" s="7" customFormat="1" ht="12.95" customHeight="1" x14ac:dyDescent="0.2">
      <c r="C32" s="12"/>
      <c r="D32" s="12"/>
      <c r="Q32" s="32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35" sqref="C3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7" customFormat="1" ht="20.25" x14ac:dyDescent="0.2">
      <c r="A1" s="35" t="s">
        <v>42</v>
      </c>
    </row>
    <row r="2" spans="1:7" s="7" customFormat="1" ht="12.95" customHeight="1" x14ac:dyDescent="0.2">
      <c r="A2" s="7" t="s">
        <v>24</v>
      </c>
      <c r="B2" s="7" t="s">
        <v>43</v>
      </c>
      <c r="C2" s="8"/>
      <c r="D2" s="8"/>
      <c r="E2" s="3" t="s">
        <v>41</v>
      </c>
      <c r="F2" s="7" t="s">
        <v>44</v>
      </c>
    </row>
    <row r="3" spans="1:7" s="7" customFormat="1" ht="12.95" customHeight="1" thickBot="1" x14ac:dyDescent="0.25"/>
    <row r="4" spans="1:7" s="7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7" customFormat="1" ht="12.95" customHeight="1" x14ac:dyDescent="0.2"/>
    <row r="6" spans="1:7" s="7" customFormat="1" ht="12.95" customHeight="1" x14ac:dyDescent="0.2">
      <c r="A6" s="9" t="s">
        <v>1</v>
      </c>
    </row>
    <row r="7" spans="1:7" s="7" customFormat="1" ht="12.95" customHeight="1" x14ac:dyDescent="0.2">
      <c r="A7" s="7" t="s">
        <v>2</v>
      </c>
      <c r="C7" s="36">
        <v>52756.21</v>
      </c>
      <c r="D7" s="37" t="s">
        <v>45</v>
      </c>
    </row>
    <row r="8" spans="1:7" s="7" customFormat="1" ht="12.95" customHeight="1" x14ac:dyDescent="0.2">
      <c r="A8" s="7" t="s">
        <v>3</v>
      </c>
      <c r="C8" s="36">
        <v>0.96362999999999999</v>
      </c>
      <c r="D8" s="37" t="s">
        <v>45</v>
      </c>
    </row>
    <row r="9" spans="1:7" s="7" customFormat="1" ht="12.95" customHeight="1" x14ac:dyDescent="0.2">
      <c r="A9" s="13" t="s">
        <v>30</v>
      </c>
      <c r="C9" s="14">
        <v>-9.5</v>
      </c>
      <c r="D9" s="38" t="s">
        <v>37</v>
      </c>
    </row>
    <row r="10" spans="1:7" s="7" customFormat="1" ht="12.95" customHeight="1" thickBot="1" x14ac:dyDescent="0.25">
      <c r="C10" s="15" t="s">
        <v>20</v>
      </c>
      <c r="D10" s="15" t="s">
        <v>21</v>
      </c>
    </row>
    <row r="11" spans="1:7" s="7" customFormat="1" ht="12.95" customHeight="1" x14ac:dyDescent="0.2">
      <c r="A11" s="7" t="s">
        <v>15</v>
      </c>
      <c r="C11" s="16">
        <f ca="1">INTERCEPT(INDIRECT($G$11):G992,INDIRECT($F$11):F992)</f>
        <v>1.3517311291288206E-3</v>
      </c>
      <c r="D11" s="8"/>
      <c r="F11" s="17" t="str">
        <f>"F"&amp;E19</f>
        <v>F21</v>
      </c>
      <c r="G11" s="16" t="str">
        <f>"G"&amp;E19</f>
        <v>G21</v>
      </c>
    </row>
    <row r="12" spans="1:7" s="7" customFormat="1" ht="12.95" customHeight="1" x14ac:dyDescent="0.2">
      <c r="A12" s="7" t="s">
        <v>16</v>
      </c>
      <c r="C12" s="16">
        <f ca="1">SLOPE(INDIRECT($G$11):G992,INDIRECT($F$11):F992)</f>
        <v>-1.2812268501031842E-5</v>
      </c>
      <c r="D12" s="8"/>
    </row>
    <row r="13" spans="1:7" s="7" customFormat="1" ht="12.95" customHeight="1" x14ac:dyDescent="0.2">
      <c r="A13" s="7" t="s">
        <v>19</v>
      </c>
      <c r="C13" s="8" t="s">
        <v>13</v>
      </c>
      <c r="D13" s="18" t="s">
        <v>37</v>
      </c>
      <c r="E13" s="14">
        <v>1</v>
      </c>
    </row>
    <row r="14" spans="1:7" s="7" customFormat="1" ht="12.95" customHeight="1" x14ac:dyDescent="0.2">
      <c r="D14" s="18" t="s">
        <v>32</v>
      </c>
      <c r="E14" s="19">
        <f ca="1">NOW()+15018.5+$C$9/24</f>
        <v>60518.831516782404</v>
      </c>
    </row>
    <row r="15" spans="1:7" s="7" customFormat="1" ht="12.95" customHeight="1" x14ac:dyDescent="0.2">
      <c r="A15" s="20" t="s">
        <v>17</v>
      </c>
      <c r="C15" s="21">
        <f ca="1">(C7+C11)+(C8+C12)*INT(MAX(F21:F3533))</f>
        <v>59833.015978431256</v>
      </c>
      <c r="D15" s="18" t="s">
        <v>38</v>
      </c>
      <c r="E15" s="19">
        <f ca="1">ROUND(2*(E14-$C$7)/$C$8,0)/2+E13</f>
        <v>8056.5</v>
      </c>
    </row>
    <row r="16" spans="1:7" s="7" customFormat="1" ht="12.95" customHeight="1" x14ac:dyDescent="0.2">
      <c r="A16" s="9" t="s">
        <v>4</v>
      </c>
      <c r="C16" s="22">
        <f ca="1">+C8+C12</f>
        <v>0.96361718773149896</v>
      </c>
      <c r="D16" s="18" t="s">
        <v>39</v>
      </c>
      <c r="E16" s="16">
        <f ca="1">ROUND(2*(E14-$C$15)/$C$16,0)/2+E13</f>
        <v>712.5</v>
      </c>
    </row>
    <row r="17" spans="1:19" s="7" customFormat="1" ht="12.95" customHeight="1" thickBot="1" x14ac:dyDescent="0.25">
      <c r="A17" s="18" t="s">
        <v>29</v>
      </c>
      <c r="C17" s="7">
        <f>COUNT(C21:C2191)</f>
        <v>9</v>
      </c>
      <c r="D17" s="18" t="s">
        <v>33</v>
      </c>
      <c r="E17" s="23">
        <f ca="1">+$C$15+$C$16*E16-15018.5-$C$9/24</f>
        <v>45501.489058023282</v>
      </c>
    </row>
    <row r="18" spans="1:19" s="7" customFormat="1" ht="12.95" customHeight="1" thickTop="1" thickBot="1" x14ac:dyDescent="0.25">
      <c r="A18" s="9" t="s">
        <v>5</v>
      </c>
      <c r="C18" s="24">
        <f ca="1">+C15</f>
        <v>59833.015978431256</v>
      </c>
      <c r="D18" s="25">
        <f ca="1">+C16</f>
        <v>0.96361718773149896</v>
      </c>
      <c r="E18" s="26" t="s">
        <v>34</v>
      </c>
    </row>
    <row r="19" spans="1:19" s="7" customFormat="1" ht="12.95" customHeight="1" thickTop="1" x14ac:dyDescent="0.2">
      <c r="A19" s="27" t="s">
        <v>35</v>
      </c>
      <c r="E19" s="28">
        <v>21</v>
      </c>
      <c r="S19" s="7">
        <f ca="1">SQRT(SUM(S21:S28)/(COUNT(S21:S28)-1))</f>
        <v>0.11998606641042048</v>
      </c>
    </row>
    <row r="20" spans="1:19" s="7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9" t="str">
        <f>A21</f>
        <v>VSX</v>
      </c>
      <c r="I20" s="29" t="s">
        <v>50</v>
      </c>
      <c r="J20" s="29" t="s">
        <v>18</v>
      </c>
      <c r="K20" s="29" t="s">
        <v>25</v>
      </c>
      <c r="L20" s="29" t="s">
        <v>26</v>
      </c>
      <c r="M20" s="29" t="s">
        <v>27</v>
      </c>
      <c r="N20" s="29" t="s">
        <v>28</v>
      </c>
      <c r="O20" s="29" t="s">
        <v>23</v>
      </c>
      <c r="P20" s="30" t="s">
        <v>22</v>
      </c>
      <c r="Q20" s="15" t="s">
        <v>14</v>
      </c>
      <c r="R20" s="31" t="s">
        <v>36</v>
      </c>
    </row>
    <row r="21" spans="1:19" s="7" customFormat="1" ht="12.95" customHeight="1" x14ac:dyDescent="0.2">
      <c r="A21" s="7" t="str">
        <f>D$7</f>
        <v>VSX</v>
      </c>
      <c r="C21" s="12">
        <f>C$7</f>
        <v>52756.21</v>
      </c>
      <c r="D21" s="12" t="s">
        <v>13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>
        <f ca="1">+C$11+C$12*$F21</f>
        <v>1.3517311291288206E-3</v>
      </c>
      <c r="Q21" s="32">
        <f>+C21-15018.5</f>
        <v>37737.71</v>
      </c>
      <c r="S21" s="7">
        <f ca="1">(O21-G21)^2</f>
        <v>1.8271770454558762E-6</v>
      </c>
    </row>
    <row r="22" spans="1:19" s="7" customFormat="1" ht="12.95" customHeight="1" x14ac:dyDescent="0.2">
      <c r="A22" s="4" t="s">
        <v>46</v>
      </c>
      <c r="B22" s="5" t="s">
        <v>47</v>
      </c>
      <c r="C22" s="4">
        <v>53303.289499999999</v>
      </c>
      <c r="D22" s="4">
        <v>5.0000000000000001E-4</v>
      </c>
      <c r="E22" s="7">
        <f t="shared" ref="E22:E28" si="0">+(C22-C$7)/C$8</f>
        <v>567.72775857953764</v>
      </c>
      <c r="F22" s="7">
        <f t="shared" ref="F22:F28" si="1">ROUND(2*E22,0)/2</f>
        <v>567.5</v>
      </c>
      <c r="G22" s="7">
        <f t="shared" ref="G22:G28" si="2">+C22-(C$7+F22*C$8)</f>
        <v>0.21947499999805586</v>
      </c>
      <c r="I22" s="7">
        <f t="shared" ref="I22:I28" si="3">+G22</f>
        <v>0.21947499999805586</v>
      </c>
      <c r="O22" s="7">
        <f t="shared" ref="O22:O28" ca="1" si="4">+C$11+C$12*$F22</f>
        <v>-5.9192312452067495E-3</v>
      </c>
      <c r="Q22" s="32">
        <f t="shared" ref="Q22:Q28" si="5">+C22-15018.5</f>
        <v>38284.789499999999</v>
      </c>
      <c r="S22" s="7">
        <f t="shared" ref="S22:S28" ca="1" si="6">(O22-G22)^2</f>
        <v>5.0802559477741337E-2</v>
      </c>
    </row>
    <row r="23" spans="1:19" s="7" customFormat="1" ht="12.95" customHeight="1" x14ac:dyDescent="0.2">
      <c r="A23" s="4" t="s">
        <v>46</v>
      </c>
      <c r="B23" s="5" t="s">
        <v>47</v>
      </c>
      <c r="C23" s="4">
        <v>53334.376600000003</v>
      </c>
      <c r="D23" s="4">
        <v>6.9999999999999999E-4</v>
      </c>
      <c r="E23" s="7">
        <f t="shared" si="0"/>
        <v>599.98816973320061</v>
      </c>
      <c r="F23" s="7">
        <f t="shared" si="1"/>
        <v>600</v>
      </c>
      <c r="G23" s="7">
        <f t="shared" si="2"/>
        <v>-1.1399999995774124E-2</v>
      </c>
      <c r="I23" s="7">
        <f t="shared" si="3"/>
        <v>-1.1399999995774124E-2</v>
      </c>
      <c r="O23" s="7">
        <f t="shared" ca="1" si="4"/>
        <v>-6.3356299714902847E-3</v>
      </c>
      <c r="Q23" s="32">
        <f t="shared" si="5"/>
        <v>38315.876600000003</v>
      </c>
      <c r="S23" s="7">
        <f t="shared" ca="1" si="6"/>
        <v>2.5647843742864693E-5</v>
      </c>
    </row>
    <row r="24" spans="1:19" s="7" customFormat="1" ht="12.95" customHeight="1" x14ac:dyDescent="0.2">
      <c r="A24" s="4" t="s">
        <v>46</v>
      </c>
      <c r="B24" s="5" t="s">
        <v>47</v>
      </c>
      <c r="C24" s="4">
        <v>53334.393700000001</v>
      </c>
      <c r="D24" s="4">
        <v>6.6E-3</v>
      </c>
      <c r="E24" s="7">
        <f t="shared" si="0"/>
        <v>600.00591513340328</v>
      </c>
      <c r="F24" s="7">
        <f t="shared" si="1"/>
        <v>600</v>
      </c>
      <c r="G24" s="7">
        <f t="shared" si="2"/>
        <v>5.7000000015250407E-3</v>
      </c>
      <c r="I24" s="7">
        <f t="shared" si="3"/>
        <v>5.7000000015250407E-3</v>
      </c>
      <c r="O24" s="7">
        <f t="shared" ca="1" si="4"/>
        <v>-6.3356299714902847E-3</v>
      </c>
      <c r="Q24" s="32">
        <f t="shared" si="5"/>
        <v>38315.893700000001</v>
      </c>
      <c r="S24" s="7">
        <f t="shared" ca="1" si="6"/>
        <v>1.4485638884734488E-4</v>
      </c>
    </row>
    <row r="25" spans="1:19" s="7" customFormat="1" ht="12.95" customHeight="1" x14ac:dyDescent="0.2">
      <c r="A25" s="4" t="s">
        <v>46</v>
      </c>
      <c r="B25" s="5" t="s">
        <v>47</v>
      </c>
      <c r="C25" s="4">
        <v>53335.35</v>
      </c>
      <c r="D25" s="4">
        <v>8.9999999999999998E-4</v>
      </c>
      <c r="E25" s="7">
        <f t="shared" si="0"/>
        <v>600.99830847939506</v>
      </c>
      <c r="F25" s="7">
        <f t="shared" si="1"/>
        <v>601</v>
      </c>
      <c r="G25" s="7">
        <f t="shared" si="2"/>
        <v>-1.6299999988405034E-3</v>
      </c>
      <c r="I25" s="7">
        <f t="shared" si="3"/>
        <v>-1.6299999988405034E-3</v>
      </c>
      <c r="O25" s="7">
        <f t="shared" ca="1" si="4"/>
        <v>-6.348442239991316E-3</v>
      </c>
      <c r="Q25" s="32">
        <f t="shared" si="5"/>
        <v>38316.85</v>
      </c>
      <c r="S25" s="7">
        <f t="shared" ca="1" si="6"/>
        <v>2.2263697183076302E-5</v>
      </c>
    </row>
    <row r="26" spans="1:19" s="7" customFormat="1" ht="12.95" customHeight="1" x14ac:dyDescent="0.2">
      <c r="A26" s="4" t="s">
        <v>46</v>
      </c>
      <c r="B26" s="5" t="s">
        <v>47</v>
      </c>
      <c r="C26" s="4">
        <v>53349.3243</v>
      </c>
      <c r="D26" s="4">
        <v>1.6000000000000001E-3</v>
      </c>
      <c r="E26" s="7">
        <f t="shared" si="0"/>
        <v>615.50003632099572</v>
      </c>
      <c r="F26" s="7">
        <f t="shared" si="1"/>
        <v>615.5</v>
      </c>
      <c r="G26" s="7">
        <f t="shared" si="2"/>
        <v>3.5000004572793841E-5</v>
      </c>
      <c r="I26" s="7">
        <f t="shared" si="3"/>
        <v>3.5000004572793841E-5</v>
      </c>
      <c r="O26" s="7">
        <f t="shared" ca="1" si="4"/>
        <v>-6.5342201332562778E-3</v>
      </c>
      <c r="Q26" s="32">
        <f t="shared" si="5"/>
        <v>38330.8243</v>
      </c>
      <c r="S26" s="7">
        <f t="shared" ca="1" si="6"/>
        <v>4.3154653219259005E-5</v>
      </c>
    </row>
    <row r="27" spans="1:19" s="7" customFormat="1" ht="12.95" customHeight="1" x14ac:dyDescent="0.2">
      <c r="A27" s="4" t="s">
        <v>46</v>
      </c>
      <c r="B27" s="5" t="s">
        <v>47</v>
      </c>
      <c r="C27" s="4">
        <v>53360.287400000001</v>
      </c>
      <c r="D27" s="4">
        <v>5.9999999999999995E-4</v>
      </c>
      <c r="E27" s="7">
        <f t="shared" si="0"/>
        <v>626.87691333810892</v>
      </c>
      <c r="F27" s="7">
        <f t="shared" si="1"/>
        <v>627</v>
      </c>
      <c r="G27" s="7">
        <f t="shared" si="2"/>
        <v>-0.11860999999771593</v>
      </c>
      <c r="I27" s="7">
        <f t="shared" si="3"/>
        <v>-0.11860999999771593</v>
      </c>
      <c r="O27" s="7">
        <f t="shared" ca="1" si="4"/>
        <v>-6.6815612210181438E-3</v>
      </c>
      <c r="Q27" s="32">
        <f t="shared" si="5"/>
        <v>38341.787400000001</v>
      </c>
      <c r="S27" s="7">
        <f t="shared" ca="1" si="6"/>
        <v>1.2527975406988983E-2</v>
      </c>
    </row>
    <row r="28" spans="1:19" s="7" customFormat="1" ht="12.95" customHeight="1" x14ac:dyDescent="0.2">
      <c r="A28" s="4" t="s">
        <v>48</v>
      </c>
      <c r="B28" s="5" t="s">
        <v>47</v>
      </c>
      <c r="C28" s="4">
        <v>55393.438699999999</v>
      </c>
      <c r="D28" s="4">
        <v>2.9999999999999997E-4</v>
      </c>
      <c r="E28" s="7">
        <f t="shared" si="0"/>
        <v>2736.7648371262826</v>
      </c>
      <c r="F28" s="7">
        <f t="shared" si="1"/>
        <v>2737</v>
      </c>
      <c r="G28" s="7">
        <f t="shared" si="2"/>
        <v>-0.22660999999789055</v>
      </c>
      <c r="I28" s="7">
        <f t="shared" si="3"/>
        <v>-0.22660999999789055</v>
      </c>
      <c r="O28" s="7">
        <f t="shared" ca="1" si="4"/>
        <v>-3.3715447758195329E-2</v>
      </c>
      <c r="Q28" s="32">
        <f t="shared" si="5"/>
        <v>40374.938699999999</v>
      </c>
      <c r="S28" s="7">
        <f t="shared" ca="1" si="6"/>
        <v>3.720830828375251E-2</v>
      </c>
    </row>
    <row r="29" spans="1:19" s="7" customFormat="1" ht="12.95" customHeight="1" x14ac:dyDescent="0.2">
      <c r="A29" s="33" t="s">
        <v>49</v>
      </c>
      <c r="B29" s="34" t="s">
        <v>47</v>
      </c>
      <c r="C29" s="6">
        <v>59833.078499999829</v>
      </c>
      <c r="D29" s="12"/>
      <c r="E29" s="7">
        <f t="shared" ref="E29" si="7">+(C29-C$7)/C$8</f>
        <v>7343.9686394153669</v>
      </c>
      <c r="F29" s="7">
        <f t="shared" ref="F29" si="8">ROUND(2*E29,0)/2</f>
        <v>7344</v>
      </c>
      <c r="G29" s="7">
        <f t="shared" ref="G29" si="9">+C29-(C$7+F29*C$8)</f>
        <v>-3.0220000167901162E-2</v>
      </c>
      <c r="I29" s="7">
        <f t="shared" ref="I29" si="10">+G29</f>
        <v>-3.0220000167901162E-2</v>
      </c>
      <c r="O29" s="7">
        <f t="shared" ref="O29" ca="1" si="11">+C$11+C$12*$F29</f>
        <v>-9.2741568742449015E-2</v>
      </c>
      <c r="Q29" s="32">
        <f t="shared" ref="Q29" si="12">+C29-15018.5</f>
        <v>44814.578499999829</v>
      </c>
      <c r="S29" s="7">
        <f t="shared" ref="S29" ca="1" si="13">(O29-G29)^2</f>
        <v>3.9089465370218896E-3</v>
      </c>
    </row>
    <row r="30" spans="1:19" s="7" customFormat="1" ht="12.95" customHeight="1" x14ac:dyDescent="0.2">
      <c r="C30" s="12"/>
      <c r="D30" s="12"/>
      <c r="Q30" s="32"/>
    </row>
    <row r="31" spans="1:19" s="7" customFormat="1" ht="12.95" customHeight="1" x14ac:dyDescent="0.2">
      <c r="C31" s="12"/>
      <c r="D31" s="12"/>
      <c r="Q31" s="32"/>
    </row>
    <row r="32" spans="1:19" s="7" customFormat="1" ht="12.95" customHeight="1" x14ac:dyDescent="0.2">
      <c r="C32" s="12"/>
      <c r="D32" s="12"/>
      <c r="Q32" s="32"/>
    </row>
    <row r="33" spans="3:17" s="7" customFormat="1" ht="12.95" customHeight="1" x14ac:dyDescent="0.2">
      <c r="C33" s="12"/>
      <c r="D33" s="12"/>
      <c r="Q33" s="32"/>
    </row>
    <row r="34" spans="3:17" s="7" customFormat="1" ht="12.95" customHeight="1" x14ac:dyDescent="0.2">
      <c r="C34" s="12"/>
      <c r="D34" s="12"/>
    </row>
    <row r="35" spans="3:17" s="7" customFormat="1" ht="12.95" customHeight="1" x14ac:dyDescent="0.2">
      <c r="C35" s="12"/>
      <c r="D35" s="12"/>
    </row>
    <row r="36" spans="3:17" s="7" customFormat="1" ht="12.95" customHeight="1" x14ac:dyDescent="0.2">
      <c r="C36" s="12"/>
      <c r="D36" s="12"/>
    </row>
    <row r="37" spans="3:17" s="7" customFormat="1" ht="12.95" customHeight="1" x14ac:dyDescent="0.2">
      <c r="C37" s="12"/>
      <c r="D37" s="12"/>
    </row>
    <row r="38" spans="3:17" s="7" customFormat="1" ht="12.95" customHeight="1" x14ac:dyDescent="0.2">
      <c r="C38" s="12"/>
      <c r="D38" s="1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J20" sqref="J2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7" customFormat="1" ht="20.25" x14ac:dyDescent="0.2">
      <c r="A1" s="35" t="s">
        <v>42</v>
      </c>
    </row>
    <row r="2" spans="1:7" s="7" customFormat="1" ht="12.95" customHeight="1" x14ac:dyDescent="0.2">
      <c r="A2" s="7" t="s">
        <v>24</v>
      </c>
      <c r="B2" s="7" t="s">
        <v>43</v>
      </c>
      <c r="C2" s="8"/>
      <c r="D2" s="8"/>
      <c r="E2" s="3" t="s">
        <v>41</v>
      </c>
      <c r="F2" s="7" t="s">
        <v>44</v>
      </c>
    </row>
    <row r="3" spans="1:7" s="7" customFormat="1" ht="12.95" customHeight="1" thickBot="1" x14ac:dyDescent="0.25"/>
    <row r="4" spans="1:7" s="7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7" customFormat="1" ht="12.95" customHeight="1" x14ac:dyDescent="0.2"/>
    <row r="6" spans="1:7" s="7" customFormat="1" ht="12.95" customHeight="1" x14ac:dyDescent="0.2">
      <c r="A6" s="9" t="s">
        <v>1</v>
      </c>
    </row>
    <row r="7" spans="1:7" s="7" customFormat="1" ht="12.95" customHeight="1" x14ac:dyDescent="0.2">
      <c r="A7" s="7" t="s">
        <v>2</v>
      </c>
      <c r="C7" s="36">
        <v>52756.21</v>
      </c>
    </row>
    <row r="8" spans="1:7" s="7" customFormat="1" ht="12.95" customHeight="1" x14ac:dyDescent="0.2">
      <c r="A8" s="7" t="s">
        <v>3</v>
      </c>
      <c r="C8" s="36">
        <v>0.647007</v>
      </c>
    </row>
    <row r="9" spans="1:7" s="7" customFormat="1" ht="12.95" customHeight="1" x14ac:dyDescent="0.2">
      <c r="A9" s="13" t="s">
        <v>30</v>
      </c>
      <c r="C9" s="14">
        <v>-9.5</v>
      </c>
      <c r="D9" s="7" t="s">
        <v>31</v>
      </c>
    </row>
    <row r="10" spans="1:7" s="7" customFormat="1" ht="12.95" customHeight="1" thickBot="1" x14ac:dyDescent="0.25">
      <c r="C10" s="15" t="s">
        <v>20</v>
      </c>
      <c r="D10" s="15" t="s">
        <v>21</v>
      </c>
    </row>
    <row r="11" spans="1:7" s="7" customFormat="1" ht="12.95" customHeight="1" x14ac:dyDescent="0.2">
      <c r="A11" s="7" t="s">
        <v>15</v>
      </c>
      <c r="C11" s="16">
        <f ca="1">INTERCEPT(INDIRECT($G$11):G992,INDIRECT($F$11):F992)</f>
        <v>8.0072622220188766E-2</v>
      </c>
      <c r="D11" s="8"/>
      <c r="F11" s="17" t="str">
        <f>"F"&amp;E19</f>
        <v>F21</v>
      </c>
      <c r="G11" s="16" t="str">
        <f>"G"&amp;E19</f>
        <v>G21</v>
      </c>
    </row>
    <row r="12" spans="1:7" s="7" customFormat="1" ht="12.95" customHeight="1" x14ac:dyDescent="0.2">
      <c r="A12" s="7" t="s">
        <v>16</v>
      </c>
      <c r="C12" s="16">
        <f ca="1">SLOPE(INDIRECT($G$11):G992,INDIRECT($F$11):F992)</f>
        <v>-1.4966731243720408E-5</v>
      </c>
      <c r="D12" s="8"/>
    </row>
    <row r="13" spans="1:7" s="7" customFormat="1" ht="12.95" customHeight="1" x14ac:dyDescent="0.2">
      <c r="A13" s="7" t="s">
        <v>19</v>
      </c>
      <c r="C13" s="8" t="s">
        <v>13</v>
      </c>
      <c r="D13" s="18" t="s">
        <v>37</v>
      </c>
      <c r="E13" s="14">
        <v>1</v>
      </c>
    </row>
    <row r="14" spans="1:7" s="7" customFormat="1" ht="12.95" customHeight="1" x14ac:dyDescent="0.2">
      <c r="D14" s="18" t="s">
        <v>32</v>
      </c>
      <c r="E14" s="19">
        <f ca="1">NOW()+15018.5+$C$9/24</f>
        <v>60518.831516782404</v>
      </c>
    </row>
    <row r="15" spans="1:7" s="7" customFormat="1" ht="12.95" customHeight="1" x14ac:dyDescent="0.2">
      <c r="A15" s="20" t="s">
        <v>17</v>
      </c>
      <c r="C15" s="21">
        <f ca="1">(C7+C11)+(C8+C12)*INT(MAX(F21:F3533))</f>
        <v>59833.088932515879</v>
      </c>
      <c r="D15" s="18" t="s">
        <v>38</v>
      </c>
      <c r="E15" s="19">
        <f ca="1">ROUND(2*(E14-$C$7)/$C$8,0)/2+E13</f>
        <v>11998.5</v>
      </c>
    </row>
    <row r="16" spans="1:7" s="7" customFormat="1" ht="12.95" customHeight="1" x14ac:dyDescent="0.2">
      <c r="A16" s="9" t="s">
        <v>4</v>
      </c>
      <c r="C16" s="22">
        <f ca="1">+C8+C12</f>
        <v>0.64699203326875632</v>
      </c>
      <c r="D16" s="18" t="s">
        <v>39</v>
      </c>
      <c r="E16" s="16">
        <f ca="1">ROUND(2*(E14-$C$15)/$C$16,0)/2+E13</f>
        <v>1061</v>
      </c>
    </row>
    <row r="17" spans="1:19" s="7" customFormat="1" ht="12.95" customHeight="1" thickBot="1" x14ac:dyDescent="0.25">
      <c r="A17" s="18" t="s">
        <v>29</v>
      </c>
      <c r="C17" s="7">
        <f>COUNT(C21:C2191)</f>
        <v>9</v>
      </c>
      <c r="D17" s="18" t="s">
        <v>33</v>
      </c>
      <c r="E17" s="23">
        <f ca="1">+$C$15+$C$16*E16-15018.5-$C$9/24</f>
        <v>45501.443313147363</v>
      </c>
    </row>
    <row r="18" spans="1:19" s="7" customFormat="1" ht="12.95" customHeight="1" thickTop="1" thickBot="1" x14ac:dyDescent="0.25">
      <c r="A18" s="9" t="s">
        <v>5</v>
      </c>
      <c r="C18" s="24">
        <f ca="1">+C15</f>
        <v>59833.088932515879</v>
      </c>
      <c r="D18" s="25">
        <f ca="1">+C16</f>
        <v>0.64699203326875632</v>
      </c>
      <c r="E18" s="26" t="s">
        <v>34</v>
      </c>
      <c r="F18" s="7">
        <v>14</v>
      </c>
    </row>
    <row r="19" spans="1:19" s="7" customFormat="1" ht="12.95" customHeight="1" thickTop="1" x14ac:dyDescent="0.2">
      <c r="A19" s="27" t="s">
        <v>35</v>
      </c>
      <c r="E19" s="28">
        <v>21</v>
      </c>
      <c r="F19" s="7">
        <v>3.5</v>
      </c>
      <c r="S19" s="7">
        <f ca="1">SQRT(SUM(S21:S28)/(COUNT(S21:S28)-1))</f>
        <v>4.323478113528368E-2</v>
      </c>
    </row>
    <row r="20" spans="1:19" s="7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9" t="str">
        <f>A21</f>
        <v>VSX</v>
      </c>
      <c r="I20" s="29" t="s">
        <v>50</v>
      </c>
      <c r="J20" s="29" t="s">
        <v>18</v>
      </c>
      <c r="K20" s="29" t="s">
        <v>25</v>
      </c>
      <c r="L20" s="29" t="s">
        <v>26</v>
      </c>
      <c r="M20" s="29" t="s">
        <v>27</v>
      </c>
      <c r="N20" s="29" t="s">
        <v>28</v>
      </c>
      <c r="O20" s="29" t="s">
        <v>23</v>
      </c>
      <c r="P20" s="30" t="s">
        <v>22</v>
      </c>
      <c r="Q20" s="15" t="s">
        <v>14</v>
      </c>
      <c r="R20" s="31" t="s">
        <v>36</v>
      </c>
    </row>
    <row r="21" spans="1:19" s="7" customFormat="1" ht="12.95" customHeight="1" x14ac:dyDescent="0.2">
      <c r="A21" s="7" t="s">
        <v>45</v>
      </c>
      <c r="C21" s="12">
        <f>C$7</f>
        <v>52756.21</v>
      </c>
      <c r="D21" s="12" t="s">
        <v>13</v>
      </c>
      <c r="E21" s="7">
        <f t="shared" ref="E21:E28" si="0">+(C21-C$7)/C$8</f>
        <v>0</v>
      </c>
      <c r="F21" s="7">
        <f t="shared" ref="F21:F28" si="1">ROUND(2*E21,0)/2</f>
        <v>0</v>
      </c>
      <c r="G21" s="7">
        <f t="shared" ref="G21:G28" si="2">+C21-(C$7+F21*C$8)</f>
        <v>0</v>
      </c>
      <c r="H21" s="7">
        <f>+G21</f>
        <v>0</v>
      </c>
      <c r="O21" s="7">
        <f t="shared" ref="O21:O28" ca="1" si="3">+C$11+C$12*$F21</f>
        <v>8.0072622220188766E-2</v>
      </c>
      <c r="Q21" s="32">
        <f t="shared" ref="Q21:Q28" si="4">+C21-15018.5</f>
        <v>37737.71</v>
      </c>
      <c r="S21" s="7">
        <f t="shared" ref="S21:S28" ca="1" si="5">(O21-G21)^2</f>
        <v>6.4116248292170677E-3</v>
      </c>
    </row>
    <row r="22" spans="1:19" s="7" customFormat="1" ht="12.95" customHeight="1" x14ac:dyDescent="0.2">
      <c r="A22" s="4" t="s">
        <v>46</v>
      </c>
      <c r="B22" s="5" t="s">
        <v>47</v>
      </c>
      <c r="C22" s="4">
        <v>53303.289499999999</v>
      </c>
      <c r="D22" s="4">
        <v>5.0000000000000001E-4</v>
      </c>
      <c r="E22" s="7">
        <f t="shared" si="0"/>
        <v>845.55422120626179</v>
      </c>
      <c r="F22" s="7">
        <f t="shared" si="1"/>
        <v>845.5</v>
      </c>
      <c r="G22" s="7">
        <f t="shared" si="2"/>
        <v>3.5081499998341314E-2</v>
      </c>
      <c r="I22" s="7">
        <f t="shared" ref="I22:I28" si="6">+G22</f>
        <v>3.5081499998341314E-2</v>
      </c>
      <c r="O22" s="7">
        <f t="shared" ca="1" si="3"/>
        <v>6.7418250953623166E-2</v>
      </c>
      <c r="Q22" s="32">
        <f t="shared" si="4"/>
        <v>38284.789499999999</v>
      </c>
      <c r="S22" s="7">
        <f t="shared" ca="1" si="5"/>
        <v>1.0456654623439217E-3</v>
      </c>
    </row>
    <row r="23" spans="1:19" s="7" customFormat="1" ht="12.95" customHeight="1" x14ac:dyDescent="0.2">
      <c r="A23" s="4" t="s">
        <v>46</v>
      </c>
      <c r="B23" s="5" t="s">
        <v>47</v>
      </c>
      <c r="C23" s="4">
        <v>53334.376600000003</v>
      </c>
      <c r="D23" s="4">
        <v>6.9999999999999999E-4</v>
      </c>
      <c r="E23" s="7">
        <f t="shared" si="0"/>
        <v>893.60176937808114</v>
      </c>
      <c r="F23" s="7">
        <f t="shared" si="1"/>
        <v>893.5</v>
      </c>
      <c r="G23" s="7">
        <f t="shared" si="2"/>
        <v>6.5845500001159962E-2</v>
      </c>
      <c r="I23" s="7">
        <f t="shared" si="6"/>
        <v>6.5845500001159962E-2</v>
      </c>
      <c r="O23" s="7">
        <f t="shared" ca="1" si="3"/>
        <v>6.6699847853924576E-2</v>
      </c>
      <c r="Q23" s="32">
        <f t="shared" si="4"/>
        <v>38315.876600000003</v>
      </c>
      <c r="S23" s="7">
        <f t="shared" ca="1" si="5"/>
        <v>7.2991025352350693E-7</v>
      </c>
    </row>
    <row r="24" spans="1:19" s="7" customFormat="1" ht="12.95" customHeight="1" x14ac:dyDescent="0.2">
      <c r="A24" s="4" t="s">
        <v>46</v>
      </c>
      <c r="B24" s="5" t="s">
        <v>47</v>
      </c>
      <c r="C24" s="4">
        <v>53334.393700000001</v>
      </c>
      <c r="D24" s="4">
        <v>6.6E-3</v>
      </c>
      <c r="E24" s="7">
        <f t="shared" si="0"/>
        <v>893.62819876755805</v>
      </c>
      <c r="F24" s="7">
        <f t="shared" si="1"/>
        <v>893.5</v>
      </c>
      <c r="G24" s="7">
        <f t="shared" si="2"/>
        <v>8.2945499998459127E-2</v>
      </c>
      <c r="I24" s="7">
        <f t="shared" si="6"/>
        <v>8.2945499998459127E-2</v>
      </c>
      <c r="O24" s="7">
        <f t="shared" ca="1" si="3"/>
        <v>6.6699847853924576E-2</v>
      </c>
      <c r="Q24" s="32">
        <f t="shared" si="4"/>
        <v>38315.893700000001</v>
      </c>
      <c r="S24" s="7">
        <f t="shared" ca="1" si="5"/>
        <v>2.6392121360122001E-4</v>
      </c>
    </row>
    <row r="25" spans="1:19" s="7" customFormat="1" ht="12.95" customHeight="1" x14ac:dyDescent="0.2">
      <c r="A25" s="4" t="s">
        <v>46</v>
      </c>
      <c r="B25" s="5" t="s">
        <v>47</v>
      </c>
      <c r="C25" s="4">
        <v>53335.35</v>
      </c>
      <c r="D25" s="4">
        <v>8.9999999999999998E-4</v>
      </c>
      <c r="E25" s="7">
        <f t="shared" si="0"/>
        <v>895.10623532666477</v>
      </c>
      <c r="F25" s="7">
        <f t="shared" si="1"/>
        <v>895</v>
      </c>
      <c r="G25" s="7">
        <f t="shared" si="2"/>
        <v>6.873500000074273E-2</v>
      </c>
      <c r="I25" s="7">
        <f t="shared" si="6"/>
        <v>6.873500000074273E-2</v>
      </c>
      <c r="O25" s="7">
        <f t="shared" ca="1" si="3"/>
        <v>6.6677397757058998E-2</v>
      </c>
      <c r="Q25" s="32">
        <f t="shared" si="4"/>
        <v>38316.85</v>
      </c>
      <c r="S25" s="7">
        <f t="shared" ca="1" si="5"/>
        <v>4.2337269932123264E-6</v>
      </c>
    </row>
    <row r="26" spans="1:19" s="7" customFormat="1" ht="12.95" customHeight="1" x14ac:dyDescent="0.2">
      <c r="A26" s="4" t="s">
        <v>46</v>
      </c>
      <c r="B26" s="5" t="s">
        <v>47</v>
      </c>
      <c r="C26" s="4">
        <v>53349.3243</v>
      </c>
      <c r="D26" s="4">
        <v>1.6000000000000001E-3</v>
      </c>
      <c r="E26" s="7">
        <f t="shared" si="0"/>
        <v>916.70461061472452</v>
      </c>
      <c r="F26" s="7">
        <f t="shared" si="1"/>
        <v>916.5</v>
      </c>
      <c r="G26" s="7">
        <f t="shared" si="2"/>
        <v>0.13238450000062585</v>
      </c>
      <c r="I26" s="7">
        <f t="shared" si="6"/>
        <v>0.13238450000062585</v>
      </c>
      <c r="O26" s="7">
        <f t="shared" ca="1" si="3"/>
        <v>6.6355613035319005E-2</v>
      </c>
      <c r="Q26" s="32">
        <f t="shared" si="4"/>
        <v>38330.8243</v>
      </c>
      <c r="S26" s="7">
        <f t="shared" ca="1" si="5"/>
        <v>4.3598139138772678E-3</v>
      </c>
    </row>
    <row r="27" spans="1:19" s="7" customFormat="1" ht="12.95" customHeight="1" x14ac:dyDescent="0.2">
      <c r="A27" s="4" t="s">
        <v>46</v>
      </c>
      <c r="B27" s="5" t="s">
        <v>47</v>
      </c>
      <c r="C27" s="4">
        <v>53360.287400000001</v>
      </c>
      <c r="D27" s="4">
        <v>5.9999999999999995E-4</v>
      </c>
      <c r="E27" s="7">
        <f t="shared" si="0"/>
        <v>933.64894042877734</v>
      </c>
      <c r="F27" s="7">
        <f t="shared" si="1"/>
        <v>933.5</v>
      </c>
      <c r="G27" s="7">
        <f t="shared" si="2"/>
        <v>9.6365500001411419E-2</v>
      </c>
      <c r="I27" s="7">
        <f t="shared" si="6"/>
        <v>9.6365500001411419E-2</v>
      </c>
      <c r="O27" s="7">
        <f t="shared" ca="1" si="3"/>
        <v>6.6101178604175762E-2</v>
      </c>
      <c r="Q27" s="32">
        <f t="shared" si="4"/>
        <v>38341.787400000001</v>
      </c>
      <c r="S27" s="7">
        <f t="shared" ca="1" si="5"/>
        <v>9.1592914963517611E-4</v>
      </c>
    </row>
    <row r="28" spans="1:19" s="7" customFormat="1" ht="12.95" customHeight="1" x14ac:dyDescent="0.2">
      <c r="A28" s="4" t="s">
        <v>48</v>
      </c>
      <c r="B28" s="5" t="s">
        <v>47</v>
      </c>
      <c r="C28" s="4">
        <v>55393.438699999999</v>
      </c>
      <c r="D28" s="4">
        <v>2.9999999999999997E-4</v>
      </c>
      <c r="E28" s="7">
        <f t="shared" si="0"/>
        <v>4076.0435358504615</v>
      </c>
      <c r="F28" s="7">
        <f t="shared" si="1"/>
        <v>4076</v>
      </c>
      <c r="G28" s="7">
        <f t="shared" si="2"/>
        <v>2.8167999997094739E-2</v>
      </c>
      <c r="I28" s="7">
        <f t="shared" si="6"/>
        <v>2.8167999997094739E-2</v>
      </c>
      <c r="O28" s="7">
        <f t="shared" ca="1" si="3"/>
        <v>1.9068225670784381E-2</v>
      </c>
      <c r="Q28" s="32">
        <f t="shared" si="4"/>
        <v>40374.938699999999</v>
      </c>
      <c r="S28" s="7">
        <f t="shared" ca="1" si="5"/>
        <v>8.2805892789777143E-5</v>
      </c>
    </row>
    <row r="29" spans="1:19" s="7" customFormat="1" ht="12.95" customHeight="1" x14ac:dyDescent="0.2">
      <c r="A29" s="33" t="s">
        <v>49</v>
      </c>
      <c r="B29" s="34" t="s">
        <v>47</v>
      </c>
      <c r="C29" s="6">
        <v>59833.078499999829</v>
      </c>
      <c r="D29" s="12"/>
      <c r="E29" s="7">
        <f t="shared" ref="E29" si="7">+(C29-C$7)/C$8</f>
        <v>10937.854613628337</v>
      </c>
      <c r="F29" s="7">
        <f t="shared" ref="F29" si="8">ROUND(2*E29,0)/2</f>
        <v>10938</v>
      </c>
      <c r="G29" s="7">
        <f t="shared" ref="G29" si="9">+C29-(C$7+F29*C$8)</f>
        <v>-9.4066000172460917E-2</v>
      </c>
      <c r="I29" s="7">
        <f t="shared" ref="I29" si="10">+G29</f>
        <v>-9.4066000172460917E-2</v>
      </c>
      <c r="O29" s="7">
        <f t="shared" ref="O29" ca="1" si="11">+C$11+C$12*$F29</f>
        <v>-8.3633484123625063E-2</v>
      </c>
      <c r="Q29" s="32">
        <f t="shared" ref="Q29" si="12">+C29-15018.5</f>
        <v>44814.578499999829</v>
      </c>
      <c r="S29" s="7">
        <f t="shared" ref="S29" ca="1" si="13">(O29-G29)^2</f>
        <v>1.0883739110921767E-4</v>
      </c>
    </row>
    <row r="30" spans="1:19" s="7" customFormat="1" ht="12.95" customHeight="1" x14ac:dyDescent="0.2">
      <c r="C30" s="12"/>
      <c r="D30" s="12"/>
      <c r="Q30" s="32"/>
    </row>
    <row r="31" spans="1:19" s="7" customFormat="1" ht="12.95" customHeight="1" x14ac:dyDescent="0.2">
      <c r="C31" s="12"/>
      <c r="D31" s="12"/>
      <c r="Q31" s="32"/>
    </row>
    <row r="32" spans="1:19" s="7" customFormat="1" ht="12.95" customHeight="1" x14ac:dyDescent="0.2">
      <c r="C32" s="12"/>
      <c r="D32" s="12"/>
      <c r="Q32" s="32"/>
    </row>
    <row r="33" spans="3:17" s="7" customFormat="1" ht="12.95" customHeight="1" x14ac:dyDescent="0.2">
      <c r="C33" s="12"/>
      <c r="D33" s="12"/>
      <c r="Q33" s="32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M38" sqref="M3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7" customFormat="1" ht="20.25" x14ac:dyDescent="0.2">
      <c r="A1" s="35" t="s">
        <v>42</v>
      </c>
    </row>
    <row r="2" spans="1:7" s="7" customFormat="1" ht="12.95" customHeight="1" x14ac:dyDescent="0.2">
      <c r="A2" s="7" t="s">
        <v>24</v>
      </c>
      <c r="B2" s="7" t="s">
        <v>43</v>
      </c>
      <c r="C2" s="8"/>
      <c r="D2" s="8"/>
      <c r="E2" s="3" t="s">
        <v>41</v>
      </c>
      <c r="F2" s="7" t="s">
        <v>44</v>
      </c>
    </row>
    <row r="3" spans="1:7" s="7" customFormat="1" ht="12.95" customHeight="1" thickBot="1" x14ac:dyDescent="0.25"/>
    <row r="4" spans="1:7" s="7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7" customFormat="1" ht="12.95" customHeight="1" x14ac:dyDescent="0.2"/>
    <row r="6" spans="1:7" s="7" customFormat="1" ht="12.95" customHeight="1" x14ac:dyDescent="0.2">
      <c r="A6" s="9" t="s">
        <v>1</v>
      </c>
    </row>
    <row r="7" spans="1:7" s="7" customFormat="1" ht="12.95" customHeight="1" x14ac:dyDescent="0.2">
      <c r="A7" s="7" t="s">
        <v>2</v>
      </c>
      <c r="C7" s="36">
        <v>52756.21</v>
      </c>
      <c r="D7" s="37"/>
    </row>
    <row r="8" spans="1:7" s="7" customFormat="1" ht="12.95" customHeight="1" x14ac:dyDescent="0.2">
      <c r="A8" s="7" t="s">
        <v>3</v>
      </c>
      <c r="C8" s="36">
        <v>0.6479170306671943</v>
      </c>
      <c r="D8" s="37"/>
    </row>
    <row r="9" spans="1:7" s="7" customFormat="1" ht="12.95" customHeight="1" x14ac:dyDescent="0.2">
      <c r="A9" s="13" t="s">
        <v>30</v>
      </c>
      <c r="C9" s="14">
        <v>-9.5</v>
      </c>
      <c r="D9" s="7" t="s">
        <v>31</v>
      </c>
    </row>
    <row r="10" spans="1:7" s="7" customFormat="1" ht="12.95" customHeight="1" thickBot="1" x14ac:dyDescent="0.25">
      <c r="C10" s="15" t="s">
        <v>20</v>
      </c>
      <c r="D10" s="15" t="s">
        <v>21</v>
      </c>
    </row>
    <row r="11" spans="1:7" s="7" customFormat="1" ht="12.95" customHeight="1" x14ac:dyDescent="0.2">
      <c r="A11" s="7" t="s">
        <v>15</v>
      </c>
      <c r="C11" s="16">
        <f ca="1">INTERCEPT(INDIRECT($G$11):G992,INDIRECT($F$11):F992)</f>
        <v>-9.9374007635434358E-2</v>
      </c>
      <c r="D11" s="8"/>
      <c r="F11" s="17" t="str">
        <f>"F"&amp;E19</f>
        <v>F22</v>
      </c>
      <c r="G11" s="16" t="str">
        <f>"G"&amp;E19</f>
        <v>G22</v>
      </c>
    </row>
    <row r="12" spans="1:7" s="7" customFormat="1" ht="12.95" customHeight="1" x14ac:dyDescent="0.2">
      <c r="A12" s="7" t="s">
        <v>16</v>
      </c>
      <c r="C12" s="16">
        <f ca="1">SLOPE(INDIRECT($G$11):G992,INDIRECT($F$11):F992)</f>
        <v>7.2342084923304581E-6</v>
      </c>
      <c r="D12" s="8"/>
    </row>
    <row r="13" spans="1:7" s="7" customFormat="1" ht="12.95" customHeight="1" x14ac:dyDescent="0.2">
      <c r="A13" s="7" t="s">
        <v>19</v>
      </c>
      <c r="C13" s="8" t="s">
        <v>13</v>
      </c>
      <c r="D13" s="18" t="s">
        <v>37</v>
      </c>
      <c r="E13" s="14">
        <v>1</v>
      </c>
    </row>
    <row r="14" spans="1:7" s="7" customFormat="1" ht="12.95" customHeight="1" x14ac:dyDescent="0.2">
      <c r="D14" s="18" t="s">
        <v>32</v>
      </c>
      <c r="E14" s="19">
        <f ca="1">NOW()+15018.5+$C$9/24</f>
        <v>60518.831516782404</v>
      </c>
    </row>
    <row r="15" spans="1:7" s="7" customFormat="1" ht="12.95" customHeight="1" x14ac:dyDescent="0.2">
      <c r="A15" s="20" t="s">
        <v>17</v>
      </c>
      <c r="C15" s="21">
        <f ca="1">(C7+C11)+(C8+C12)*INT(MAX(F21:F3533))</f>
        <v>59832.73944696461</v>
      </c>
      <c r="D15" s="18" t="s">
        <v>38</v>
      </c>
      <c r="E15" s="19">
        <f ca="1">ROUND(2*(E14-$C$7)/$C$8,0)/2+E13</f>
        <v>11982</v>
      </c>
    </row>
    <row r="16" spans="1:7" s="7" customFormat="1" ht="12.95" customHeight="1" x14ac:dyDescent="0.2">
      <c r="A16" s="9" t="s">
        <v>4</v>
      </c>
      <c r="C16" s="22">
        <f ca="1">+C8+C12</f>
        <v>0.64792426487568666</v>
      </c>
      <c r="D16" s="18" t="s">
        <v>39</v>
      </c>
      <c r="E16" s="16">
        <f ca="1">ROUND(2*(E14-$C$15)/$C$16,0)/2+E13</f>
        <v>1060</v>
      </c>
    </row>
    <row r="17" spans="1:19" s="7" customFormat="1" ht="12.95" customHeight="1" thickBot="1" x14ac:dyDescent="0.25">
      <c r="A17" s="18" t="s">
        <v>29</v>
      </c>
      <c r="C17" s="7">
        <f>COUNT(C21:C2191)</f>
        <v>9</v>
      </c>
      <c r="D17" s="18" t="s">
        <v>33</v>
      </c>
      <c r="E17" s="23">
        <f ca="1">+$C$15+$C$16*E16-15018.5-$C$9/24</f>
        <v>45501.435001066173</v>
      </c>
    </row>
    <row r="18" spans="1:19" s="7" customFormat="1" ht="12.95" customHeight="1" thickTop="1" thickBot="1" x14ac:dyDescent="0.25">
      <c r="A18" s="9" t="s">
        <v>5</v>
      </c>
      <c r="C18" s="24">
        <f ca="1">+C15</f>
        <v>59832.73944696461</v>
      </c>
      <c r="D18" s="25">
        <f ca="1">+C16</f>
        <v>0.64792426487568666</v>
      </c>
      <c r="E18" s="26" t="s">
        <v>34</v>
      </c>
      <c r="F18" s="7">
        <v>14</v>
      </c>
    </row>
    <row r="19" spans="1:19" s="7" customFormat="1" ht="12.95" customHeight="1" thickTop="1" x14ac:dyDescent="0.2">
      <c r="A19" s="27" t="s">
        <v>35</v>
      </c>
      <c r="E19" s="28">
        <v>22</v>
      </c>
      <c r="F19" s="7">
        <v>3.5</v>
      </c>
      <c r="S19" s="7">
        <f ca="1">SQRT(SUM(S21:S28)/(COUNT(S21:S28)-1))</f>
        <v>4.480429973625015E-2</v>
      </c>
    </row>
    <row r="20" spans="1:19" s="7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9" t="str">
        <f>A21</f>
        <v>VSX</v>
      </c>
      <c r="I20" s="29" t="s">
        <v>50</v>
      </c>
      <c r="J20" s="29" t="s">
        <v>18</v>
      </c>
      <c r="K20" s="29" t="s">
        <v>25</v>
      </c>
      <c r="L20" s="29" t="s">
        <v>26</v>
      </c>
      <c r="M20" s="29" t="s">
        <v>27</v>
      </c>
      <c r="N20" s="29" t="s">
        <v>28</v>
      </c>
      <c r="O20" s="29" t="s">
        <v>23</v>
      </c>
      <c r="P20" s="30" t="s">
        <v>22</v>
      </c>
      <c r="Q20" s="15" t="s">
        <v>14</v>
      </c>
      <c r="R20" s="31" t="s">
        <v>36</v>
      </c>
    </row>
    <row r="21" spans="1:19" s="7" customFormat="1" ht="12.95" customHeight="1" x14ac:dyDescent="0.2">
      <c r="A21" s="7" t="s">
        <v>45</v>
      </c>
      <c r="C21" s="12">
        <f>C$7</f>
        <v>52756.21</v>
      </c>
      <c r="D21" s="12" t="s">
        <v>13</v>
      </c>
      <c r="E21" s="7">
        <f t="shared" ref="E21:E28" si="0">+(C21-C$7)/C$8</f>
        <v>0</v>
      </c>
      <c r="F21" s="7">
        <f t="shared" ref="F21:F28" si="1">ROUND(2*E21,0)/2</f>
        <v>0</v>
      </c>
      <c r="G21" s="7">
        <f t="shared" ref="G21:G28" si="2">+C21-(C$7+F21*C$8)</f>
        <v>0</v>
      </c>
      <c r="H21" s="7">
        <f>+G21</f>
        <v>0</v>
      </c>
      <c r="O21" s="7">
        <f t="shared" ref="O21:O28" ca="1" si="3">+C$11+C$12*$F21</f>
        <v>-9.9374007635434358E-2</v>
      </c>
      <c r="Q21" s="32">
        <f t="shared" ref="Q21:Q28" si="4">+C21-15018.5</f>
        <v>37737.71</v>
      </c>
      <c r="S21" s="7">
        <f t="shared" ref="S21:S28" ca="1" si="5">(O21-G21)^2</f>
        <v>9.8751933935273661E-3</v>
      </c>
    </row>
    <row r="22" spans="1:19" s="7" customFormat="1" ht="12.95" customHeight="1" x14ac:dyDescent="0.2">
      <c r="A22" s="4" t="s">
        <v>46</v>
      </c>
      <c r="B22" s="5" t="s">
        <v>47</v>
      </c>
      <c r="C22" s="4">
        <v>53303.289499999999</v>
      </c>
      <c r="D22" s="4">
        <v>5.0000000000000001E-4</v>
      </c>
      <c r="E22" s="7">
        <f t="shared" si="0"/>
        <v>844.36659958859741</v>
      </c>
      <c r="F22" s="7">
        <f t="shared" si="1"/>
        <v>844.5</v>
      </c>
      <c r="G22" s="7">
        <f t="shared" si="2"/>
        <v>-8.6432398442411795E-2</v>
      </c>
      <c r="I22" s="7">
        <f t="shared" ref="I22:I28" si="6">+G22</f>
        <v>-8.6432398442411795E-2</v>
      </c>
      <c r="O22" s="7">
        <f t="shared" ca="1" si="3"/>
        <v>-9.3264718563661281E-2</v>
      </c>
      <c r="Q22" s="32">
        <f t="shared" si="4"/>
        <v>38284.789499999999</v>
      </c>
      <c r="S22" s="7">
        <f t="shared" ca="1" si="5"/>
        <v>4.6680598239230588E-5</v>
      </c>
    </row>
    <row r="23" spans="1:19" s="7" customFormat="1" ht="12.95" customHeight="1" x14ac:dyDescent="0.2">
      <c r="A23" s="4" t="s">
        <v>46</v>
      </c>
      <c r="B23" s="5" t="s">
        <v>47</v>
      </c>
      <c r="C23" s="4">
        <v>53334.376600000003</v>
      </c>
      <c r="D23" s="4">
        <v>6.9999999999999999E-4</v>
      </c>
      <c r="E23" s="7">
        <f t="shared" si="0"/>
        <v>892.34666266548902</v>
      </c>
      <c r="F23" s="7">
        <f t="shared" si="1"/>
        <v>892.5</v>
      </c>
      <c r="G23" s="7">
        <f t="shared" si="2"/>
        <v>-9.9349870470177848E-2</v>
      </c>
      <c r="I23" s="7">
        <f t="shared" si="6"/>
        <v>-9.9349870470177848E-2</v>
      </c>
      <c r="O23" s="7">
        <f t="shared" ca="1" si="3"/>
        <v>-9.291747655602943E-2</v>
      </c>
      <c r="Q23" s="32">
        <f t="shared" si="4"/>
        <v>38315.876600000003</v>
      </c>
      <c r="S23" s="7">
        <f t="shared" ca="1" si="5"/>
        <v>4.1375691466773606E-5</v>
      </c>
    </row>
    <row r="24" spans="1:19" s="7" customFormat="1" ht="12.95" customHeight="1" x14ac:dyDescent="0.2">
      <c r="A24" s="4" t="s">
        <v>46</v>
      </c>
      <c r="B24" s="5" t="s">
        <v>47</v>
      </c>
      <c r="C24" s="4">
        <v>53334.393700000001</v>
      </c>
      <c r="D24" s="4">
        <v>6.6E-3</v>
      </c>
      <c r="E24" s="7">
        <f t="shared" si="0"/>
        <v>892.37305493361578</v>
      </c>
      <c r="F24" s="7">
        <f t="shared" si="1"/>
        <v>892.5</v>
      </c>
      <c r="G24" s="7">
        <f t="shared" si="2"/>
        <v>-8.2249870472878683E-2</v>
      </c>
      <c r="I24" s="7">
        <f t="shared" si="6"/>
        <v>-8.2249870472878683E-2</v>
      </c>
      <c r="O24" s="7">
        <f t="shared" ca="1" si="3"/>
        <v>-9.291747655602943E-2</v>
      </c>
      <c r="Q24" s="32">
        <f t="shared" si="4"/>
        <v>38315.893700000001</v>
      </c>
      <c r="S24" s="7">
        <f t="shared" ca="1" si="5"/>
        <v>1.1379781954527481E-4</v>
      </c>
    </row>
    <row r="25" spans="1:19" s="7" customFormat="1" ht="12.95" customHeight="1" x14ac:dyDescent="0.2">
      <c r="A25" s="4" t="s">
        <v>46</v>
      </c>
      <c r="B25" s="5" t="s">
        <v>47</v>
      </c>
      <c r="C25" s="4">
        <v>53335.35</v>
      </c>
      <c r="D25" s="4">
        <v>8.9999999999999998E-4</v>
      </c>
      <c r="E25" s="7">
        <f t="shared" si="0"/>
        <v>893.84901551920689</v>
      </c>
      <c r="F25" s="7">
        <f t="shared" si="1"/>
        <v>894</v>
      </c>
      <c r="G25" s="7">
        <f t="shared" si="2"/>
        <v>-9.7825416472915094E-2</v>
      </c>
      <c r="I25" s="7">
        <f t="shared" si="6"/>
        <v>-9.7825416472915094E-2</v>
      </c>
      <c r="O25" s="7">
        <f t="shared" ca="1" si="3"/>
        <v>-9.2906625243290936E-2</v>
      </c>
      <c r="Q25" s="32">
        <f t="shared" si="4"/>
        <v>38316.85</v>
      </c>
      <c r="S25" s="7">
        <f t="shared" ca="1" si="5"/>
        <v>2.4194507160627543E-5</v>
      </c>
    </row>
    <row r="26" spans="1:19" s="7" customFormat="1" ht="12.95" customHeight="1" x14ac:dyDescent="0.2">
      <c r="A26" s="4" t="s">
        <v>46</v>
      </c>
      <c r="B26" s="5" t="s">
        <v>47</v>
      </c>
      <c r="C26" s="4">
        <v>53349.3243</v>
      </c>
      <c r="D26" s="4">
        <v>1.6000000000000001E-3</v>
      </c>
      <c r="E26" s="7">
        <f t="shared" si="0"/>
        <v>915.41705484919885</v>
      </c>
      <c r="F26" s="7">
        <f t="shared" si="1"/>
        <v>915.5</v>
      </c>
      <c r="G26" s="7">
        <f t="shared" si="2"/>
        <v>-5.374157581536565E-2</v>
      </c>
      <c r="I26" s="7">
        <f t="shared" si="6"/>
        <v>-5.374157581536565E-2</v>
      </c>
      <c r="O26" s="7">
        <f t="shared" ca="1" si="3"/>
        <v>-9.2751089760705827E-2</v>
      </c>
      <c r="Q26" s="32">
        <f t="shared" si="4"/>
        <v>38330.8243</v>
      </c>
      <c r="S26" s="7">
        <f t="shared" ca="1" si="5"/>
        <v>1.5217421782516896E-3</v>
      </c>
    </row>
    <row r="27" spans="1:19" s="7" customFormat="1" ht="12.95" customHeight="1" x14ac:dyDescent="0.2">
      <c r="A27" s="4" t="s">
        <v>46</v>
      </c>
      <c r="B27" s="5" t="s">
        <v>47</v>
      </c>
      <c r="C27" s="4">
        <v>53360.287400000001</v>
      </c>
      <c r="D27" s="4">
        <v>5.9999999999999995E-4</v>
      </c>
      <c r="E27" s="7">
        <f t="shared" si="0"/>
        <v>932.33758553614746</v>
      </c>
      <c r="F27" s="7">
        <f t="shared" si="1"/>
        <v>932.5</v>
      </c>
      <c r="G27" s="7">
        <f t="shared" si="2"/>
        <v>-0.10523109715722967</v>
      </c>
      <c r="I27" s="7">
        <f t="shared" si="6"/>
        <v>-0.10523109715722967</v>
      </c>
      <c r="O27" s="7">
        <f t="shared" ca="1" si="3"/>
        <v>-9.26281082163362E-2</v>
      </c>
      <c r="Q27" s="32">
        <f t="shared" si="4"/>
        <v>38341.787400000001</v>
      </c>
      <c r="S27" s="7">
        <f t="shared" ca="1" si="5"/>
        <v>1.5883533024428311E-4</v>
      </c>
    </row>
    <row r="28" spans="1:19" s="7" customFormat="1" ht="12.95" customHeight="1" x14ac:dyDescent="0.2">
      <c r="A28" s="4" t="s">
        <v>48</v>
      </c>
      <c r="B28" s="5" t="s">
        <v>47</v>
      </c>
      <c r="C28" s="4">
        <v>55393.438699999999</v>
      </c>
      <c r="D28" s="4">
        <v>2.9999999999999997E-4</v>
      </c>
      <c r="E28" s="7">
        <f t="shared" si="0"/>
        <v>4070.3185364402389</v>
      </c>
      <c r="F28" s="7">
        <f t="shared" si="1"/>
        <v>4070.5</v>
      </c>
      <c r="G28" s="7">
        <f t="shared" si="2"/>
        <v>-0.11757333081186516</v>
      </c>
      <c r="I28" s="7">
        <f t="shared" si="6"/>
        <v>-0.11757333081186516</v>
      </c>
      <c r="O28" s="7">
        <f t="shared" ca="1" si="3"/>
        <v>-6.9927161967403229E-2</v>
      </c>
      <c r="Q28" s="32">
        <f t="shared" si="4"/>
        <v>40374.938699999999</v>
      </c>
      <c r="S28" s="7">
        <f t="shared" ca="1" si="5"/>
        <v>2.2701574055549751E-3</v>
      </c>
    </row>
    <row r="29" spans="1:19" s="7" customFormat="1" ht="12.95" customHeight="1" x14ac:dyDescent="0.2">
      <c r="A29" s="33" t="s">
        <v>49</v>
      </c>
      <c r="B29" s="34" t="s">
        <v>47</v>
      </c>
      <c r="C29" s="6">
        <v>59833.078499999829</v>
      </c>
      <c r="D29" s="12"/>
      <c r="E29" s="7">
        <f t="shared" ref="E29" si="7">+(C29-C$7)/C$8</f>
        <v>10922.491870158754</v>
      </c>
      <c r="F29" s="7">
        <f t="shared" ref="F29" si="8">ROUND(2*E29,0)/2</f>
        <v>10922.5</v>
      </c>
      <c r="G29" s="7">
        <f t="shared" ref="G29" si="9">+C29-(C$7+F29*C$8)</f>
        <v>-5.2674625985673629E-3</v>
      </c>
      <c r="I29" s="7">
        <f t="shared" ref="I29" si="10">+G29</f>
        <v>-5.2674625985673629E-3</v>
      </c>
      <c r="O29" s="7">
        <f t="shared" ref="O29" ca="1" si="11">+C$11+C$12*$F29</f>
        <v>-2.0358365377954935E-2</v>
      </c>
      <c r="Q29" s="32">
        <f t="shared" ref="Q29" si="12">+C29-15018.5</f>
        <v>44814.578499999829</v>
      </c>
      <c r="S29" s="7">
        <f t="shared" ref="S29" ca="1" si="13">(O29-G29)^2</f>
        <v>2.2773534669692753E-4</v>
      </c>
    </row>
    <row r="30" spans="1:19" s="7" customFormat="1" ht="12.95" customHeight="1" x14ac:dyDescent="0.2">
      <c r="C30" s="12"/>
      <c r="D30" s="12"/>
      <c r="Q30" s="32"/>
    </row>
    <row r="31" spans="1:19" s="7" customFormat="1" ht="12.95" customHeight="1" x14ac:dyDescent="0.2">
      <c r="C31" s="12"/>
      <c r="D31" s="12"/>
      <c r="Q31" s="32"/>
    </row>
    <row r="32" spans="1:19" s="7" customFormat="1" ht="12.95" customHeight="1" x14ac:dyDescent="0.2">
      <c r="C32" s="12"/>
      <c r="D32" s="12"/>
      <c r="Q32" s="32"/>
    </row>
    <row r="33" spans="3:17" s="7" customFormat="1" ht="12.95" customHeight="1" x14ac:dyDescent="0.2">
      <c r="C33" s="12"/>
      <c r="D33" s="12"/>
      <c r="Q33" s="32"/>
    </row>
    <row r="34" spans="3:17" s="7" customFormat="1" ht="12.95" customHeight="1" x14ac:dyDescent="0.2">
      <c r="C34" s="12"/>
      <c r="D34" s="12"/>
    </row>
    <row r="35" spans="3:17" s="7" customFormat="1" ht="12.95" customHeight="1" x14ac:dyDescent="0.2">
      <c r="C35" s="12"/>
      <c r="D35" s="12"/>
    </row>
    <row r="36" spans="3:17" s="7" customFormat="1" ht="12.95" customHeight="1" x14ac:dyDescent="0.2">
      <c r="C36" s="12"/>
      <c r="D36" s="12"/>
    </row>
    <row r="37" spans="3:17" s="7" customFormat="1" ht="12.95" customHeight="1" x14ac:dyDescent="0.2">
      <c r="C37" s="12"/>
      <c r="D37" s="12"/>
    </row>
    <row r="38" spans="3:17" s="7" customFormat="1" ht="12.95" customHeight="1" x14ac:dyDescent="0.2">
      <c r="C38" s="12"/>
      <c r="D38" s="12"/>
    </row>
    <row r="39" spans="3:17" s="7" customFormat="1" ht="12.95" customHeight="1" x14ac:dyDescent="0.2">
      <c r="C39" s="12"/>
      <c r="D39" s="12"/>
    </row>
    <row r="40" spans="3:17" s="7" customFormat="1" ht="12.95" customHeight="1" x14ac:dyDescent="0.2">
      <c r="C40" s="12"/>
      <c r="D40" s="12"/>
    </row>
    <row r="41" spans="3:17" s="7" customFormat="1" ht="12.95" customHeight="1" x14ac:dyDescent="0.2">
      <c r="C41" s="12"/>
      <c r="D41" s="12"/>
    </row>
    <row r="42" spans="3:17" s="7" customFormat="1" ht="12.95" customHeight="1" x14ac:dyDescent="0.2">
      <c r="C42" s="12"/>
      <c r="D42" s="12"/>
    </row>
    <row r="43" spans="3:17" s="7" customFormat="1" ht="12.95" customHeight="1" x14ac:dyDescent="0.2">
      <c r="C43" s="12"/>
      <c r="D43" s="12"/>
    </row>
    <row r="44" spans="3:17" s="7" customFormat="1" ht="12.95" customHeight="1" x14ac:dyDescent="0.2">
      <c r="C44" s="12"/>
      <c r="D44" s="12"/>
    </row>
    <row r="45" spans="3:17" s="7" customFormat="1" ht="12.95" customHeight="1" x14ac:dyDescent="0.2">
      <c r="C45" s="12"/>
      <c r="D45" s="12"/>
    </row>
    <row r="46" spans="3:17" s="7" customFormat="1" ht="12.95" customHeight="1" x14ac:dyDescent="0.2">
      <c r="C46" s="12"/>
      <c r="D46" s="12"/>
    </row>
    <row r="47" spans="3:17" s="7" customFormat="1" ht="12.95" customHeight="1" x14ac:dyDescent="0.2">
      <c r="C47" s="12"/>
      <c r="D47" s="12"/>
    </row>
    <row r="48" spans="3:17" s="7" customFormat="1" ht="12.95" customHeight="1" x14ac:dyDescent="0.2">
      <c r="C48" s="12"/>
      <c r="D48" s="12"/>
    </row>
    <row r="49" spans="3:4" s="7" customFormat="1" ht="12.95" customHeight="1" x14ac:dyDescent="0.2">
      <c r="C49" s="12"/>
      <c r="D49" s="12"/>
    </row>
    <row r="50" spans="3:4" s="7" customFormat="1" ht="12.95" customHeight="1" x14ac:dyDescent="0.2">
      <c r="C50" s="12"/>
      <c r="D50" s="12"/>
    </row>
    <row r="51" spans="3:4" s="7" customFormat="1" ht="12.95" customHeight="1" x14ac:dyDescent="0.2">
      <c r="C51" s="12"/>
      <c r="D51" s="12"/>
    </row>
    <row r="52" spans="3:4" s="7" customFormat="1" ht="12.95" customHeight="1" x14ac:dyDescent="0.2">
      <c r="C52" s="12"/>
      <c r="D52" s="12"/>
    </row>
    <row r="53" spans="3:4" s="7" customFormat="1" ht="12.95" customHeight="1" x14ac:dyDescent="0.2">
      <c r="C53" s="12"/>
      <c r="D53" s="12"/>
    </row>
    <row r="54" spans="3:4" s="7" customFormat="1" ht="12.95" customHeight="1" x14ac:dyDescent="0.2">
      <c r="C54" s="12"/>
      <c r="D54" s="12"/>
    </row>
    <row r="55" spans="3:4" s="7" customFormat="1" ht="12.95" customHeight="1" x14ac:dyDescent="0.2">
      <c r="C55" s="12"/>
      <c r="D55" s="12"/>
    </row>
    <row r="56" spans="3:4" s="7" customFormat="1" ht="12.95" customHeight="1" x14ac:dyDescent="0.2">
      <c r="C56" s="12"/>
      <c r="D56" s="12"/>
    </row>
    <row r="57" spans="3:4" s="7" customFormat="1" ht="12.95" customHeight="1" x14ac:dyDescent="0.2">
      <c r="C57" s="12"/>
      <c r="D57" s="12"/>
    </row>
    <row r="58" spans="3:4" s="7" customFormat="1" ht="12.95" customHeight="1" x14ac:dyDescent="0.2">
      <c r="C58" s="12"/>
      <c r="D58" s="12"/>
    </row>
    <row r="59" spans="3:4" s="7" customFormat="1" ht="12.95" customHeight="1" x14ac:dyDescent="0.2">
      <c r="C59" s="12"/>
      <c r="D59" s="12"/>
    </row>
    <row r="60" spans="3:4" s="7" customFormat="1" ht="12.95" customHeight="1" x14ac:dyDescent="0.2">
      <c r="C60" s="12"/>
      <c r="D60" s="12"/>
    </row>
    <row r="61" spans="3:4" s="7" customFormat="1" ht="12.95" customHeight="1" x14ac:dyDescent="0.2">
      <c r="C61" s="12"/>
      <c r="D61" s="12"/>
    </row>
    <row r="62" spans="3:4" s="7" customFormat="1" ht="12.95" customHeight="1" x14ac:dyDescent="0.2">
      <c r="C62" s="12"/>
      <c r="D62" s="12"/>
    </row>
    <row r="63" spans="3:4" s="7" customFormat="1" ht="12.95" customHeight="1" x14ac:dyDescent="0.2">
      <c r="C63" s="12"/>
      <c r="D63" s="12"/>
    </row>
    <row r="64" spans="3:4" s="7" customFormat="1" ht="12.95" customHeight="1" x14ac:dyDescent="0.2">
      <c r="C64" s="12"/>
      <c r="D64" s="12"/>
    </row>
    <row r="65" spans="3:4" s="7" customFormat="1" ht="12.95" customHeight="1" x14ac:dyDescent="0.2">
      <c r="C65" s="12"/>
      <c r="D65" s="12"/>
    </row>
    <row r="66" spans="3:4" s="7" customFormat="1" ht="12.95" customHeight="1" x14ac:dyDescent="0.2">
      <c r="C66" s="12"/>
      <c r="D66" s="12"/>
    </row>
    <row r="67" spans="3:4" s="7" customFormat="1" ht="12.95" customHeight="1" x14ac:dyDescent="0.2">
      <c r="C67" s="12"/>
      <c r="D67" s="12"/>
    </row>
    <row r="68" spans="3:4" s="7" customFormat="1" ht="12.95" customHeight="1" x14ac:dyDescent="0.2">
      <c r="C68" s="12"/>
      <c r="D68" s="12"/>
    </row>
    <row r="69" spans="3:4" s="7" customFormat="1" ht="12.95" customHeight="1" x14ac:dyDescent="0.2">
      <c r="C69" s="12"/>
      <c r="D69" s="12"/>
    </row>
    <row r="70" spans="3:4" s="7" customFormat="1" ht="12.95" customHeight="1" x14ac:dyDescent="0.2">
      <c r="C70" s="12"/>
      <c r="D70" s="12"/>
    </row>
    <row r="71" spans="3:4" s="7" customFormat="1" ht="12.95" customHeight="1" x14ac:dyDescent="0.2">
      <c r="C71" s="12"/>
      <c r="D71" s="12"/>
    </row>
    <row r="72" spans="3:4" s="7" customFormat="1" ht="12.95" customHeight="1" x14ac:dyDescent="0.2">
      <c r="C72" s="12"/>
      <c r="D72" s="12"/>
    </row>
    <row r="73" spans="3:4" s="7" customFormat="1" ht="12.95" customHeight="1" x14ac:dyDescent="0.2">
      <c r="C73" s="12"/>
      <c r="D73" s="12"/>
    </row>
    <row r="74" spans="3:4" s="7" customFormat="1" ht="12.95" customHeight="1" x14ac:dyDescent="0.2">
      <c r="C74" s="12"/>
      <c r="D74" s="12"/>
    </row>
    <row r="75" spans="3:4" s="7" customFormat="1" ht="12.95" customHeight="1" x14ac:dyDescent="0.2">
      <c r="C75" s="12"/>
      <c r="D75" s="12"/>
    </row>
    <row r="76" spans="3:4" s="7" customFormat="1" ht="12.95" customHeight="1" x14ac:dyDescent="0.2">
      <c r="C76" s="12"/>
      <c r="D76" s="12"/>
    </row>
    <row r="77" spans="3:4" s="7" customFormat="1" ht="12.95" customHeight="1" x14ac:dyDescent="0.2">
      <c r="C77" s="12"/>
      <c r="D77" s="12"/>
    </row>
    <row r="78" spans="3:4" s="7" customFormat="1" ht="12.95" customHeight="1" x14ac:dyDescent="0.2">
      <c r="C78" s="12"/>
      <c r="D78" s="12"/>
    </row>
    <row r="79" spans="3:4" s="7" customFormat="1" ht="12.95" customHeight="1" x14ac:dyDescent="0.2">
      <c r="C79" s="12"/>
      <c r="D79" s="12"/>
    </row>
    <row r="80" spans="3:4" s="7" customFormat="1" ht="12.95" customHeight="1" x14ac:dyDescent="0.2">
      <c r="C80" s="12"/>
      <c r="D80" s="12"/>
    </row>
    <row r="81" spans="3:4" s="7" customFormat="1" ht="12.95" customHeight="1" x14ac:dyDescent="0.2">
      <c r="C81" s="12"/>
      <c r="D81" s="12"/>
    </row>
    <row r="82" spans="3:4" s="7" customFormat="1" ht="12.95" customHeight="1" x14ac:dyDescent="0.2">
      <c r="C82" s="12"/>
      <c r="D82" s="12"/>
    </row>
    <row r="83" spans="3:4" s="7" customFormat="1" ht="12.95" customHeight="1" x14ac:dyDescent="0.2">
      <c r="C83" s="12"/>
      <c r="D83" s="12"/>
    </row>
    <row r="84" spans="3:4" s="7" customFormat="1" ht="12.95" customHeight="1" x14ac:dyDescent="0.2">
      <c r="C84" s="12"/>
      <c r="D84" s="12"/>
    </row>
    <row r="85" spans="3:4" s="7" customFormat="1" ht="12.95" customHeight="1" x14ac:dyDescent="0.2">
      <c r="C85" s="12"/>
      <c r="D85" s="12"/>
    </row>
    <row r="86" spans="3:4" s="7" customFormat="1" ht="12.95" customHeight="1" x14ac:dyDescent="0.2">
      <c r="C86" s="12"/>
      <c r="D86" s="12"/>
    </row>
    <row r="87" spans="3:4" s="7" customFormat="1" ht="12.95" customHeight="1" x14ac:dyDescent="0.2">
      <c r="C87" s="12"/>
      <c r="D87" s="12"/>
    </row>
    <row r="88" spans="3:4" s="7" customFormat="1" ht="12.95" customHeight="1" x14ac:dyDescent="0.2">
      <c r="C88" s="12"/>
      <c r="D88" s="12"/>
    </row>
    <row r="89" spans="3:4" s="7" customFormat="1" ht="12.95" customHeight="1" x14ac:dyDescent="0.2">
      <c r="C89" s="12"/>
      <c r="D89" s="12"/>
    </row>
    <row r="90" spans="3:4" s="7" customFormat="1" ht="12.95" customHeight="1" x14ac:dyDescent="0.2">
      <c r="C90" s="12"/>
      <c r="D90" s="12"/>
    </row>
    <row r="91" spans="3:4" s="7" customFormat="1" ht="12.95" customHeight="1" x14ac:dyDescent="0.2">
      <c r="C91" s="12"/>
      <c r="D91" s="12"/>
    </row>
    <row r="92" spans="3:4" s="7" customFormat="1" ht="12.95" customHeight="1" x14ac:dyDescent="0.2">
      <c r="C92" s="12"/>
      <c r="D92" s="12"/>
    </row>
    <row r="93" spans="3:4" s="7" customFormat="1" ht="12.95" customHeight="1" x14ac:dyDescent="0.2">
      <c r="C93" s="12"/>
      <c r="D93" s="12"/>
    </row>
    <row r="94" spans="3:4" s="7" customFormat="1" ht="12.95" customHeight="1" x14ac:dyDescent="0.2">
      <c r="C94" s="12"/>
      <c r="D94" s="12"/>
    </row>
    <row r="95" spans="3:4" s="7" customFormat="1" ht="12.95" customHeight="1" x14ac:dyDescent="0.2">
      <c r="C95" s="12"/>
      <c r="D95" s="12"/>
    </row>
    <row r="96" spans="3:4" s="7" customFormat="1" ht="12.95" customHeight="1" x14ac:dyDescent="0.2">
      <c r="C96" s="12"/>
      <c r="D96" s="12"/>
    </row>
    <row r="97" spans="3:4" s="7" customFormat="1" ht="12.95" customHeight="1" x14ac:dyDescent="0.2">
      <c r="C97" s="12"/>
      <c r="D97" s="12"/>
    </row>
    <row r="98" spans="3:4" s="7" customFormat="1" ht="12.95" customHeight="1" x14ac:dyDescent="0.2">
      <c r="C98" s="12"/>
      <c r="D98" s="12"/>
    </row>
    <row r="99" spans="3:4" s="7" customFormat="1" ht="12.95" customHeight="1" x14ac:dyDescent="0.2">
      <c r="C99" s="12"/>
      <c r="D99" s="12"/>
    </row>
    <row r="100" spans="3:4" s="7" customFormat="1" ht="12.95" customHeight="1" x14ac:dyDescent="0.2">
      <c r="C100" s="12"/>
      <c r="D100" s="12"/>
    </row>
    <row r="101" spans="3:4" s="7" customFormat="1" ht="12.95" customHeight="1" x14ac:dyDescent="0.2">
      <c r="C101" s="12"/>
      <c r="D101" s="12"/>
    </row>
    <row r="102" spans="3:4" s="7" customFormat="1" ht="12.95" customHeight="1" x14ac:dyDescent="0.2">
      <c r="C102" s="12"/>
      <c r="D102" s="12"/>
    </row>
    <row r="103" spans="3:4" s="7" customFormat="1" ht="12.95" customHeight="1" x14ac:dyDescent="0.2">
      <c r="C103" s="12"/>
      <c r="D103" s="12"/>
    </row>
    <row r="104" spans="3:4" s="7" customFormat="1" ht="12.95" customHeight="1" x14ac:dyDescent="0.2">
      <c r="C104" s="12"/>
      <c r="D104" s="12"/>
    </row>
    <row r="105" spans="3:4" s="7" customFormat="1" ht="12.95" customHeight="1" x14ac:dyDescent="0.2">
      <c r="C105" s="12"/>
      <c r="D105" s="12"/>
    </row>
    <row r="106" spans="3:4" s="7" customFormat="1" ht="12.95" customHeight="1" x14ac:dyDescent="0.2">
      <c r="C106" s="12"/>
      <c r="D106" s="12"/>
    </row>
    <row r="107" spans="3:4" s="7" customFormat="1" ht="12.95" customHeight="1" x14ac:dyDescent="0.2">
      <c r="C107" s="12"/>
      <c r="D107" s="12"/>
    </row>
    <row r="108" spans="3:4" s="7" customFormat="1" ht="12.95" customHeight="1" x14ac:dyDescent="0.2">
      <c r="C108" s="12"/>
      <c r="D108" s="12"/>
    </row>
    <row r="109" spans="3:4" s="7" customFormat="1" ht="12.95" customHeight="1" x14ac:dyDescent="0.2">
      <c r="C109" s="12"/>
      <c r="D109" s="12"/>
    </row>
    <row r="110" spans="3:4" s="7" customFormat="1" ht="12.95" customHeight="1" x14ac:dyDescent="0.2">
      <c r="C110" s="12"/>
      <c r="D110" s="12"/>
    </row>
    <row r="111" spans="3:4" s="7" customFormat="1" ht="12.95" customHeight="1" x14ac:dyDescent="0.2">
      <c r="C111" s="12"/>
      <c r="D111" s="12"/>
    </row>
    <row r="112" spans="3:4" s="7" customFormat="1" ht="12.95" customHeight="1" x14ac:dyDescent="0.2">
      <c r="C112" s="12"/>
      <c r="D112" s="12"/>
    </row>
    <row r="113" spans="3:4" s="7" customFormat="1" ht="12.95" customHeight="1" x14ac:dyDescent="0.2">
      <c r="C113" s="12"/>
      <c r="D113" s="12"/>
    </row>
    <row r="114" spans="3:4" s="7" customFormat="1" ht="12.95" customHeight="1" x14ac:dyDescent="0.2">
      <c r="C114" s="12"/>
      <c r="D114" s="12"/>
    </row>
    <row r="115" spans="3:4" s="7" customFormat="1" ht="12.95" customHeight="1" x14ac:dyDescent="0.2">
      <c r="C115" s="12"/>
      <c r="D115" s="12"/>
    </row>
    <row r="116" spans="3:4" s="7" customFormat="1" ht="12.95" customHeight="1" x14ac:dyDescent="0.2">
      <c r="C116" s="12"/>
      <c r="D116" s="12"/>
    </row>
    <row r="117" spans="3:4" s="7" customFormat="1" ht="12.95" customHeight="1" x14ac:dyDescent="0.2">
      <c r="C117" s="12"/>
      <c r="D117" s="12"/>
    </row>
    <row r="118" spans="3:4" s="7" customFormat="1" ht="12.95" customHeight="1" x14ac:dyDescent="0.2">
      <c r="C118" s="12"/>
      <c r="D118" s="12"/>
    </row>
    <row r="119" spans="3:4" s="7" customFormat="1" ht="12.95" customHeight="1" x14ac:dyDescent="0.2">
      <c r="C119" s="12"/>
      <c r="D119" s="12"/>
    </row>
    <row r="120" spans="3:4" s="7" customFormat="1" ht="12.95" customHeight="1" x14ac:dyDescent="0.2">
      <c r="C120" s="12"/>
      <c r="D120" s="12"/>
    </row>
    <row r="121" spans="3:4" s="7" customFormat="1" ht="12.95" customHeight="1" x14ac:dyDescent="0.2">
      <c r="C121" s="12"/>
      <c r="D121" s="12"/>
    </row>
    <row r="122" spans="3:4" s="7" customFormat="1" ht="12.95" customHeight="1" x14ac:dyDescent="0.2">
      <c r="C122" s="12"/>
      <c r="D122" s="12"/>
    </row>
    <row r="123" spans="3:4" s="7" customFormat="1" ht="12.95" customHeight="1" x14ac:dyDescent="0.2">
      <c r="C123" s="12"/>
      <c r="D123" s="12"/>
    </row>
    <row r="124" spans="3:4" s="7" customFormat="1" ht="12.95" customHeight="1" x14ac:dyDescent="0.2">
      <c r="C124" s="12"/>
      <c r="D124" s="12"/>
    </row>
    <row r="125" spans="3:4" s="7" customFormat="1" ht="12.95" customHeight="1" x14ac:dyDescent="0.2">
      <c r="C125" s="12"/>
      <c r="D125" s="12"/>
    </row>
    <row r="126" spans="3:4" s="7" customFormat="1" ht="12.95" customHeight="1" x14ac:dyDescent="0.2">
      <c r="C126" s="12"/>
      <c r="D126" s="12"/>
    </row>
    <row r="127" spans="3:4" s="7" customFormat="1" ht="12.95" customHeight="1" x14ac:dyDescent="0.2">
      <c r="C127" s="12"/>
      <c r="D127" s="12"/>
    </row>
    <row r="128" spans="3:4" s="7" customFormat="1" ht="12.95" customHeight="1" x14ac:dyDescent="0.2">
      <c r="C128" s="12"/>
      <c r="D128" s="12"/>
    </row>
    <row r="129" spans="3:4" s="7" customFormat="1" ht="12.95" customHeight="1" x14ac:dyDescent="0.2">
      <c r="C129" s="12"/>
      <c r="D129" s="12"/>
    </row>
    <row r="130" spans="3:4" s="7" customFormat="1" ht="12.95" customHeight="1" x14ac:dyDescent="0.2">
      <c r="C130" s="12"/>
      <c r="D130" s="12"/>
    </row>
    <row r="131" spans="3:4" s="7" customFormat="1" ht="12.95" customHeight="1" x14ac:dyDescent="0.2">
      <c r="C131" s="12"/>
      <c r="D131" s="12"/>
    </row>
    <row r="132" spans="3:4" s="7" customFormat="1" ht="12.95" customHeight="1" x14ac:dyDescent="0.2">
      <c r="C132" s="12"/>
      <c r="D132" s="12"/>
    </row>
    <row r="133" spans="3:4" s="7" customFormat="1" ht="12.95" customHeight="1" x14ac:dyDescent="0.2">
      <c r="C133" s="12"/>
      <c r="D133" s="12"/>
    </row>
    <row r="134" spans="3:4" s="7" customFormat="1" ht="12.95" customHeight="1" x14ac:dyDescent="0.2">
      <c r="C134" s="12"/>
      <c r="D134" s="12"/>
    </row>
    <row r="135" spans="3:4" s="7" customFormat="1" ht="12.95" customHeight="1" x14ac:dyDescent="0.2">
      <c r="C135" s="12"/>
      <c r="D135" s="12"/>
    </row>
    <row r="136" spans="3:4" s="7" customFormat="1" ht="12.95" customHeight="1" x14ac:dyDescent="0.2">
      <c r="C136" s="12"/>
      <c r="D136" s="12"/>
    </row>
    <row r="137" spans="3:4" s="7" customFormat="1" ht="12.95" customHeight="1" x14ac:dyDescent="0.2">
      <c r="C137" s="12"/>
      <c r="D137" s="12"/>
    </row>
    <row r="138" spans="3:4" s="7" customFormat="1" ht="12.95" customHeight="1" x14ac:dyDescent="0.2">
      <c r="C138" s="12"/>
      <c r="D138" s="12"/>
    </row>
    <row r="139" spans="3:4" s="7" customFormat="1" ht="12.95" customHeight="1" x14ac:dyDescent="0.2">
      <c r="C139" s="12"/>
      <c r="D139" s="12"/>
    </row>
    <row r="140" spans="3:4" s="7" customFormat="1" ht="12.95" customHeight="1" x14ac:dyDescent="0.2">
      <c r="C140" s="12"/>
      <c r="D140" s="12"/>
    </row>
    <row r="141" spans="3:4" s="7" customFormat="1" ht="12.95" customHeight="1" x14ac:dyDescent="0.2">
      <c r="C141" s="12"/>
      <c r="D141" s="12"/>
    </row>
    <row r="142" spans="3:4" s="7" customFormat="1" ht="12.95" customHeight="1" x14ac:dyDescent="0.2">
      <c r="C142" s="12"/>
      <c r="D142" s="12"/>
    </row>
    <row r="143" spans="3:4" s="7" customFormat="1" ht="12.95" customHeight="1" x14ac:dyDescent="0.2">
      <c r="C143" s="12"/>
      <c r="D143" s="12"/>
    </row>
    <row r="144" spans="3:4" s="7" customFormat="1" ht="12.95" customHeight="1" x14ac:dyDescent="0.2">
      <c r="C144" s="12"/>
      <c r="D144" s="12"/>
    </row>
    <row r="145" spans="3:4" s="7" customFormat="1" ht="12.95" customHeight="1" x14ac:dyDescent="0.2">
      <c r="C145" s="12"/>
      <c r="D145" s="12"/>
    </row>
    <row r="146" spans="3:4" s="7" customFormat="1" ht="12.95" customHeight="1" x14ac:dyDescent="0.2">
      <c r="C146" s="12"/>
      <c r="D146" s="12"/>
    </row>
    <row r="147" spans="3:4" s="7" customFormat="1" ht="12.95" customHeight="1" x14ac:dyDescent="0.2">
      <c r="C147" s="12"/>
      <c r="D147" s="12"/>
    </row>
    <row r="148" spans="3:4" s="7" customFormat="1" ht="12.95" customHeight="1" x14ac:dyDescent="0.2">
      <c r="C148" s="12"/>
      <c r="D148" s="12"/>
    </row>
    <row r="149" spans="3:4" s="7" customFormat="1" ht="12.95" customHeight="1" x14ac:dyDescent="0.2">
      <c r="C149" s="12"/>
      <c r="D149" s="12"/>
    </row>
    <row r="150" spans="3:4" s="7" customFormat="1" ht="12.95" customHeight="1" x14ac:dyDescent="0.2">
      <c r="C150" s="12"/>
      <c r="D150" s="12"/>
    </row>
    <row r="151" spans="3:4" s="7" customFormat="1" ht="12.95" customHeight="1" x14ac:dyDescent="0.2">
      <c r="C151" s="12"/>
      <c r="D151" s="12"/>
    </row>
    <row r="152" spans="3:4" s="7" customFormat="1" ht="12.95" customHeight="1" x14ac:dyDescent="0.2">
      <c r="C152" s="12"/>
      <c r="D152" s="12"/>
    </row>
    <row r="153" spans="3:4" s="7" customFormat="1" ht="12.95" customHeight="1" x14ac:dyDescent="0.2">
      <c r="C153" s="12"/>
      <c r="D153" s="12"/>
    </row>
    <row r="154" spans="3:4" s="7" customFormat="1" ht="12.95" customHeight="1" x14ac:dyDescent="0.2">
      <c r="C154" s="12"/>
      <c r="D154" s="12"/>
    </row>
    <row r="155" spans="3:4" s="7" customFormat="1" ht="12.95" customHeight="1" x14ac:dyDescent="0.2">
      <c r="C155" s="12"/>
      <c r="D155" s="12"/>
    </row>
    <row r="156" spans="3:4" s="7" customFormat="1" ht="12.95" customHeight="1" x14ac:dyDescent="0.2">
      <c r="C156" s="12"/>
      <c r="D156" s="12"/>
    </row>
    <row r="157" spans="3:4" s="7" customFormat="1" ht="12.95" customHeight="1" x14ac:dyDescent="0.2">
      <c r="C157" s="12"/>
      <c r="D157" s="12"/>
    </row>
    <row r="158" spans="3:4" s="7" customFormat="1" ht="12.95" customHeight="1" x14ac:dyDescent="0.2">
      <c r="C158" s="12"/>
      <c r="D158" s="12"/>
    </row>
    <row r="159" spans="3:4" s="7" customFormat="1" ht="12.95" customHeight="1" x14ac:dyDescent="0.2">
      <c r="C159" s="12"/>
      <c r="D159" s="12"/>
    </row>
    <row r="160" spans="3:4" s="7" customFormat="1" ht="12.95" customHeight="1" x14ac:dyDescent="0.2">
      <c r="C160" s="12"/>
      <c r="D160" s="12"/>
    </row>
    <row r="161" spans="3:4" s="7" customFormat="1" ht="12.95" customHeight="1" x14ac:dyDescent="0.2">
      <c r="C161" s="12"/>
      <c r="D161" s="12"/>
    </row>
    <row r="162" spans="3:4" s="7" customFormat="1" ht="12.95" customHeight="1" x14ac:dyDescent="0.2">
      <c r="C162" s="12"/>
      <c r="D162" s="12"/>
    </row>
    <row r="163" spans="3:4" s="7" customFormat="1" ht="12.95" customHeight="1" x14ac:dyDescent="0.2">
      <c r="C163" s="12"/>
      <c r="D163" s="12"/>
    </row>
    <row r="164" spans="3:4" s="7" customFormat="1" ht="12.95" customHeight="1" x14ac:dyDescent="0.2">
      <c r="C164" s="12"/>
      <c r="D164" s="12"/>
    </row>
    <row r="165" spans="3:4" s="7" customFormat="1" ht="12.95" customHeight="1" x14ac:dyDescent="0.2">
      <c r="C165" s="12"/>
      <c r="D165" s="12"/>
    </row>
    <row r="166" spans="3:4" s="7" customFormat="1" ht="12.95" customHeight="1" x14ac:dyDescent="0.2">
      <c r="C166" s="12"/>
      <c r="D166" s="12"/>
    </row>
    <row r="167" spans="3:4" s="7" customFormat="1" ht="12.95" customHeight="1" x14ac:dyDescent="0.2">
      <c r="C167" s="12"/>
      <c r="D167" s="12"/>
    </row>
    <row r="168" spans="3:4" s="7" customFormat="1" ht="12.95" customHeight="1" x14ac:dyDescent="0.2">
      <c r="C168" s="12"/>
      <c r="D168" s="12"/>
    </row>
    <row r="169" spans="3:4" s="7" customFormat="1" ht="12.95" customHeight="1" x14ac:dyDescent="0.2">
      <c r="C169" s="12"/>
      <c r="D169" s="12"/>
    </row>
    <row r="170" spans="3:4" s="7" customFormat="1" ht="12.95" customHeight="1" x14ac:dyDescent="0.2">
      <c r="C170" s="12"/>
      <c r="D170" s="12"/>
    </row>
    <row r="171" spans="3:4" s="7" customFormat="1" ht="12.95" customHeight="1" x14ac:dyDescent="0.2">
      <c r="C171" s="12"/>
      <c r="D171" s="12"/>
    </row>
    <row r="172" spans="3:4" s="7" customFormat="1" ht="12.95" customHeight="1" x14ac:dyDescent="0.2">
      <c r="C172" s="12"/>
      <c r="D172" s="12"/>
    </row>
    <row r="173" spans="3:4" s="7" customFormat="1" ht="12.95" customHeight="1" x14ac:dyDescent="0.2">
      <c r="C173" s="12"/>
      <c r="D173" s="12"/>
    </row>
    <row r="174" spans="3:4" s="7" customFormat="1" ht="12.95" customHeight="1" x14ac:dyDescent="0.2">
      <c r="C174" s="12"/>
      <c r="D174" s="12"/>
    </row>
    <row r="175" spans="3:4" s="7" customFormat="1" ht="12.95" customHeight="1" x14ac:dyDescent="0.2">
      <c r="C175" s="12"/>
      <c r="D175" s="12"/>
    </row>
    <row r="176" spans="3:4" s="7" customFormat="1" ht="12.95" customHeight="1" x14ac:dyDescent="0.2">
      <c r="C176" s="12"/>
      <c r="D176" s="12"/>
    </row>
    <row r="177" spans="3:4" s="7" customFormat="1" ht="12.95" customHeight="1" x14ac:dyDescent="0.2">
      <c r="C177" s="12"/>
      <c r="D177" s="12"/>
    </row>
    <row r="178" spans="3:4" s="7" customFormat="1" ht="12.95" customHeight="1" x14ac:dyDescent="0.2">
      <c r="C178" s="12"/>
      <c r="D178" s="12"/>
    </row>
    <row r="179" spans="3:4" s="7" customFormat="1" ht="12.95" customHeight="1" x14ac:dyDescent="0.2">
      <c r="C179" s="12"/>
      <c r="D179" s="12"/>
    </row>
    <row r="180" spans="3:4" s="7" customFormat="1" ht="12.95" customHeight="1" x14ac:dyDescent="0.2">
      <c r="C180" s="12"/>
      <c r="D180" s="12"/>
    </row>
    <row r="181" spans="3:4" s="7" customFormat="1" ht="12.95" customHeight="1" x14ac:dyDescent="0.2">
      <c r="C181" s="12"/>
      <c r="D181" s="12"/>
    </row>
    <row r="182" spans="3:4" s="7" customFormat="1" ht="12.95" customHeight="1" x14ac:dyDescent="0.2">
      <c r="C182" s="12"/>
      <c r="D182" s="12"/>
    </row>
    <row r="183" spans="3:4" s="7" customFormat="1" ht="12.95" customHeight="1" x14ac:dyDescent="0.2">
      <c r="C183" s="12"/>
      <c r="D183" s="12"/>
    </row>
    <row r="184" spans="3:4" s="7" customFormat="1" ht="12.95" customHeight="1" x14ac:dyDescent="0.2">
      <c r="C184" s="12"/>
      <c r="D184" s="12"/>
    </row>
    <row r="185" spans="3:4" s="7" customFormat="1" ht="12.95" customHeight="1" x14ac:dyDescent="0.2">
      <c r="C185" s="12"/>
      <c r="D185" s="12"/>
    </row>
    <row r="186" spans="3:4" s="7" customFormat="1" ht="12.95" customHeight="1" x14ac:dyDescent="0.2">
      <c r="C186" s="12"/>
      <c r="D186" s="12"/>
    </row>
    <row r="187" spans="3:4" s="7" customFormat="1" ht="12.95" customHeight="1" x14ac:dyDescent="0.2">
      <c r="C187" s="12"/>
      <c r="D187" s="12"/>
    </row>
    <row r="188" spans="3:4" s="7" customFormat="1" ht="12.95" customHeight="1" x14ac:dyDescent="0.2">
      <c r="C188" s="12"/>
      <c r="D188" s="12"/>
    </row>
    <row r="189" spans="3:4" s="7" customFormat="1" ht="12.95" customHeight="1" x14ac:dyDescent="0.2">
      <c r="C189" s="12"/>
      <c r="D189" s="12"/>
    </row>
    <row r="190" spans="3:4" s="7" customFormat="1" ht="12.95" customHeight="1" x14ac:dyDescent="0.2">
      <c r="C190" s="12"/>
      <c r="D190" s="12"/>
    </row>
    <row r="191" spans="3:4" s="7" customFormat="1" ht="12.95" customHeight="1" x14ac:dyDescent="0.2">
      <c r="C191" s="12"/>
      <c r="D191" s="12"/>
    </row>
    <row r="192" spans="3:4" s="7" customFormat="1" ht="12.95" customHeight="1" x14ac:dyDescent="0.2">
      <c r="C192" s="12"/>
      <c r="D192" s="12"/>
    </row>
    <row r="193" spans="3:4" s="7" customFormat="1" ht="12.95" customHeight="1" x14ac:dyDescent="0.2">
      <c r="C193" s="12"/>
      <c r="D193" s="12"/>
    </row>
    <row r="194" spans="3:4" s="7" customFormat="1" ht="12.95" customHeight="1" x14ac:dyDescent="0.2">
      <c r="C194" s="12"/>
      <c r="D194" s="12"/>
    </row>
    <row r="195" spans="3:4" s="7" customFormat="1" ht="12.95" customHeight="1" x14ac:dyDescent="0.2">
      <c r="C195" s="12"/>
      <c r="D195" s="12"/>
    </row>
    <row r="196" spans="3:4" s="7" customFormat="1" ht="12.95" customHeight="1" x14ac:dyDescent="0.2">
      <c r="C196" s="12"/>
      <c r="D196" s="12"/>
    </row>
    <row r="197" spans="3:4" s="7" customFormat="1" ht="12.95" customHeight="1" x14ac:dyDescent="0.2">
      <c r="C197" s="12"/>
      <c r="D197" s="12"/>
    </row>
    <row r="198" spans="3:4" s="7" customFormat="1" ht="12.95" customHeight="1" x14ac:dyDescent="0.2">
      <c r="C198" s="12"/>
      <c r="D198" s="12"/>
    </row>
    <row r="199" spans="3:4" s="7" customFormat="1" ht="12.95" customHeight="1" x14ac:dyDescent="0.2">
      <c r="C199" s="12"/>
      <c r="D199" s="12"/>
    </row>
    <row r="200" spans="3:4" s="7" customFormat="1" ht="12.95" customHeight="1" x14ac:dyDescent="0.2">
      <c r="C200" s="12"/>
      <c r="D200" s="12"/>
    </row>
    <row r="201" spans="3:4" s="7" customFormat="1" ht="12.95" customHeight="1" x14ac:dyDescent="0.2">
      <c r="C201" s="12"/>
      <c r="D201" s="12"/>
    </row>
    <row r="202" spans="3:4" s="7" customFormat="1" ht="12.95" customHeight="1" x14ac:dyDescent="0.2">
      <c r="C202" s="12"/>
      <c r="D202" s="12"/>
    </row>
    <row r="203" spans="3:4" s="7" customFormat="1" ht="12.95" customHeight="1" x14ac:dyDescent="0.2">
      <c r="C203" s="12"/>
      <c r="D203" s="12"/>
    </row>
    <row r="204" spans="3:4" s="7" customFormat="1" ht="12.95" customHeight="1" x14ac:dyDescent="0.2">
      <c r="C204" s="12"/>
      <c r="D204" s="12"/>
    </row>
    <row r="205" spans="3:4" s="7" customFormat="1" ht="12.95" customHeight="1" x14ac:dyDescent="0.2">
      <c r="C205" s="12"/>
      <c r="D205" s="12"/>
    </row>
    <row r="206" spans="3:4" s="7" customFormat="1" ht="12.95" customHeight="1" x14ac:dyDescent="0.2">
      <c r="C206" s="12"/>
      <c r="D206" s="12"/>
    </row>
    <row r="207" spans="3:4" s="7" customFormat="1" ht="12.95" customHeight="1" x14ac:dyDescent="0.2">
      <c r="C207" s="12"/>
      <c r="D207" s="12"/>
    </row>
    <row r="208" spans="3:4" s="7" customFormat="1" ht="12.95" customHeight="1" x14ac:dyDescent="0.2">
      <c r="C208" s="12"/>
      <c r="D208" s="12"/>
    </row>
    <row r="209" spans="3:4" s="7" customFormat="1" ht="12.95" customHeight="1" x14ac:dyDescent="0.2">
      <c r="C209" s="12"/>
      <c r="D209" s="12"/>
    </row>
    <row r="210" spans="3:4" s="7" customFormat="1" ht="12.95" customHeight="1" x14ac:dyDescent="0.2">
      <c r="C210" s="12"/>
      <c r="D210" s="12"/>
    </row>
    <row r="211" spans="3:4" s="7" customFormat="1" ht="12.95" customHeight="1" x14ac:dyDescent="0.2">
      <c r="C211" s="12"/>
      <c r="D211" s="12"/>
    </row>
    <row r="212" spans="3:4" s="7" customFormat="1" ht="12.95" customHeight="1" x14ac:dyDescent="0.2">
      <c r="C212" s="12"/>
      <c r="D212" s="12"/>
    </row>
    <row r="213" spans="3:4" s="7" customFormat="1" ht="12.95" customHeight="1" x14ac:dyDescent="0.2">
      <c r="C213" s="12"/>
      <c r="D213" s="12"/>
    </row>
    <row r="214" spans="3:4" s="7" customFormat="1" ht="12.95" customHeight="1" x14ac:dyDescent="0.2">
      <c r="C214" s="12"/>
      <c r="D214" s="12"/>
    </row>
    <row r="215" spans="3:4" s="7" customFormat="1" ht="12.95" customHeight="1" x14ac:dyDescent="0.2">
      <c r="C215" s="12"/>
      <c r="D215" s="12"/>
    </row>
    <row r="216" spans="3:4" s="7" customFormat="1" ht="12.95" customHeight="1" x14ac:dyDescent="0.2">
      <c r="C216" s="12"/>
      <c r="D216" s="12"/>
    </row>
    <row r="217" spans="3:4" s="7" customFormat="1" ht="12.95" customHeight="1" x14ac:dyDescent="0.2">
      <c r="C217" s="12"/>
      <c r="D217" s="12"/>
    </row>
    <row r="218" spans="3:4" s="7" customFormat="1" ht="12.95" customHeight="1" x14ac:dyDescent="0.2">
      <c r="C218" s="12"/>
      <c r="D218" s="12"/>
    </row>
    <row r="219" spans="3:4" s="7" customFormat="1" ht="12.95" customHeight="1" x14ac:dyDescent="0.2">
      <c r="C219" s="12"/>
      <c r="D219" s="12"/>
    </row>
    <row r="220" spans="3:4" s="7" customFormat="1" ht="12.95" customHeight="1" x14ac:dyDescent="0.2">
      <c r="C220" s="12"/>
      <c r="D220" s="12"/>
    </row>
    <row r="221" spans="3:4" s="7" customFormat="1" ht="12.95" customHeight="1" x14ac:dyDescent="0.2">
      <c r="C221" s="12"/>
      <c r="D221" s="12"/>
    </row>
    <row r="222" spans="3:4" s="7" customFormat="1" ht="12.95" customHeight="1" x14ac:dyDescent="0.2">
      <c r="C222" s="12"/>
      <c r="D222" s="12"/>
    </row>
    <row r="223" spans="3:4" s="7" customFormat="1" ht="12.95" customHeight="1" x14ac:dyDescent="0.2">
      <c r="C223" s="12"/>
      <c r="D223" s="12"/>
    </row>
    <row r="224" spans="3:4" s="7" customFormat="1" ht="12.95" customHeight="1" x14ac:dyDescent="0.2">
      <c r="C224" s="12"/>
      <c r="D224" s="12"/>
    </row>
    <row r="225" spans="3:4" s="7" customFormat="1" ht="12.95" customHeight="1" x14ac:dyDescent="0.2">
      <c r="C225" s="12"/>
      <c r="D225" s="12"/>
    </row>
    <row r="226" spans="3:4" s="7" customFormat="1" ht="12.95" customHeight="1" x14ac:dyDescent="0.2">
      <c r="C226" s="12"/>
      <c r="D226" s="1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Active 2</vt:lpstr>
      <vt:lpstr>Active 3</vt:lpstr>
      <vt:lpstr>Active 4</vt:lpstr>
      <vt:lpstr>Active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2024-07-27T07:57:23Z</dcterms:modified>
</cp:coreProperties>
</file>