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FD63964-3015-4928-A427-B2700715BB33}" xr6:coauthVersionLast="47" xr6:coauthVersionMax="47" xr10:uidLastSave="{00000000-0000-0000-0000-000000000000}"/>
  <bookViews>
    <workbookView xWindow="795" yWindow="375" windowWidth="18900" windowHeight="14265" xr2:uid="{00000000-000D-0000-FFFF-FFFF00000000}"/>
  </bookViews>
  <sheets>
    <sheet name="A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K58" i="1" l="1"/>
  <c r="K59" i="1"/>
  <c r="K63" i="1"/>
  <c r="K64" i="1"/>
  <c r="K65" i="1"/>
  <c r="K66" i="1"/>
  <c r="K67" i="1"/>
  <c r="K68" i="1"/>
  <c r="J69" i="1"/>
  <c r="J70" i="1"/>
  <c r="J72" i="1"/>
  <c r="K72" i="1"/>
  <c r="J74" i="1"/>
  <c r="K74" i="1"/>
  <c r="J78" i="1"/>
  <c r="K79" i="1"/>
  <c r="J80" i="1"/>
  <c r="J82" i="1"/>
  <c r="J83" i="1"/>
  <c r="J84" i="1"/>
  <c r="J85" i="1"/>
  <c r="K86" i="1"/>
  <c r="K87" i="1"/>
  <c r="K88" i="1"/>
  <c r="K89" i="1"/>
  <c r="I90" i="1"/>
  <c r="K91" i="1"/>
  <c r="K57" i="1"/>
  <c r="J57" i="1"/>
  <c r="Q90" i="1"/>
  <c r="Q91" i="1"/>
  <c r="Q92" i="1"/>
  <c r="Q31" i="1"/>
  <c r="Q34" i="1"/>
  <c r="Q58" i="1"/>
  <c r="Q59" i="1"/>
  <c r="Q63" i="1"/>
  <c r="Q68" i="1"/>
  <c r="Q64" i="1"/>
  <c r="C7" i="1"/>
  <c r="C8" i="1"/>
  <c r="E90" i="1" s="1"/>
  <c r="F90" i="1" s="1"/>
  <c r="G90" i="1" s="1"/>
  <c r="D9" i="1"/>
  <c r="C9" i="1"/>
  <c r="Q89" i="1"/>
  <c r="Q87" i="1"/>
  <c r="Q86" i="1"/>
  <c r="Q88" i="1"/>
  <c r="F15" i="1"/>
  <c r="Q82" i="1"/>
  <c r="Q85" i="1"/>
  <c r="Q84" i="1"/>
  <c r="Q83" i="1"/>
  <c r="Q80" i="1"/>
  <c r="Z23" i="1"/>
  <c r="Z24" i="1"/>
  <c r="Z25" i="1"/>
  <c r="Z26" i="1"/>
  <c r="Z27" i="1"/>
  <c r="Z81" i="1"/>
  <c r="Z22" i="1"/>
  <c r="J55" i="1"/>
  <c r="J50" i="1"/>
  <c r="Q21" i="1"/>
  <c r="Q22" i="1"/>
  <c r="Q23" i="1"/>
  <c r="Q24" i="1"/>
  <c r="Q25" i="1"/>
  <c r="Q26" i="1"/>
  <c r="Q27" i="1"/>
  <c r="Q28" i="1"/>
  <c r="Q29" i="1"/>
  <c r="Q30" i="1"/>
  <c r="Q32" i="1"/>
  <c r="Q33" i="1"/>
  <c r="Q46" i="1"/>
  <c r="Q54" i="1"/>
  <c r="Q56" i="1"/>
  <c r="Q62" i="1"/>
  <c r="Q71" i="1"/>
  <c r="Q73" i="1"/>
  <c r="Q75" i="1"/>
  <c r="Q76" i="1"/>
  <c r="Q77" i="1"/>
  <c r="Q81" i="1"/>
  <c r="Q43" i="1"/>
  <c r="Q44" i="1"/>
  <c r="Q45" i="1"/>
  <c r="Q48" i="1"/>
  <c r="Q49" i="1"/>
  <c r="Q51" i="1"/>
  <c r="Q52" i="1"/>
  <c r="Q53" i="1"/>
  <c r="C12" i="2"/>
  <c r="C13" i="2"/>
  <c r="C14" i="2"/>
  <c r="C15" i="2"/>
  <c r="C16" i="2"/>
  <c r="C17" i="2"/>
  <c r="C18" i="2"/>
  <c r="C19" i="2"/>
  <c r="C20" i="2"/>
  <c r="C21" i="2"/>
  <c r="C22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3" i="2"/>
  <c r="C24" i="2"/>
  <c r="C52" i="2"/>
  <c r="C25" i="2"/>
  <c r="C53" i="2"/>
  <c r="C54" i="2"/>
  <c r="C55" i="2"/>
  <c r="C56" i="2"/>
  <c r="C57" i="2"/>
  <c r="C58" i="2"/>
  <c r="C26" i="2"/>
  <c r="C59" i="2"/>
  <c r="C27" i="2"/>
  <c r="C60" i="2"/>
  <c r="C28" i="2"/>
  <c r="C29" i="2"/>
  <c r="C30" i="2"/>
  <c r="C61" i="2"/>
  <c r="C62" i="2"/>
  <c r="C31" i="2"/>
  <c r="C11" i="2"/>
  <c r="K57" i="2"/>
  <c r="D57" i="2"/>
  <c r="K58" i="2"/>
  <c r="K26" i="2"/>
  <c r="K27" i="2"/>
  <c r="D27" i="2"/>
  <c r="K28" i="2"/>
  <c r="K29" i="2"/>
  <c r="D29" i="2"/>
  <c r="K61" i="2"/>
  <c r="D61" i="2"/>
  <c r="D31" i="2"/>
  <c r="B31" i="2"/>
  <c r="A31" i="2"/>
  <c r="D62" i="2"/>
  <c r="B62" i="2"/>
  <c r="A62" i="2"/>
  <c r="B61" i="2"/>
  <c r="A61" i="2"/>
  <c r="D30" i="2"/>
  <c r="B30" i="2"/>
  <c r="A30" i="2"/>
  <c r="B29" i="2"/>
  <c r="A29" i="2"/>
  <c r="D28" i="2"/>
  <c r="B28" i="2"/>
  <c r="A28" i="2"/>
  <c r="D60" i="2"/>
  <c r="B60" i="2"/>
  <c r="A60" i="2"/>
  <c r="B27" i="2"/>
  <c r="A27" i="2"/>
  <c r="D59" i="2"/>
  <c r="B59" i="2"/>
  <c r="A59" i="2"/>
  <c r="D26" i="2"/>
  <c r="B26" i="2"/>
  <c r="A26" i="2"/>
  <c r="D58" i="2"/>
  <c r="B58" i="2"/>
  <c r="A58" i="2"/>
  <c r="B57" i="2"/>
  <c r="A57" i="2"/>
  <c r="D56" i="2"/>
  <c r="B56" i="2"/>
  <c r="A56" i="2"/>
  <c r="D55" i="2"/>
  <c r="B55" i="2"/>
  <c r="A55" i="2"/>
  <c r="D54" i="2"/>
  <c r="B54" i="2"/>
  <c r="A54" i="2"/>
  <c r="D53" i="2"/>
  <c r="B53" i="2"/>
  <c r="A53" i="2"/>
  <c r="D25" i="2"/>
  <c r="B25" i="2"/>
  <c r="A25" i="2"/>
  <c r="D52" i="2"/>
  <c r="B52" i="2"/>
  <c r="A52" i="2"/>
  <c r="D24" i="2"/>
  <c r="B24" i="2"/>
  <c r="A24" i="2"/>
  <c r="D23" i="2"/>
  <c r="B23" i="2"/>
  <c r="A23" i="2"/>
  <c r="D51" i="2"/>
  <c r="B51" i="2"/>
  <c r="A51" i="2"/>
  <c r="D50" i="2"/>
  <c r="B50" i="2"/>
  <c r="A50" i="2"/>
  <c r="D49" i="2"/>
  <c r="B49" i="2"/>
  <c r="A49" i="2"/>
  <c r="D48" i="2"/>
  <c r="B48" i="2"/>
  <c r="A48" i="2"/>
  <c r="D47" i="2"/>
  <c r="B47" i="2"/>
  <c r="A47" i="2"/>
  <c r="D46" i="2"/>
  <c r="B46" i="2"/>
  <c r="A46" i="2"/>
  <c r="D45" i="2"/>
  <c r="B45" i="2"/>
  <c r="A45" i="2"/>
  <c r="D44" i="2"/>
  <c r="B44" i="2"/>
  <c r="A44" i="2"/>
  <c r="D43" i="2"/>
  <c r="B43" i="2"/>
  <c r="A43" i="2"/>
  <c r="D42" i="2"/>
  <c r="B42" i="2"/>
  <c r="A42" i="2"/>
  <c r="D41" i="2"/>
  <c r="B41" i="2"/>
  <c r="A41" i="2"/>
  <c r="D40" i="2"/>
  <c r="B40" i="2"/>
  <c r="A40" i="2"/>
  <c r="D39" i="2"/>
  <c r="B39" i="2"/>
  <c r="A39" i="2"/>
  <c r="D38" i="2"/>
  <c r="B38" i="2"/>
  <c r="A38" i="2"/>
  <c r="D37" i="2"/>
  <c r="B37" i="2"/>
  <c r="A37" i="2"/>
  <c r="D36" i="2"/>
  <c r="B36" i="2"/>
  <c r="A36" i="2"/>
  <c r="D35" i="2"/>
  <c r="B35" i="2"/>
  <c r="A35" i="2"/>
  <c r="D34" i="2"/>
  <c r="B34" i="2"/>
  <c r="A34" i="2"/>
  <c r="D33" i="2"/>
  <c r="B33" i="2"/>
  <c r="A33" i="2"/>
  <c r="D32" i="2"/>
  <c r="B32" i="2"/>
  <c r="D22" i="2"/>
  <c r="B22" i="2"/>
  <c r="A22" i="2"/>
  <c r="D21" i="2"/>
  <c r="B21" i="2"/>
  <c r="A21" i="2"/>
  <c r="D20" i="2"/>
  <c r="B20" i="2"/>
  <c r="A20" i="2"/>
  <c r="D19" i="2"/>
  <c r="B19" i="2"/>
  <c r="A19" i="2"/>
  <c r="D18" i="2"/>
  <c r="B18" i="2"/>
  <c r="A18" i="2"/>
  <c r="D17" i="2"/>
  <c r="B17" i="2"/>
  <c r="A17" i="2"/>
  <c r="D16" i="2"/>
  <c r="B16" i="2"/>
  <c r="A16" i="2"/>
  <c r="D15" i="2"/>
  <c r="B15" i="2"/>
  <c r="A15" i="2"/>
  <c r="D14" i="2"/>
  <c r="B14" i="2"/>
  <c r="A14" i="2"/>
  <c r="D13" i="2"/>
  <c r="B13" i="2"/>
  <c r="A13" i="2"/>
  <c r="D12" i="2"/>
  <c r="B12" i="2"/>
  <c r="A12" i="2"/>
  <c r="D11" i="2"/>
  <c r="B11" i="2"/>
  <c r="A11" i="2"/>
  <c r="G39" i="3"/>
  <c r="C39" i="3"/>
  <c r="G40" i="3"/>
  <c r="C40" i="3"/>
  <c r="G41" i="3"/>
  <c r="C41" i="3"/>
  <c r="G42" i="3"/>
  <c r="C42" i="3"/>
  <c r="G43" i="3"/>
  <c r="C43" i="3"/>
  <c r="G44" i="3"/>
  <c r="C44" i="3"/>
  <c r="G45" i="3"/>
  <c r="C45" i="3"/>
  <c r="G46" i="3"/>
  <c r="C46" i="3"/>
  <c r="G47" i="3"/>
  <c r="C47" i="3"/>
  <c r="G48" i="3"/>
  <c r="C48" i="3"/>
  <c r="G49" i="3"/>
  <c r="C49" i="3"/>
  <c r="G11" i="3"/>
  <c r="C11" i="3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50" i="3"/>
  <c r="C50" i="3"/>
  <c r="G22" i="3"/>
  <c r="C22" i="3"/>
  <c r="G23" i="3"/>
  <c r="C23" i="3"/>
  <c r="G24" i="3"/>
  <c r="C24" i="3"/>
  <c r="G25" i="3"/>
  <c r="C25" i="3"/>
  <c r="G51" i="3"/>
  <c r="C51" i="3"/>
  <c r="G52" i="3"/>
  <c r="C52" i="3"/>
  <c r="G26" i="3"/>
  <c r="C26" i="3"/>
  <c r="G53" i="3"/>
  <c r="C53" i="3"/>
  <c r="G54" i="3"/>
  <c r="C54" i="3"/>
  <c r="G27" i="3"/>
  <c r="C27" i="3"/>
  <c r="G55" i="3"/>
  <c r="C55" i="3"/>
  <c r="G28" i="3"/>
  <c r="C28" i="3"/>
  <c r="G29" i="3"/>
  <c r="C29" i="3"/>
  <c r="G30" i="3"/>
  <c r="C30" i="3"/>
  <c r="G31" i="3"/>
  <c r="C31" i="3"/>
  <c r="G32" i="3"/>
  <c r="C32" i="3"/>
  <c r="G33" i="3"/>
  <c r="C33" i="3"/>
  <c r="G56" i="3"/>
  <c r="C56" i="3"/>
  <c r="G34" i="3"/>
  <c r="C34" i="3"/>
  <c r="G57" i="3"/>
  <c r="C57" i="3"/>
  <c r="G35" i="3"/>
  <c r="C35" i="3"/>
  <c r="G58" i="3"/>
  <c r="C58" i="3"/>
  <c r="G59" i="3"/>
  <c r="C59" i="3"/>
  <c r="G60" i="3"/>
  <c r="C60" i="3"/>
  <c r="G36" i="3"/>
  <c r="C36" i="3"/>
  <c r="G37" i="3"/>
  <c r="C37" i="3"/>
  <c r="G61" i="3"/>
  <c r="C61" i="3"/>
  <c r="G38" i="3"/>
  <c r="C38" i="3"/>
  <c r="H61" i="3"/>
  <c r="B61" i="3"/>
  <c r="D61" i="3"/>
  <c r="A61" i="3"/>
  <c r="H37" i="3"/>
  <c r="B37" i="3"/>
  <c r="D37" i="3"/>
  <c r="A37" i="3"/>
  <c r="H36" i="3"/>
  <c r="B36" i="3"/>
  <c r="D36" i="3"/>
  <c r="A36" i="3"/>
  <c r="H60" i="3"/>
  <c r="B60" i="3"/>
  <c r="D60" i="3"/>
  <c r="A60" i="3"/>
  <c r="H59" i="3"/>
  <c r="B59" i="3"/>
  <c r="D59" i="3"/>
  <c r="A59" i="3"/>
  <c r="H58" i="3"/>
  <c r="B58" i="3"/>
  <c r="D58" i="3"/>
  <c r="A58" i="3"/>
  <c r="H35" i="3"/>
  <c r="B35" i="3"/>
  <c r="D35" i="3"/>
  <c r="A35" i="3"/>
  <c r="H57" i="3"/>
  <c r="B57" i="3"/>
  <c r="D57" i="3"/>
  <c r="A57" i="3"/>
  <c r="H34" i="3"/>
  <c r="B34" i="3"/>
  <c r="D34" i="3"/>
  <c r="A34" i="3"/>
  <c r="H56" i="3"/>
  <c r="B56" i="3"/>
  <c r="D56" i="3"/>
  <c r="A56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55" i="3"/>
  <c r="B55" i="3"/>
  <c r="D55" i="3"/>
  <c r="A55" i="3"/>
  <c r="H27" i="3"/>
  <c r="B27" i="3"/>
  <c r="D27" i="3"/>
  <c r="A27" i="3"/>
  <c r="H54" i="3"/>
  <c r="B54" i="3"/>
  <c r="D54" i="3"/>
  <c r="A54" i="3"/>
  <c r="H53" i="3"/>
  <c r="B53" i="3"/>
  <c r="D53" i="3"/>
  <c r="A53" i="3"/>
  <c r="H26" i="3"/>
  <c r="B26" i="3"/>
  <c r="D26" i="3"/>
  <c r="A26" i="3"/>
  <c r="H52" i="3"/>
  <c r="B52" i="3"/>
  <c r="D52" i="3"/>
  <c r="A52" i="3"/>
  <c r="H51" i="3"/>
  <c r="B51" i="3"/>
  <c r="D51" i="3"/>
  <c r="A5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50" i="3"/>
  <c r="B50" i="3"/>
  <c r="D50" i="3"/>
  <c r="A50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F42" i="3"/>
  <c r="D42" i="3"/>
  <c r="B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/>
  <c r="A39" i="3"/>
  <c r="H38" i="3"/>
  <c r="B38" i="3"/>
  <c r="F38" i="3"/>
  <c r="D38" i="3"/>
  <c r="A38" i="3"/>
  <c r="Q78" i="1"/>
  <c r="Q79" i="1"/>
  <c r="Q60" i="1"/>
  <c r="Q70" i="1"/>
  <c r="Q67" i="1"/>
  <c r="Q66" i="1"/>
  <c r="Q74" i="1"/>
  <c r="Q35" i="1"/>
  <c r="Q36" i="1"/>
  <c r="Q37" i="1"/>
  <c r="Q38" i="1"/>
  <c r="Q39" i="1"/>
  <c r="Q40" i="1"/>
  <c r="Q41" i="1"/>
  <c r="Q42" i="1"/>
  <c r="Q47" i="1"/>
  <c r="Q50" i="1"/>
  <c r="Q55" i="1"/>
  <c r="Q57" i="1"/>
  <c r="Q65" i="1"/>
  <c r="Q69" i="1"/>
  <c r="Q72" i="1"/>
  <c r="C17" i="1"/>
  <c r="T50" i="1"/>
  <c r="Q61" i="1"/>
  <c r="E23" i="1"/>
  <c r="E13" i="2" s="1"/>
  <c r="E40" i="3"/>
  <c r="E28" i="1"/>
  <c r="E18" i="2" s="1"/>
  <c r="E45" i="3"/>
  <c r="E26" i="1"/>
  <c r="E43" i="3" s="1"/>
  <c r="E16" i="2"/>
  <c r="E41" i="1"/>
  <c r="F41" i="1"/>
  <c r="G41" i="1" s="1"/>
  <c r="I41" i="1" s="1"/>
  <c r="E27" i="1"/>
  <c r="E44" i="3" s="1"/>
  <c r="E40" i="1"/>
  <c r="F40" i="1" s="1"/>
  <c r="G40" i="1" s="1"/>
  <c r="H40" i="1" s="1"/>
  <c r="E39" i="1"/>
  <c r="F39" i="1" s="1"/>
  <c r="G39" i="1" s="1"/>
  <c r="H39" i="1" s="1"/>
  <c r="E37" i="1"/>
  <c r="E14" i="3" s="1"/>
  <c r="F37" i="1"/>
  <c r="G37" i="1" s="1"/>
  <c r="H37" i="1" s="1"/>
  <c r="E88" i="1"/>
  <c r="F88" i="1"/>
  <c r="G88" i="1" s="1"/>
  <c r="E80" i="1"/>
  <c r="F80" i="1" s="1"/>
  <c r="G80" i="1" s="1"/>
  <c r="E58" i="1"/>
  <c r="E23" i="2" s="1"/>
  <c r="F58" i="1"/>
  <c r="G58" i="1" s="1"/>
  <c r="E87" i="1"/>
  <c r="F87" i="1" s="1"/>
  <c r="G87" i="1" s="1"/>
  <c r="E47" i="1"/>
  <c r="E43" i="2" s="1"/>
  <c r="F47" i="1"/>
  <c r="G47" i="1" s="1"/>
  <c r="J47" i="1" s="1"/>
  <c r="E85" i="1"/>
  <c r="F85" i="1"/>
  <c r="G85" i="1" s="1"/>
  <c r="E72" i="1"/>
  <c r="E34" i="3" s="1"/>
  <c r="E44" i="1"/>
  <c r="E21" i="3" s="1"/>
  <c r="F44" i="1"/>
  <c r="G44" i="1" s="1"/>
  <c r="J44" i="1" s="1"/>
  <c r="E84" i="1"/>
  <c r="F84" i="1" s="1"/>
  <c r="G84" i="1" s="1"/>
  <c r="E43" i="1"/>
  <c r="F43" i="1" s="1"/>
  <c r="G43" i="1" s="1"/>
  <c r="J43" i="1" s="1"/>
  <c r="E20" i="3"/>
  <c r="E64" i="1"/>
  <c r="F64" i="1" s="1"/>
  <c r="G64" i="1" s="1"/>
  <c r="E59" i="1"/>
  <c r="E24" i="2" s="1"/>
  <c r="E78" i="1"/>
  <c r="E36" i="3" s="1"/>
  <c r="F78" i="1"/>
  <c r="G78" i="1" s="1"/>
  <c r="E16" i="3"/>
  <c r="E31" i="3"/>
  <c r="E56" i="2"/>
  <c r="E57" i="1"/>
  <c r="F57" i="1" s="1"/>
  <c r="G57" i="1" s="1"/>
  <c r="E56" i="1"/>
  <c r="E45" i="1"/>
  <c r="E42" i="2" s="1"/>
  <c r="E42" i="1"/>
  <c r="F26" i="1"/>
  <c r="G26" i="1" s="1"/>
  <c r="H26" i="1" s="1"/>
  <c r="F27" i="1"/>
  <c r="G27" i="1"/>
  <c r="H27" i="1" s="1"/>
  <c r="F28" i="1"/>
  <c r="G28" i="1" s="1"/>
  <c r="H28" i="1" s="1"/>
  <c r="E18" i="3"/>
  <c r="E53" i="3"/>
  <c r="E41" i="2"/>
  <c r="E59" i="2"/>
  <c r="F56" i="1"/>
  <c r="G56" i="1" s="1"/>
  <c r="J56" i="1" s="1"/>
  <c r="E52" i="3"/>
  <c r="E51" i="2"/>
  <c r="F42" i="1"/>
  <c r="G42" i="1" s="1"/>
  <c r="J42" i="1" s="1"/>
  <c r="E19" i="3"/>
  <c r="E38" i="2"/>
  <c r="E26" i="3"/>
  <c r="F45" i="1" l="1"/>
  <c r="G45" i="1" s="1"/>
  <c r="J45" i="1" s="1"/>
  <c r="E89" i="1"/>
  <c r="F89" i="1" s="1"/>
  <c r="G89" i="1" s="1"/>
  <c r="E36" i="2"/>
  <c r="E77" i="1"/>
  <c r="F59" i="1"/>
  <c r="G59" i="1" s="1"/>
  <c r="E52" i="1"/>
  <c r="E74" i="1"/>
  <c r="E21" i="1"/>
  <c r="E37" i="2"/>
  <c r="E86" i="1"/>
  <c r="F86" i="1" s="1"/>
  <c r="G86" i="1" s="1"/>
  <c r="E76" i="1"/>
  <c r="E30" i="1"/>
  <c r="E92" i="1"/>
  <c r="F92" i="1" s="1"/>
  <c r="G92" i="1" s="1"/>
  <c r="K92" i="1" s="1"/>
  <c r="E54" i="3"/>
  <c r="E40" i="2"/>
  <c r="F72" i="1"/>
  <c r="G72" i="1" s="1"/>
  <c r="E39" i="2"/>
  <c r="E17" i="2"/>
  <c r="E51" i="1"/>
  <c r="E61" i="2"/>
  <c r="E54" i="1"/>
  <c r="E17" i="3"/>
  <c r="E71" i="1"/>
  <c r="E60" i="1"/>
  <c r="E33" i="1"/>
  <c r="E32" i="1"/>
  <c r="E75" i="1"/>
  <c r="E35" i="1"/>
  <c r="F23" i="1"/>
  <c r="G23" i="1" s="1"/>
  <c r="H23" i="1" s="1"/>
  <c r="E50" i="1"/>
  <c r="E46" i="1"/>
  <c r="E34" i="2"/>
  <c r="E62" i="1"/>
  <c r="E55" i="1"/>
  <c r="E68" i="1"/>
  <c r="F68" i="1" s="1"/>
  <c r="G68" i="1" s="1"/>
  <c r="E79" i="1"/>
  <c r="E67" i="1"/>
  <c r="E25" i="1"/>
  <c r="E22" i="1"/>
  <c r="E36" i="1"/>
  <c r="E24" i="1"/>
  <c r="E91" i="1"/>
  <c r="F91" i="1" s="1"/>
  <c r="G91" i="1" s="1"/>
  <c r="E83" i="1"/>
  <c r="F83" i="1" s="1"/>
  <c r="G83" i="1" s="1"/>
  <c r="E66" i="1"/>
  <c r="E69" i="1"/>
  <c r="E38" i="1"/>
  <c r="E48" i="1"/>
  <c r="E29" i="1"/>
  <c r="F16" i="1"/>
  <c r="E31" i="1"/>
  <c r="F31" i="1" s="1"/>
  <c r="G31" i="1" s="1"/>
  <c r="E65" i="1"/>
  <c r="E34" i="1"/>
  <c r="E53" i="1"/>
  <c r="E73" i="1"/>
  <c r="E63" i="1"/>
  <c r="F63" i="1" s="1"/>
  <c r="G63" i="1" s="1"/>
  <c r="E81" i="1"/>
  <c r="E82" i="1"/>
  <c r="F82" i="1" s="1"/>
  <c r="G82" i="1" s="1"/>
  <c r="E61" i="1"/>
  <c r="F61" i="1" s="1"/>
  <c r="G61" i="1" s="1"/>
  <c r="H61" i="1" s="1"/>
  <c r="E49" i="1"/>
  <c r="E70" i="1"/>
  <c r="E15" i="2" l="1"/>
  <c r="E42" i="3"/>
  <c r="F25" i="1"/>
  <c r="G25" i="1" s="1"/>
  <c r="H25" i="1" s="1"/>
  <c r="E44" i="2"/>
  <c r="E22" i="3"/>
  <c r="F48" i="1"/>
  <c r="G48" i="1" s="1"/>
  <c r="J48" i="1" s="1"/>
  <c r="E39" i="3"/>
  <c r="F22" i="1"/>
  <c r="G22" i="1" s="1"/>
  <c r="H22" i="1" s="1"/>
  <c r="E12" i="2"/>
  <c r="E50" i="3"/>
  <c r="F46" i="1"/>
  <c r="G46" i="1" s="1"/>
  <c r="J46" i="1" s="1"/>
  <c r="E26" i="2"/>
  <c r="E56" i="3"/>
  <c r="F71" i="1"/>
  <c r="G71" i="1" s="1"/>
  <c r="E35" i="3"/>
  <c r="E60" i="2"/>
  <c r="F74" i="1"/>
  <c r="G74" i="1" s="1"/>
  <c r="F53" i="1"/>
  <c r="G53" i="1" s="1"/>
  <c r="I53" i="1" s="1"/>
  <c r="E49" i="2"/>
  <c r="E25" i="3"/>
  <c r="E32" i="3"/>
  <c r="E57" i="2"/>
  <c r="F69" i="1"/>
  <c r="G69" i="1" s="1"/>
  <c r="E30" i="3"/>
  <c r="E55" i="2"/>
  <c r="F67" i="1"/>
  <c r="G67" i="1" s="1"/>
  <c r="E51" i="3"/>
  <c r="F54" i="1"/>
  <c r="G54" i="1" s="1"/>
  <c r="J54" i="1" s="1"/>
  <c r="F52" i="1"/>
  <c r="G52" i="1" s="1"/>
  <c r="I52" i="1" s="1"/>
  <c r="E48" i="2"/>
  <c r="F70" i="1"/>
  <c r="G70" i="1" s="1"/>
  <c r="E33" i="3"/>
  <c r="E58" i="2"/>
  <c r="F34" i="1"/>
  <c r="G34" i="1" s="1"/>
  <c r="E11" i="3"/>
  <c r="F66" i="1"/>
  <c r="G66" i="1" s="1"/>
  <c r="E54" i="2"/>
  <c r="E29" i="3"/>
  <c r="F79" i="1"/>
  <c r="G79" i="1" s="1"/>
  <c r="E62" i="2"/>
  <c r="E37" i="3"/>
  <c r="E12" i="3"/>
  <c r="F35" i="1"/>
  <c r="G35" i="1" s="1"/>
  <c r="H35" i="1" s="1"/>
  <c r="E32" i="2"/>
  <c r="E47" i="3"/>
  <c r="F30" i="1"/>
  <c r="G30" i="1" s="1"/>
  <c r="H30" i="1" s="1"/>
  <c r="E20" i="2"/>
  <c r="E30" i="2"/>
  <c r="F77" i="1"/>
  <c r="G77" i="1" s="1"/>
  <c r="E60" i="3"/>
  <c r="F49" i="1"/>
  <c r="G49" i="1" s="1"/>
  <c r="J49" i="1" s="1"/>
  <c r="E45" i="2"/>
  <c r="E53" i="2"/>
  <c r="E28" i="3"/>
  <c r="F65" i="1"/>
  <c r="G65" i="1" s="1"/>
  <c r="E58" i="3"/>
  <c r="F75" i="1"/>
  <c r="U75" i="1" s="1"/>
  <c r="E28" i="2"/>
  <c r="F51" i="1"/>
  <c r="G51" i="1" s="1"/>
  <c r="I51" i="1" s="1"/>
  <c r="E47" i="2"/>
  <c r="E24" i="3"/>
  <c r="F76" i="1"/>
  <c r="G76" i="1" s="1"/>
  <c r="E29" i="2"/>
  <c r="E59" i="3"/>
  <c r="F73" i="1"/>
  <c r="G73" i="1" s="1"/>
  <c r="E57" i="3"/>
  <c r="E27" i="2"/>
  <c r="F55" i="1"/>
  <c r="G55" i="1" s="1"/>
  <c r="E50" i="2"/>
  <c r="E21" i="2"/>
  <c r="F32" i="1"/>
  <c r="G32" i="1" s="1"/>
  <c r="H32" i="1" s="1"/>
  <c r="E48" i="3"/>
  <c r="E46" i="2"/>
  <c r="E23" i="3"/>
  <c r="F50" i="1"/>
  <c r="G50" i="1" s="1"/>
  <c r="E41" i="3"/>
  <c r="E14" i="2"/>
  <c r="F24" i="1"/>
  <c r="G24" i="1" s="1"/>
  <c r="H24" i="1" s="1"/>
  <c r="F62" i="1"/>
  <c r="G62" i="1" s="1"/>
  <c r="E55" i="3"/>
  <c r="E25" i="2"/>
  <c r="E22" i="2"/>
  <c r="E49" i="3"/>
  <c r="F33" i="1"/>
  <c r="G33" i="1" s="1"/>
  <c r="H33" i="1" s="1"/>
  <c r="F38" i="1"/>
  <c r="G38" i="1" s="1"/>
  <c r="H38" i="1" s="1"/>
  <c r="E15" i="3"/>
  <c r="E35" i="2"/>
  <c r="E31" i="2"/>
  <c r="E61" i="3"/>
  <c r="F81" i="1"/>
  <c r="G81" i="1" s="1"/>
  <c r="E19" i="2"/>
  <c r="E46" i="3"/>
  <c r="F29" i="1"/>
  <c r="G29" i="1" s="1"/>
  <c r="H29" i="1" s="1"/>
  <c r="E13" i="3"/>
  <c r="E33" i="2"/>
  <c r="F36" i="1"/>
  <c r="G36" i="1" s="1"/>
  <c r="H36" i="1" s="1"/>
  <c r="E52" i="2"/>
  <c r="F60" i="1"/>
  <c r="G60" i="1" s="1"/>
  <c r="E27" i="3"/>
  <c r="E11" i="2"/>
  <c r="E38" i="3"/>
  <c r="F21" i="1"/>
  <c r="G21" i="1" s="1"/>
  <c r="H21" i="1" s="1"/>
  <c r="C11" i="1"/>
  <c r="C12" i="1"/>
  <c r="O85" i="1" l="1"/>
  <c r="O65" i="1"/>
  <c r="O41" i="1"/>
  <c r="O70" i="1"/>
  <c r="O24" i="1"/>
  <c r="O30" i="1"/>
  <c r="O39" i="1"/>
  <c r="O45" i="1"/>
  <c r="O23" i="1"/>
  <c r="O69" i="1"/>
  <c r="O88" i="1"/>
  <c r="O75" i="1"/>
  <c r="O62" i="1"/>
  <c r="O56" i="1"/>
  <c r="O47" i="1"/>
  <c r="O27" i="1"/>
  <c r="O46" i="1"/>
  <c r="O91" i="1"/>
  <c r="O61" i="1"/>
  <c r="O55" i="1"/>
  <c r="O21" i="1"/>
  <c r="O54" i="1"/>
  <c r="O26" i="1"/>
  <c r="C15" i="1"/>
  <c r="O44" i="1"/>
  <c r="O38" i="1"/>
  <c r="O82" i="1"/>
  <c r="O49" i="1"/>
  <c r="O51" i="1"/>
  <c r="O87" i="1"/>
  <c r="O83" i="1"/>
  <c r="O53" i="1"/>
  <c r="O52" i="1"/>
  <c r="O32" i="1"/>
  <c r="O80" i="1"/>
  <c r="O84" i="1"/>
  <c r="O74" i="1"/>
  <c r="O35" i="1"/>
  <c r="O34" i="1"/>
  <c r="O37" i="1"/>
  <c r="O22" i="1"/>
  <c r="O73" i="1"/>
  <c r="O42" i="1"/>
  <c r="O66" i="1"/>
  <c r="O50" i="1"/>
  <c r="O68" i="1"/>
  <c r="O89" i="1"/>
  <c r="O72" i="1"/>
  <c r="O86" i="1"/>
  <c r="O76" i="1"/>
  <c r="O67" i="1"/>
  <c r="O59" i="1"/>
  <c r="O60" i="1"/>
  <c r="O78" i="1"/>
  <c r="O92" i="1"/>
  <c r="O63" i="1"/>
  <c r="O77" i="1"/>
  <c r="O31" i="1"/>
  <c r="O57" i="1"/>
  <c r="O40" i="1"/>
  <c r="O33" i="1"/>
  <c r="O36" i="1"/>
  <c r="O28" i="1"/>
  <c r="O79" i="1"/>
  <c r="O90" i="1"/>
  <c r="O71" i="1"/>
  <c r="O58" i="1"/>
  <c r="O43" i="1"/>
  <c r="O48" i="1"/>
  <c r="O64" i="1"/>
  <c r="O81" i="1"/>
  <c r="O29" i="1"/>
  <c r="O25" i="1"/>
  <c r="C16" i="1"/>
  <c r="D18" i="1" s="1"/>
  <c r="C18" i="1" l="1"/>
  <c r="F17" i="1"/>
  <c r="F18" i="1" s="1"/>
</calcChain>
</file>

<file path=xl/sharedStrings.xml><?xml version="1.0" encoding="utf-8"?>
<sst xmlns="http://schemas.openxmlformats.org/spreadsheetml/2006/main" count="925" uniqueCount="368">
  <si>
    <t>IBVS 6244</t>
  </si>
  <si>
    <t>IBVS 6196</t>
  </si>
  <si>
    <t>0.0038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</si>
  <si>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</si>
  <si>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</si>
  <si>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</si>
  <si>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</si>
  <si>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</si>
  <si>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</si>
  <si>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</si>
  <si>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</si>
  <si>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</si>
  <si>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</si>
  <si>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</si>
  <si>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</si>
  <si>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</si>
  <si>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</si>
  <si>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</si>
  <si>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</si>
  <si>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</si>
  <si>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</si>
  <si>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</si>
  <si>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</si>
  <si>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</si>
  <si>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</si>
  <si>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</si>
  <si>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</si>
  <si>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</si>
  <si>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</si>
  <si>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</si>
  <si>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</si>
  <si>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</si>
  <si>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</si>
  <si>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</si>
  <si>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</si>
  <si>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</si>
  <si>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</si>
  <si>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</si>
  <si>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</si>
  <si>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EA/KE</t>
  </si>
  <si>
    <t>AA And / GSC 3627-0436</t>
  </si>
  <si>
    <t>IBVS 4711</t>
  </si>
  <si>
    <t>I</t>
  </si>
  <si>
    <t>IBVS 5016</t>
  </si>
  <si>
    <t>IBVS 5296</t>
  </si>
  <si>
    <t>IBVS 5694</t>
  </si>
  <si>
    <t>IBVS 5731</t>
  </si>
  <si>
    <t>IBVS 5920</t>
  </si>
  <si>
    <t>pg</t>
  </si>
  <si>
    <t>v</t>
  </si>
  <si>
    <t>phe</t>
  </si>
  <si>
    <t>BAV-M 59</t>
  </si>
  <si>
    <t>HBZ 76</t>
  </si>
  <si>
    <t>MVS 7143</t>
  </si>
  <si>
    <t>BAV-M 50</t>
  </si>
  <si>
    <t>Courtesy http://www.oa.uj.edu.pl/ktt/krttk_dn.html</t>
  </si>
  <si>
    <t>J.M. Kreiner</t>
  </si>
  <si>
    <t>IBVS 5960</t>
  </si>
  <si>
    <t>II</t>
  </si>
  <si>
    <t>IBVS 5959</t>
  </si>
  <si>
    <t>JAVSO..39..177</t>
  </si>
  <si>
    <t>IBVS 6042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</si>
  <si>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</si>
  <si>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</si>
  <si>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</si>
  <si>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</si>
  <si>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</si>
  <si>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</si>
  <si>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</si>
  <si>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</si>
  <si>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</si>
  <si>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</si>
  <si>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</si>
  <si>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V </t>
  </si>
  <si>
    <t> -0.003 </t>
  </si>
  <si>
    <t> 0.005 </t>
  </si>
  <si>
    <t> 0.010 </t>
  </si>
  <si>
    <t> 0.006 </t>
  </si>
  <si>
    <t>2424711.530 </t>
  </si>
  <si>
    <t> 15.07.1926 00:43 </t>
  </si>
  <si>
    <t>F </t>
  </si>
  <si>
    <t> Guthnick &amp; Prager </t>
  </si>
  <si>
    <t> KVBB 4.15 </t>
  </si>
  <si>
    <t>2426576.097 </t>
  </si>
  <si>
    <t> 22.08.1931 14:19 </t>
  </si>
  <si>
    <t> -0.007 </t>
  </si>
  <si>
    <t> W.Zessewitsch </t>
  </si>
  <si>
    <t> ATAD 1.37 </t>
  </si>
  <si>
    <t>2426960.422 </t>
  </si>
  <si>
    <t> 09.09.1932 22:07 </t>
  </si>
  <si>
    <t> -0.006 </t>
  </si>
  <si>
    <t> G.Lange </t>
  </si>
  <si>
    <t>2429173.810 </t>
  </si>
  <si>
    <t> 02.10.1938 07:26 </t>
  </si>
  <si>
    <t> 0.007 </t>
  </si>
  <si>
    <t> N.L.Pierce </t>
  </si>
  <si>
    <t> CPRI 25.9 </t>
  </si>
  <si>
    <t>2429190.635 </t>
  </si>
  <si>
    <t> 19.10.1938 03:14 </t>
  </si>
  <si>
    <t> 0.001 </t>
  </si>
  <si>
    <t>2429550.644 </t>
  </si>
  <si>
    <t> 14.10.1939 03:27 </t>
  </si>
  <si>
    <t>2429552.526 </t>
  </si>
  <si>
    <t> 16.10.1939 00:37 </t>
  </si>
  <si>
    <t> 0.009 </t>
  </si>
  <si>
    <t>2429577.768 </t>
  </si>
  <si>
    <t> 10.11.1939 06:25 </t>
  </si>
  <si>
    <t> 0.003 </t>
  </si>
  <si>
    <t>2429582.438 </t>
  </si>
  <si>
    <t> 14.11.1939 22:30 </t>
  </si>
  <si>
    <t> -0.002 </t>
  </si>
  <si>
    <t>2429880.739 </t>
  </si>
  <si>
    <t> 08.09.1940 05:44 </t>
  </si>
  <si>
    <t>2429895.698 </t>
  </si>
  <si>
    <t> 23.09.1940 04:45 </t>
  </si>
  <si>
    <t> 0.000 </t>
  </si>
  <si>
    <t>2437578.460 </t>
  </si>
  <si>
    <t> 05.10.1961 23:02 </t>
  </si>
  <si>
    <t>P </t>
  </si>
  <si>
    <t> E.Splittgerber </t>
  </si>
  <si>
    <t> MVS 5.95 </t>
  </si>
  <si>
    <t>2438643.492 </t>
  </si>
  <si>
    <t> 04.09.1964 23:48 </t>
  </si>
  <si>
    <t> -0.037 </t>
  </si>
  <si>
    <t>2439033.448 </t>
  </si>
  <si>
    <t> 29.09.1965 22:45 </t>
  </si>
  <si>
    <t> -0.016 </t>
  </si>
  <si>
    <t> K.Häussler </t>
  </si>
  <si>
    <t> HABZ 76 </t>
  </si>
  <si>
    <t>2441598.443 </t>
  </si>
  <si>
    <t> 07.10.1972 22:37 </t>
  </si>
  <si>
    <t> 0.008 </t>
  </si>
  <si>
    <t>2441599.376 </t>
  </si>
  <si>
    <t> 08.10.1972 21:01 </t>
  </si>
  <si>
    <t>2441600.308 </t>
  </si>
  <si>
    <t> 09.10.1972 19:23 </t>
  </si>
  <si>
    <t>2441959.374 </t>
  </si>
  <si>
    <t> 03.10.1973 20:58 </t>
  </si>
  <si>
    <t> -0.009 </t>
  </si>
  <si>
    <t>2441960.324 </t>
  </si>
  <si>
    <t> 04.10.1973 19:46 </t>
  </si>
  <si>
    <t>2442652.328 </t>
  </si>
  <si>
    <t> 27.08.1975 19:52 </t>
  </si>
  <si>
    <t> 0.039 </t>
  </si>
  <si>
    <t> T.Berthold </t>
  </si>
  <si>
    <t> MVS 7.149 </t>
  </si>
  <si>
    <t>2447060.3455 </t>
  </si>
  <si>
    <t> 21.09.1987 20:17 </t>
  </si>
  <si>
    <t> 0.0093 </t>
  </si>
  <si>
    <t>E </t>
  </si>
  <si>
    <t> F.Agerer </t>
  </si>
  <si>
    <t>BAVM 50 </t>
  </si>
  <si>
    <t>2447804.6670 </t>
  </si>
  <si>
    <t> 05.10.1989 04:00 </t>
  </si>
  <si>
    <t> -0.0064 </t>
  </si>
  <si>
    <t>?</t>
  </si>
  <si>
    <t> Mullis &amp; Faulkner </t>
  </si>
  <si>
    <t>IBVS 3593 </t>
  </si>
  <si>
    <t>2447851.4297 </t>
  </si>
  <si>
    <t> 20.11.1989 22:18 </t>
  </si>
  <si>
    <t> 0.0015 </t>
  </si>
  <si>
    <t>B;V</t>
  </si>
  <si>
    <t>BAVM 56 </t>
  </si>
  <si>
    <t>2448180.5798 </t>
  </si>
  <si>
    <t> 16.10.1990 01:54 </t>
  </si>
  <si>
    <t> -0.0025 </t>
  </si>
  <si>
    <t>BAVM 59 </t>
  </si>
  <si>
    <t>2448209.5689 </t>
  </si>
  <si>
    <t> 14.11.1990 01:39 </t>
  </si>
  <si>
    <t> -0.0014 </t>
  </si>
  <si>
    <t> D.R.Faulkner </t>
  </si>
  <si>
    <t>2450013.3710 </t>
  </si>
  <si>
    <t> 22.10.1995 20:54 </t>
  </si>
  <si>
    <t> -0.0012 </t>
  </si>
  <si>
    <t>BAVM 117 </t>
  </si>
  <si>
    <t>2450701.613 </t>
  </si>
  <si>
    <t> 10.09.1997 02:42 </t>
  </si>
  <si>
    <t>C </t>
  </si>
  <si>
    <t>o</t>
  </si>
  <si>
    <t> S.Cook </t>
  </si>
  <si>
    <t> JAAVSO 39;177 </t>
  </si>
  <si>
    <t>2451436.593 </t>
  </si>
  <si>
    <t> 15.09.1999 02:13 </t>
  </si>
  <si>
    <t>2451468.3836 </t>
  </si>
  <si>
    <t> 16.10.1999 21:12 </t>
  </si>
  <si>
    <t> 0.0006 </t>
  </si>
  <si>
    <t>B</t>
  </si>
  <si>
    <t>BAVM 132 </t>
  </si>
  <si>
    <t>2451468.3847 </t>
  </si>
  <si>
    <t> 16.10.1999 21:13 </t>
  </si>
  <si>
    <t> 0.0017 </t>
  </si>
  <si>
    <t>2451770.4167 </t>
  </si>
  <si>
    <t> 13.08.2000 22:00 </t>
  </si>
  <si>
    <t> -0.0026 </t>
  </si>
  <si>
    <t>BAVM 152 </t>
  </si>
  <si>
    <t>2452218.3312 </t>
  </si>
  <si>
    <t> 04.11.2001 19:56 </t>
  </si>
  <si>
    <t> 0.0005 </t>
  </si>
  <si>
    <t> E.Blättler </t>
  </si>
  <si>
    <t> BBS 127 </t>
  </si>
  <si>
    <t>2452224.414 </t>
  </si>
  <si>
    <t> 10.11.2001 21:56 </t>
  </si>
  <si>
    <t>2452471.7390 </t>
  </si>
  <si>
    <t> 16.07.2002 05:44 </t>
  </si>
  <si>
    <t> -0.0030 </t>
  </si>
  <si>
    <t> S.Dvorak </t>
  </si>
  <si>
    <t>2452583.9598 </t>
  </si>
  <si>
    <t> 05.11.2002 11:02 </t>
  </si>
  <si>
    <t> 0.0062 </t>
  </si>
  <si>
    <t> Nakajima </t>
  </si>
  <si>
    <t>VSB 40 </t>
  </si>
  <si>
    <t>2452929.0038 </t>
  </si>
  <si>
    <t> 16.10.2003 12:05 </t>
  </si>
  <si>
    <t> -0.0006 </t>
  </si>
  <si>
    <t> C.-H.Kim et al. </t>
  </si>
  <si>
    <t>IBVS 5694 </t>
  </si>
  <si>
    <t>2452949.1039 </t>
  </si>
  <si>
    <t> 05.11.2003 14:29 </t>
  </si>
  <si>
    <t> -0.0051 </t>
  </si>
  <si>
    <t>2452950.0489 </t>
  </si>
  <si>
    <t> 06.11.2003 13:10 </t>
  </si>
  <si>
    <t> 0.0048 </t>
  </si>
  <si>
    <t>2452968.2774 </t>
  </si>
  <si>
    <t> 24.11.2003 18:39 </t>
  </si>
  <si>
    <t> -0.0010 </t>
  </si>
  <si>
    <t> T.Krajci </t>
  </si>
  <si>
    <t>IBVS 5592 </t>
  </si>
  <si>
    <t>2453657.4414 </t>
  </si>
  <si>
    <t> 13.10.2005 22:35 </t>
  </si>
  <si>
    <t> -0.0035 </t>
  </si>
  <si>
    <t>-I</t>
  </si>
  <si>
    <t>BAVM 178 </t>
  </si>
  <si>
    <t>2454841.2736 </t>
  </si>
  <si>
    <t> 09.01.2009 18:33 </t>
  </si>
  <si>
    <t>2503</t>
  </si>
  <si>
    <t> -0.0039 </t>
  </si>
  <si>
    <t> M.Rätz &amp; K.Rätz </t>
  </si>
  <si>
    <t>BAVM 214 </t>
  </si>
  <si>
    <t>2455039.5145 </t>
  </si>
  <si>
    <t> 27.07.2009 00:20 </t>
  </si>
  <si>
    <t>2715</t>
  </si>
  <si>
    <t> -0.0036 </t>
  </si>
  <si>
    <t>BAVM 212 </t>
  </si>
  <si>
    <t>2455137.6993 </t>
  </si>
  <si>
    <t> 02.11.2009 04:46 </t>
  </si>
  <si>
    <t>2820</t>
  </si>
  <si>
    <t> -0.0040 </t>
  </si>
  <si>
    <t> R.Diethelm </t>
  </si>
  <si>
    <t>IBVS 5920 </t>
  </si>
  <si>
    <t>2455141.4409 </t>
  </si>
  <si>
    <t> 05.11.2009 22:34 </t>
  </si>
  <si>
    <t>2824</t>
  </si>
  <si>
    <t> -0.0027 </t>
  </si>
  <si>
    <t>2455497.7094 </t>
  </si>
  <si>
    <t> 28.10.2010 05:01 </t>
  </si>
  <si>
    <t>3205</t>
  </si>
  <si>
    <t> -0.0062 </t>
  </si>
  <si>
    <t>IBVS 5960 </t>
  </si>
  <si>
    <t>2455839.5130 </t>
  </si>
  <si>
    <t> 05.10.2011 00:18 </t>
  </si>
  <si>
    <t>3570.5</t>
  </si>
  <si>
    <t> 0.0195 </t>
  </si>
  <si>
    <t>BAVM 225 </t>
  </si>
  <si>
    <t>2455849.3087 </t>
  </si>
  <si>
    <t> 14.10.2011 19:24 </t>
  </si>
  <si>
    <t>3581</t>
  </si>
  <si>
    <t> -0.0033 </t>
  </si>
  <si>
    <t>2455851.1746 </t>
  </si>
  <si>
    <t> 16.10.2011 16:11 </t>
  </si>
  <si>
    <t>3583</t>
  </si>
  <si>
    <t> -0.0076 </t>
  </si>
  <si>
    <t>Rc</t>
  </si>
  <si>
    <t> K.Shiokawa </t>
  </si>
  <si>
    <t>VSB 53 </t>
  </si>
  <si>
    <t>2456219.6050 </t>
  </si>
  <si>
    <t> 19.10.2012 02:31 </t>
  </si>
  <si>
    <t>3977</t>
  </si>
  <si>
    <t> -0.0054 </t>
  </si>
  <si>
    <t>-Ir</t>
  </si>
  <si>
    <t>BAVM 231 </t>
  </si>
  <si>
    <t>2456232.6993 </t>
  </si>
  <si>
    <t> 01.11.2012 04:46 </t>
  </si>
  <si>
    <t>3991</t>
  </si>
  <si>
    <t> -0.0024 </t>
  </si>
  <si>
    <t>IBVS 6042 </t>
  </si>
  <si>
    <t>2456557.1760 </t>
  </si>
  <si>
    <t> 21.09.2013 16:13 </t>
  </si>
  <si>
    <t>4338</t>
  </si>
  <si>
    <t> -0.0044 </t>
  </si>
  <si>
    <t>VSB 56 </t>
  </si>
  <si>
    <t>C-C Gateway</t>
  </si>
  <si>
    <t>http://var.astro.cz/ocgate/</t>
  </si>
  <si>
    <t>s</t>
  </si>
  <si>
    <t>p</t>
  </si>
  <si>
    <t>Guthnick P</t>
  </si>
  <si>
    <t>,,D,Lich,KVBB 4.15,</t>
  </si>
  <si>
    <t>Zessewitsch V P</t>
  </si>
  <si>
    <t>,,D,Lich,ATAD 1.37,</t>
  </si>
  <si>
    <t>Lange G A</t>
  </si>
  <si>
    <t>Pierce N L</t>
  </si>
  <si>
    <t>,,D,Lich,CPRI 25.9,</t>
  </si>
  <si>
    <t>,,0,GCVS,CPRI 25.9,</t>
  </si>
  <si>
    <t>Splittgerber E</t>
  </si>
  <si>
    <t>,,D,Lich,MVS 5.95,</t>
  </si>
  <si>
    <t>Haeussler Klaus</t>
  </si>
  <si>
    <t>D,H076,I,3593,HBZ 076,</t>
  </si>
  <si>
    <t>Agerer Franz</t>
  </si>
  <si>
    <t>D,0050,I,3593,,</t>
  </si>
  <si>
    <t>pe</t>
  </si>
  <si>
    <t>Mullis</t>
  </si>
  <si>
    <t>I,3593,I,3593,Cracow inter,</t>
  </si>
  <si>
    <t>D,0056,D,0056,,</t>
  </si>
  <si>
    <t>D,0059,D,0059,,</t>
  </si>
  <si>
    <t>Faulkner Danny</t>
  </si>
  <si>
    <t>I,3593,I,3593,,</t>
  </si>
  <si>
    <t>Hipparcos</t>
  </si>
  <si>
    <t>0,Hipp,0,Hipp,,</t>
  </si>
  <si>
    <t>ccd</t>
  </si>
  <si>
    <t>D,0117,I,4711,,</t>
  </si>
  <si>
    <t>Cook S</t>
  </si>
  <si>
    <t>A,e151,,,,</t>
  </si>
  <si>
    <t>Paschke Anton</t>
  </si>
  <si>
    <t>0,home,,,,Rotse</t>
  </si>
  <si>
    <t>BV</t>
  </si>
  <si>
    <t>D,0132,I,5016,,</t>
  </si>
  <si>
    <t>D,0152,I,5296,,EMI 9781A</t>
  </si>
  <si>
    <t>Blaettler Ernst</t>
  </si>
  <si>
    <t>B,0127,B,0127,,</t>
  </si>
  <si>
    <t>Dvorak S</t>
  </si>
  <si>
    <t>Nakajima Kazuhir</t>
  </si>
  <si>
    <t>W,0736,J,0040,,</t>
  </si>
  <si>
    <t>Kim Chun-Hwey</t>
  </si>
  <si>
    <t>I,5694,,,,</t>
  </si>
  <si>
    <t>Krajci T</t>
  </si>
  <si>
    <t>I,5592,,,,</t>
  </si>
  <si>
    <t>D,0178,I,5731,,</t>
  </si>
  <si>
    <t>Raetz M</t>
  </si>
  <si>
    <t>D,0214,I,5959,,ST-6</t>
  </si>
  <si>
    <t>D,0212,I,5941,,Sigma 1603</t>
  </si>
  <si>
    <t>Diethelm Roger</t>
  </si>
  <si>
    <t>I,5920,,,,</t>
  </si>
  <si>
    <t>I,5960,,,,</t>
  </si>
  <si>
    <t>D,0225,I,6026,,Sigma 1603</t>
  </si>
  <si>
    <t>Shiokawa Kazuhik</t>
  </si>
  <si>
    <t>J,0053,,,,35SC+ST-9E</t>
  </si>
  <si>
    <t>D,0291,I,6070,,Sigma1603</t>
  </si>
  <si>
    <t>I,6042,,,,Astrokolchoz</t>
  </si>
  <si>
    <t>J,0056,,,,35SC+ST-9E</t>
  </si>
  <si>
    <t/>
  </si>
  <si>
    <t>BAD</t>
  </si>
  <si>
    <t>Wt</t>
  </si>
  <si>
    <t>IBVS 6118</t>
  </si>
  <si>
    <t>OEJV 0168</t>
  </si>
  <si>
    <t>IBVS 6152</t>
  </si>
  <si>
    <t>IBVS 6149</t>
  </si>
  <si>
    <t>Add cycle</t>
  </si>
  <si>
    <t>Old Cycle</t>
  </si>
  <si>
    <t>OEJV 0179</t>
  </si>
  <si>
    <t>CCD?</t>
  </si>
  <si>
    <t xml:space="preserve">MVS 5,95 </t>
  </si>
  <si>
    <t>BBSAG 127</t>
  </si>
  <si>
    <t>VS Bull 40</t>
  </si>
  <si>
    <t>Krajci, private comm.</t>
  </si>
  <si>
    <t>Filter</t>
  </si>
  <si>
    <t>JBAV, 63</t>
  </si>
  <si>
    <t>JBAV, 60</t>
  </si>
  <si>
    <t>Local time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</si>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</sst>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6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6" xfId="0" applyFont="1" applyBorder="1" applyAlignment="1"/>
    <xf numFmtId="0" fontId="0" fillId="0" borderId="7" xfId="0" applyBorder="1" applyAlignment="1">
      <alignment horizontal="center"/>
    </xf>
    <xf numFmtId="0" fontId="16" fillId="0" borderId="0" xfId="0" applyFont="1" applyAlignment="1"/>
    <xf numFmtId="14" fontId="16" fillId="0" borderId="0" xfId="0" applyNumberFormat="1" applyFont="1" applyAlignment="1"/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9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0" xfId="0" quotePrefix="1" applyAlignment="1"/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9" fillId="2" borderId="14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0" fillId="0" borderId="2" xfId="0" applyBorder="1" applyAlignment="1"/>
    <xf numFmtId="0" fontId="0" fillId="3" borderId="0" xfId="0" applyFill="1" applyAlignment="1"/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3" fillId="0" borderId="0" xfId="9" applyFont="1"/>
    <xf numFmtId="0" fontId="23" fillId="0" borderId="0" xfId="9" applyFont="1" applyAlignment="1">
      <alignment horizont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right"/>
    </xf>
    <xf numFmtId="0" fontId="5" fillId="0" borderId="0" xfId="8" applyFont="1" applyAlignment="1">
      <alignment horizontal="right" wrapText="1"/>
    </xf>
    <xf numFmtId="0" fontId="22" fillId="0" borderId="0" xfId="8" applyFont="1" applyAlignment="1">
      <alignment horizontal="right"/>
    </xf>
    <xf numFmtId="0" fontId="23" fillId="0" borderId="0" xfId="9" applyFont="1" applyAlignment="1">
      <alignment horizontal="right" wrapText="1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And - O-C Diagr.</a:t>
            </a:r>
          </a:p>
        </c:rich>
      </c:tx>
      <c:layout>
        <c:manualLayout>
          <c:xMode val="edge"/>
          <c:yMode val="edge"/>
          <c:x val="0.38496240601503762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94189017784567"/>
          <c:w val="0.816541353383458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A!$D$21:$D$187</c:f>
                <c:numCache>
                  <c:formatCode>General</c:formatCode>
                  <c:ptCount val="1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A!$H$21:$H$947</c:f>
              <c:numCache>
                <c:formatCode>General</c:formatCode>
                <c:ptCount val="927"/>
                <c:pt idx="0">
                  <c:v>9.674199995060917E-3</c:v>
                </c:pt>
                <c:pt idx="1">
                  <c:v>-6.5444000028946903E-3</c:v>
                </c:pt>
                <c:pt idx="2">
                  <c:v>-6.3703000050736591E-3</c:v>
                </c:pt>
                <c:pt idx="3">
                  <c:v>7.2673999966355041E-3</c:v>
                </c:pt>
                <c:pt idx="4">
                  <c:v>5.2319999667815864E-4</c:v>
                </c:pt>
                <c:pt idx="5">
                  <c:v>-2.7833000021928456E-3</c:v>
                </c:pt>
                <c:pt idx="6">
                  <c:v>9.0228999979444779E-3</c:v>
                </c:pt>
                <c:pt idx="7">
                  <c:v>3.4065999971062411E-3</c:v>
                </c:pt>
                <c:pt idx="8">
                  <c:v>-2.0779000042239204E-3</c:v>
                </c:pt>
                <c:pt idx="9">
                  <c:v>3.0109999970591161E-3</c:v>
                </c:pt>
                <c:pt idx="11">
                  <c:v>4.605999965860974E-4</c:v>
                </c:pt>
                <c:pt idx="12">
                  <c:v>6.3301999980467372E-3</c:v>
                </c:pt>
                <c:pt idx="14">
                  <c:v>-1.6446200002974365E-2</c:v>
                </c:pt>
                <c:pt idx="15">
                  <c:v>7.7571000001626089E-3</c:v>
                </c:pt>
                <c:pt idx="16">
                  <c:v>5.6601999895065092E-3</c:v>
                </c:pt>
                <c:pt idx="17">
                  <c:v>2.5632999968365766E-3</c:v>
                </c:pt>
                <c:pt idx="18">
                  <c:v>-8.6462999970535748E-3</c:v>
                </c:pt>
                <c:pt idx="19">
                  <c:v>6.2567999993916601E-3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F-4660-BBEB-82544B61B85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A!$I$21:$I$947</c:f>
              <c:numCache>
                <c:formatCode>General</c:formatCode>
                <c:ptCount val="927"/>
                <c:pt idx="20">
                  <c:v>3.8550799996301066E-2</c:v>
                </c:pt>
                <c:pt idx="30">
                  <c:v>9.4355999972322024E-3</c:v>
                </c:pt>
                <c:pt idx="31">
                  <c:v>-4.1618000032030977E-3</c:v>
                </c:pt>
                <c:pt idx="32">
                  <c:v>3.2721999959903769E-3</c:v>
                </c:pt>
                <c:pt idx="69">
                  <c:v>-6.4236000034725294E-3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F-4660-BBEB-82544B61B85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A!$J$21:$J$947</c:f>
              <c:numCache>
                <c:formatCode>General</c:formatCode>
                <c:ptCount val="927"/>
                <c:pt idx="21">
                  <c:v>9.2642000017804094E-3</c:v>
                </c:pt>
                <c:pt idx="22">
                  <c:v>-6.3682000036351383E-3</c:v>
                </c:pt>
                <c:pt idx="23">
                  <c:v>1.4867999998386949E-3</c:v>
                </c:pt>
                <c:pt idx="24">
                  <c:v>-3.0220000044209883E-3</c:v>
                </c:pt>
                <c:pt idx="25">
                  <c:v>-2.5220000025001355E-3</c:v>
                </c:pt>
                <c:pt idx="26">
                  <c:v>-2.0220000005792826E-3</c:v>
                </c:pt>
                <c:pt idx="27">
                  <c:v>-1.425900001777336E-3</c:v>
                </c:pt>
                <c:pt idx="28">
                  <c:v>-1.7618000056245364E-3</c:v>
                </c:pt>
                <c:pt idx="29">
                  <c:v>2.2000000000000001E-3</c:v>
                </c:pt>
                <c:pt idx="33">
                  <c:v>5.7759999617701396E-4</c:v>
                </c:pt>
                <c:pt idx="34">
                  <c:v>5.0000000000000001E-4</c:v>
                </c:pt>
                <c:pt idx="35">
                  <c:v>1.6775999974925071E-3</c:v>
                </c:pt>
                <c:pt idx="36">
                  <c:v>-2.6211000003968365E-3</c:v>
                </c:pt>
                <c:pt idx="48">
                  <c:v>-3.4652999966056086E-3</c:v>
                </c:pt>
                <c:pt idx="49">
                  <c:v>-3.9407000003848225E-3</c:v>
                </c:pt>
                <c:pt idx="51">
                  <c:v>-3.9580000011483207E-3</c:v>
                </c:pt>
                <c:pt idx="53">
                  <c:v>-6.1645000023418106E-3</c:v>
                </c:pt>
                <c:pt idx="57">
                  <c:v>-5.3713000015704893E-3</c:v>
                </c:pt>
                <c:pt idx="59">
                  <c:v>-2.5990000722231343E-4</c:v>
                </c:pt>
                <c:pt idx="61">
                  <c:v>-5.1623000035760924E-3</c:v>
                </c:pt>
                <c:pt idx="62">
                  <c:v>-1.8543550002505071E-2</c:v>
                </c:pt>
                <c:pt idx="63">
                  <c:v>-2.8215000056661665E-3</c:v>
                </c:pt>
                <c:pt idx="64">
                  <c:v>-3.4719000032055192E-3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F-4660-BBEB-82544B61B85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A!$K$21:$K$947</c:f>
              <c:numCache>
                <c:formatCode>General</c:formatCode>
                <c:ptCount val="927"/>
                <c:pt idx="10">
                  <c:v>4.010999997262843E-3</c:v>
                </c:pt>
                <c:pt idx="13">
                  <c:v>-3.7038900001789443E-2</c:v>
                </c:pt>
                <c:pt idx="36">
                  <c:v>-2.6211000003968365E-3</c:v>
                </c:pt>
                <c:pt idx="37">
                  <c:v>4.6379999548662454E-4</c:v>
                </c:pt>
                <c:pt idx="38">
                  <c:v>5.1339499914320186E-3</c:v>
                </c:pt>
                <c:pt idx="42">
                  <c:v>6.175899994559586E-3</c:v>
                </c:pt>
                <c:pt idx="43">
                  <c:v>6.175899994559586E-3</c:v>
                </c:pt>
                <c:pt idx="44">
                  <c:v>-5.802000014227815E-4</c:v>
                </c:pt>
                <c:pt idx="45">
                  <c:v>-5.0635500010685064E-3</c:v>
                </c:pt>
                <c:pt idx="46">
                  <c:v>4.8395499979960732E-3</c:v>
                </c:pt>
                <c:pt idx="47">
                  <c:v>-1.0340000080759637E-3</c:v>
                </c:pt>
                <c:pt idx="51">
                  <c:v>-3.9580000011483207E-3</c:v>
                </c:pt>
                <c:pt idx="53">
                  <c:v>-6.1645000023418106E-3</c:v>
                </c:pt>
                <c:pt idx="58">
                  <c:v>-2.4279000062961131E-3</c:v>
                </c:pt>
                <c:pt idx="65">
                  <c:v>-4.5303000079002231E-3</c:v>
                </c:pt>
                <c:pt idx="66">
                  <c:v>-3.1267000013031065E-3</c:v>
                </c:pt>
                <c:pt idx="67">
                  <c:v>-3.3775000047171488E-3</c:v>
                </c:pt>
                <c:pt idx="68">
                  <c:v>-5.2866999976686202E-3</c:v>
                </c:pt>
                <c:pt idx="70">
                  <c:v>-5.3205000076559372E-3</c:v>
                </c:pt>
                <c:pt idx="71">
                  <c:v>-5.4067000019131228E-3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F-4660-BBEB-82544B61B85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A!$L$21:$L$947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F-4660-BBEB-82544B61B85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A!$M$21:$M$947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F-4660-BBEB-82544B61B85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A!$D$21:$D$947</c:f>
                <c:numCache>
                  <c:formatCode>General</c:formatCode>
                  <c:ptCount val="9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2.2000000000000001E-3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1.2999999999999999E-3</c:v>
                  </c:pt>
                  <c:pt idx="38">
                    <c:v>4.0000000000000001E-3</c:v>
                  </c:pt>
                  <c:pt idx="39">
                    <c:v>2.9999999999999997E-4</c:v>
                  </c:pt>
                  <c:pt idx="40">
                    <c:v>0</c:v>
                  </c:pt>
                  <c:pt idx="41">
                    <c:v>0</c:v>
                  </c:pt>
                  <c:pt idx="44">
                    <c:v>2.0000000000000001E-4</c:v>
                  </c:pt>
                  <c:pt idx="45">
                    <c:v>2.3E-3</c:v>
                  </c:pt>
                  <c:pt idx="46">
                    <c:v>8.9999999999999998E-4</c:v>
                  </c:pt>
                  <c:pt idx="47">
                    <c:v>1E-4</c:v>
                  </c:pt>
                  <c:pt idx="48">
                    <c:v>2.9999999999999997E-4</c:v>
                  </c:pt>
                  <c:pt idx="49">
                    <c:v>2.0000000000000001E-4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2.5999999999999999E-3</c:v>
                  </c:pt>
                  <c:pt idx="58">
                    <c:v>5.0000000000000001E-4</c:v>
                  </c:pt>
                  <c:pt idx="59">
                    <c:v>2.0999999999999999E-3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1.2E-2</c:v>
                  </c:pt>
                  <c:pt idx="63">
                    <c:v>3.5000000000000001E-3</c:v>
                  </c:pt>
                  <c:pt idx="64">
                    <c:v>5.8999999999999999E-3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8.0000000000000004E-4</c:v>
                  </c:pt>
                  <c:pt idx="69">
                    <c:v>8.9999999999999998E-4</c:v>
                  </c:pt>
                  <c:pt idx="70">
                    <c:v>6.9999999999999999E-4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A!$N$21:$N$947</c:f>
              <c:numCache>
                <c:formatCode>General</c:formatCode>
                <c:ptCount val="9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F-4660-BBEB-82544B61B85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A!$O$21:$O$947</c:f>
              <c:numCache>
                <c:formatCode>General</c:formatCode>
                <c:ptCount val="927"/>
                <c:pt idx="0">
                  <c:v>5.88887672485217E-3</c:v>
                </c:pt>
                <c:pt idx="1">
                  <c:v>5.2632798749020033E-3</c:v>
                </c:pt>
                <c:pt idx="2">
                  <c:v>5.1343328812563068E-3</c:v>
                </c:pt>
                <c:pt idx="3">
                  <c:v>4.3917111441289019E-3</c:v>
                </c:pt>
                <c:pt idx="4">
                  <c:v>4.3860638305385788E-3</c:v>
                </c:pt>
                <c:pt idx="5">
                  <c:v>4.26527406763446E-3</c:v>
                </c:pt>
                <c:pt idx="6">
                  <c:v>4.2646465883466461E-3</c:v>
                </c:pt>
                <c:pt idx="7">
                  <c:v>4.2561756179611623E-3</c:v>
                </c:pt>
                <c:pt idx="8">
                  <c:v>4.2546069197416285E-3</c:v>
                </c:pt>
                <c:pt idx="9">
                  <c:v>4.1545239733353579E-3</c:v>
                </c:pt>
                <c:pt idx="10">
                  <c:v>4.1545239733353579E-3</c:v>
                </c:pt>
                <c:pt idx="11">
                  <c:v>4.1495041390328495E-3</c:v>
                </c:pt>
                <c:pt idx="12">
                  <c:v>1.5718192246945489E-3</c:v>
                </c:pt>
                <c:pt idx="13">
                  <c:v>1.2144697702846999E-3</c:v>
                </c:pt>
                <c:pt idx="14">
                  <c:v>1.0836403387755626E-3</c:v>
                </c:pt>
                <c:pt idx="15">
                  <c:v>2.2305249553919958E-4</c:v>
                </c:pt>
                <c:pt idx="16">
                  <c:v>2.2273875589529308E-4</c:v>
                </c:pt>
                <c:pt idx="17">
                  <c:v>2.2242501625138614E-4</c:v>
                </c:pt>
                <c:pt idx="18">
                  <c:v>1.0194899299117337E-4</c:v>
                </c:pt>
                <c:pt idx="19">
                  <c:v>1.0163525334726687E-4</c:v>
                </c:pt>
                <c:pt idx="20">
                  <c:v>-1.3053208314376796E-4</c:v>
                </c:pt>
                <c:pt idx="21">
                  <c:v>-1.6095007645204413E-3</c:v>
                </c:pt>
                <c:pt idx="22">
                  <c:v>-1.8592375210702572E-3</c:v>
                </c:pt>
                <c:pt idx="23">
                  <c:v>-1.8749245032655972E-3</c:v>
                </c:pt>
                <c:pt idx="24">
                  <c:v>-1.9853608579207919E-3</c:v>
                </c:pt>
                <c:pt idx="25">
                  <c:v>-1.9853608579207919E-3</c:v>
                </c:pt>
                <c:pt idx="26">
                  <c:v>-1.9853608579207919E-3</c:v>
                </c:pt>
                <c:pt idx="27">
                  <c:v>-1.995086786881903E-3</c:v>
                </c:pt>
                <c:pt idx="28">
                  <c:v>-2.0926598161369191E-3</c:v>
                </c:pt>
                <c:pt idx="29">
                  <c:v>-2.6002905599781276E-3</c:v>
                </c:pt>
                <c:pt idx="30">
                  <c:v>-2.8312029378935351E-3</c:v>
                </c:pt>
                <c:pt idx="31">
                  <c:v>-3.0338787478573306E-3</c:v>
                </c:pt>
                <c:pt idx="32">
                  <c:v>-3.0778022980042829E-3</c:v>
                </c:pt>
                <c:pt idx="33">
                  <c:v>-3.0884694458971143E-3</c:v>
                </c:pt>
                <c:pt idx="34">
                  <c:v>-3.0884694458971143E-3</c:v>
                </c:pt>
                <c:pt idx="35">
                  <c:v>-3.0884694458971143E-3</c:v>
                </c:pt>
                <c:pt idx="36">
                  <c:v>-3.1898073508790118E-3</c:v>
                </c:pt>
                <c:pt idx="37">
                  <c:v>-3.3400886403103709E-3</c:v>
                </c:pt>
                <c:pt idx="38">
                  <c:v>-3.3421279479957651E-3</c:v>
                </c:pt>
                <c:pt idx="39">
                  <c:v>-3.4251120838091147E-3</c:v>
                </c:pt>
                <c:pt idx="40">
                  <c:v>-3.4348380127702258E-3</c:v>
                </c:pt>
                <c:pt idx="41">
                  <c:v>-3.4627608410779313E-3</c:v>
                </c:pt>
                <c:pt idx="42">
                  <c:v>-3.4627608410779313E-3</c:v>
                </c:pt>
                <c:pt idx="43">
                  <c:v>-3.4627608410779313E-3</c:v>
                </c:pt>
                <c:pt idx="44">
                  <c:v>-3.5785307696795418E-3</c:v>
                </c:pt>
                <c:pt idx="45">
                  <c:v>-3.5852761720235383E-3</c:v>
                </c:pt>
                <c:pt idx="46">
                  <c:v>-3.5855899116674452E-3</c:v>
                </c:pt>
                <c:pt idx="47">
                  <c:v>-3.5917078347236279E-3</c:v>
                </c:pt>
                <c:pt idx="48">
                  <c:v>-3.8229339522829423E-3</c:v>
                </c:pt>
                <c:pt idx="49">
                  <c:v>-4.2201283414689556E-3</c:v>
                </c:pt>
                <c:pt idx="50">
                  <c:v>-4.2866411459771981E-3</c:v>
                </c:pt>
                <c:pt idx="51">
                  <c:v>-4.3195838085874124E-3</c:v>
                </c:pt>
                <c:pt idx="52">
                  <c:v>-4.3208387671630401E-3</c:v>
                </c:pt>
                <c:pt idx="53">
                  <c:v>-4.4403735714915321E-3</c:v>
                </c:pt>
                <c:pt idx="54">
                  <c:v>-4.5550454113394683E-3</c:v>
                </c:pt>
                <c:pt idx="55">
                  <c:v>-4.5583396776004903E-3</c:v>
                </c:pt>
                <c:pt idx="56">
                  <c:v>-4.5589671568883041E-3</c:v>
                </c:pt>
                <c:pt idx="57">
                  <c:v>-4.6825805765875845E-3</c:v>
                </c:pt>
                <c:pt idx="58">
                  <c:v>-4.6869729316022799E-3</c:v>
                </c:pt>
                <c:pt idx="59">
                  <c:v>-4.7748200318961844E-3</c:v>
                </c:pt>
                <c:pt idx="60">
                  <c:v>-4.7958405880379404E-3</c:v>
                </c:pt>
                <c:pt idx="61">
                  <c:v>-4.804939037711238E-3</c:v>
                </c:pt>
                <c:pt idx="62">
                  <c:v>-4.9029826764321145E-3</c:v>
                </c:pt>
                <c:pt idx="63">
                  <c:v>-4.9203952266689416E-3</c:v>
                </c:pt>
                <c:pt idx="64">
                  <c:v>-4.9254150609714508E-3</c:v>
                </c:pt>
                <c:pt idx="65">
                  <c:v>-5.0308315813241368E-3</c:v>
                </c:pt>
                <c:pt idx="66">
                  <c:v>-5.1425228945549588E-3</c:v>
                </c:pt>
                <c:pt idx="67">
                  <c:v>-5.1525625631599764E-3</c:v>
                </c:pt>
                <c:pt idx="68">
                  <c:v>-5.2680187521176799E-3</c:v>
                </c:pt>
                <c:pt idx="69">
                  <c:v>-5.7703159220124731E-3</c:v>
                </c:pt>
                <c:pt idx="70">
                  <c:v>-5.7706296616563801E-3</c:v>
                </c:pt>
                <c:pt idx="71">
                  <c:v>-5.8327501111499272E-3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F-4660-BBEB-82544B61B85F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A!$F$21:$F$947</c:f>
              <c:numCache>
                <c:formatCode>General</c:formatCode>
                <c:ptCount val="927"/>
                <c:pt idx="0">
                  <c:v>-29718</c:v>
                </c:pt>
                <c:pt idx="1">
                  <c:v>-27724</c:v>
                </c:pt>
                <c:pt idx="2">
                  <c:v>-27313</c:v>
                </c:pt>
                <c:pt idx="3">
                  <c:v>-24946</c:v>
                </c:pt>
                <c:pt idx="4">
                  <c:v>-24928</c:v>
                </c:pt>
                <c:pt idx="5">
                  <c:v>-24543</c:v>
                </c:pt>
                <c:pt idx="6">
                  <c:v>-24541</c:v>
                </c:pt>
                <c:pt idx="7">
                  <c:v>-24514</c:v>
                </c:pt>
                <c:pt idx="8">
                  <c:v>-24509</c:v>
                </c:pt>
                <c:pt idx="9">
                  <c:v>-24190</c:v>
                </c:pt>
                <c:pt idx="10">
                  <c:v>-24190</c:v>
                </c:pt>
                <c:pt idx="11">
                  <c:v>-24174</c:v>
                </c:pt>
                <c:pt idx="12">
                  <c:v>-15958</c:v>
                </c:pt>
                <c:pt idx="13">
                  <c:v>-14819</c:v>
                </c:pt>
                <c:pt idx="14">
                  <c:v>-14402</c:v>
                </c:pt>
                <c:pt idx="15">
                  <c:v>-11659</c:v>
                </c:pt>
                <c:pt idx="16">
                  <c:v>-11658</c:v>
                </c:pt>
                <c:pt idx="17">
                  <c:v>-11657</c:v>
                </c:pt>
                <c:pt idx="18">
                  <c:v>-11273</c:v>
                </c:pt>
                <c:pt idx="19">
                  <c:v>-11272</c:v>
                </c:pt>
                <c:pt idx="20">
                  <c:v>-10532</c:v>
                </c:pt>
                <c:pt idx="21">
                  <c:v>-5818</c:v>
                </c:pt>
                <c:pt idx="22">
                  <c:v>-5022</c:v>
                </c:pt>
                <c:pt idx="23">
                  <c:v>-4972</c:v>
                </c:pt>
                <c:pt idx="24">
                  <c:v>-4620</c:v>
                </c:pt>
                <c:pt idx="25">
                  <c:v>-4620</c:v>
                </c:pt>
                <c:pt idx="26">
                  <c:v>-4620</c:v>
                </c:pt>
                <c:pt idx="27">
                  <c:v>-4589</c:v>
                </c:pt>
                <c:pt idx="28">
                  <c:v>-4278</c:v>
                </c:pt>
                <c:pt idx="29">
                  <c:v>-2660</c:v>
                </c:pt>
                <c:pt idx="30">
                  <c:v>-1924</c:v>
                </c:pt>
                <c:pt idx="31">
                  <c:v>-1278</c:v>
                </c:pt>
                <c:pt idx="32">
                  <c:v>-1138</c:v>
                </c:pt>
                <c:pt idx="33">
                  <c:v>-1104</c:v>
                </c:pt>
                <c:pt idx="34">
                  <c:v>-1104</c:v>
                </c:pt>
                <c:pt idx="35">
                  <c:v>-1104</c:v>
                </c:pt>
                <c:pt idx="36">
                  <c:v>-781</c:v>
                </c:pt>
                <c:pt idx="37">
                  <c:v>-302</c:v>
                </c:pt>
                <c:pt idx="38">
                  <c:v>-295.5</c:v>
                </c:pt>
                <c:pt idx="39">
                  <c:v>-31</c:v>
                </c:pt>
                <c:pt idx="40">
                  <c:v>0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458</c:v>
                </c:pt>
                <c:pt idx="45">
                  <c:v>479.5</c:v>
                </c:pt>
                <c:pt idx="46">
                  <c:v>480.5</c:v>
                </c:pt>
                <c:pt idx="47">
                  <c:v>500</c:v>
                </c:pt>
                <c:pt idx="48">
                  <c:v>1237</c:v>
                </c:pt>
                <c:pt idx="49">
                  <c:v>2503</c:v>
                </c:pt>
                <c:pt idx="50">
                  <c:v>2715</c:v>
                </c:pt>
                <c:pt idx="51">
                  <c:v>2820</c:v>
                </c:pt>
                <c:pt idx="52">
                  <c:v>2824</c:v>
                </c:pt>
                <c:pt idx="53">
                  <c:v>3205</c:v>
                </c:pt>
                <c:pt idx="54">
                  <c:v>3570.5</c:v>
                </c:pt>
                <c:pt idx="55">
                  <c:v>3581</c:v>
                </c:pt>
                <c:pt idx="56">
                  <c:v>3583</c:v>
                </c:pt>
                <c:pt idx="57">
                  <c:v>3977</c:v>
                </c:pt>
                <c:pt idx="58">
                  <c:v>3991</c:v>
                </c:pt>
                <c:pt idx="59">
                  <c:v>4271</c:v>
                </c:pt>
                <c:pt idx="60">
                  <c:v>4338</c:v>
                </c:pt>
                <c:pt idx="61">
                  <c:v>4367</c:v>
                </c:pt>
                <c:pt idx="62">
                  <c:v>4679.5</c:v>
                </c:pt>
                <c:pt idx="63">
                  <c:v>4735</c:v>
                </c:pt>
                <c:pt idx="64">
                  <c:v>4751</c:v>
                </c:pt>
                <c:pt idx="65">
                  <c:v>5087</c:v>
                </c:pt>
                <c:pt idx="66">
                  <c:v>5443</c:v>
                </c:pt>
                <c:pt idx="67">
                  <c:v>5475</c:v>
                </c:pt>
                <c:pt idx="68">
                  <c:v>5843</c:v>
                </c:pt>
                <c:pt idx="69">
                  <c:v>7444</c:v>
                </c:pt>
                <c:pt idx="70">
                  <c:v>7445</c:v>
                </c:pt>
                <c:pt idx="71">
                  <c:v>7643</c:v>
                </c:pt>
              </c:numCache>
            </c:numRef>
          </c:xVal>
          <c:yVal>
            <c:numRef>
              <c:f>A!$U$21:$U$947</c:f>
              <c:numCache>
                <c:formatCode>m/d/yyyy</c:formatCode>
                <c:ptCount val="927"/>
                <c:pt idx="54" formatCode="General">
                  <c:v>1.9518549997883383E-2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F-4660-BBEB-82544B6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446296"/>
        <c:axId val="1"/>
      </c:scatterChart>
      <c:valAx>
        <c:axId val="2784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44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9525</xdr:rowOff>
    </xdr:from>
    <xdr:to>
      <xdr:col>18</xdr:col>
      <xdr:colOff>28575</xdr:colOff>
      <xdr:row>19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8CF592D-9B16-C12F-55B6-E3914491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3593" TargetMode="External"/><Relationship Id="rId21" Type="http://schemas.openxmlformats.org/officeDocument/2006/relationships/hyperlink" Target="http://www.konkoly.hu/cgi-bin/IBVS?5960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593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vsolj.cetus-net.org/vsoljno5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88"/>
  <sheetViews>
    <sheetView tabSelected="1" zoomScale="87" zoomScaleNormal="87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  <col min="19" max="19" width="9.85546875" style="2" customWidth="1"/>
    <col min="21" max="21" width="9.85546875" customWidth="1"/>
  </cols>
  <sheetData>
    <row r="1" spans="1:6" ht="20.25">
      <c r="A1" s="1" t="s">
        <v>40</v>
      </c>
    </row>
    <row r="2" spans="1:6">
      <c r="A2" t="s">
        <v>28</v>
      </c>
      <c r="B2" s="25" t="s">
        <v>39</v>
      </c>
      <c r="C2" s="2"/>
      <c r="D2" s="2"/>
    </row>
    <row r="3" spans="1:6" ht="13.5" thickBot="1"/>
    <row r="4" spans="1:6" ht="13.5" thickBot="1">
      <c r="A4" s="4" t="s">
        <v>4</v>
      </c>
      <c r="C4" s="26">
        <v>52500.73</v>
      </c>
      <c r="D4" s="27">
        <v>0.93509690000000001</v>
      </c>
    </row>
    <row r="5" spans="1:6">
      <c r="A5" s="8" t="s">
        <v>33</v>
      </c>
      <c r="B5" s="9"/>
      <c r="C5" s="10">
        <v>-9.5</v>
      </c>
      <c r="D5" s="9" t="s">
        <v>34</v>
      </c>
    </row>
    <row r="6" spans="1:6">
      <c r="A6" s="4" t="s">
        <v>5</v>
      </c>
    </row>
    <row r="7" spans="1:6">
      <c r="A7" t="s">
        <v>6</v>
      </c>
      <c r="C7">
        <f>+C4</f>
        <v>52500.73</v>
      </c>
    </row>
    <row r="8" spans="1:6">
      <c r="A8" t="s">
        <v>7</v>
      </c>
      <c r="C8">
        <f>+D4</f>
        <v>0.93509690000000001</v>
      </c>
    </row>
    <row r="9" spans="1:6">
      <c r="A9" s="23" t="s">
        <v>38</v>
      </c>
      <c r="B9" s="24">
        <v>70</v>
      </c>
      <c r="C9" s="21" t="str">
        <f>"F"&amp;B9</f>
        <v>F70</v>
      </c>
      <c r="D9" s="22" t="str">
        <f>"G"&amp;B9</f>
        <v>G70</v>
      </c>
    </row>
    <row r="10" spans="1:6" ht="13.5" thickBot="1">
      <c r="A10" s="9"/>
      <c r="B10" s="9"/>
      <c r="C10" s="3" t="s">
        <v>24</v>
      </c>
      <c r="D10" s="3" t="s">
        <v>25</v>
      </c>
      <c r="E10" s="9"/>
    </row>
    <row r="11" spans="1:6">
      <c r="A11" s="9" t="s">
        <v>20</v>
      </c>
      <c r="B11" s="9"/>
      <c r="C11" s="20">
        <f ca="1">INTERCEPT(INDIRECT($D$9):G940,INDIRECT($C$9):F940)</f>
        <v>-3.4348380127702258E-3</v>
      </c>
      <c r="D11" s="2"/>
      <c r="E11" s="9"/>
    </row>
    <row r="12" spans="1:6">
      <c r="A12" s="9" t="s">
        <v>21</v>
      </c>
      <c r="B12" s="9"/>
      <c r="C12" s="20">
        <f ca="1">SLOPE(INDIRECT($D$9):G940,INDIRECT($C$9):F940)</f>
        <v>-3.137396439068038E-7</v>
      </c>
      <c r="D12" s="2"/>
      <c r="E12" s="9"/>
    </row>
    <row r="13" spans="1:6">
      <c r="A13" s="9" t="s">
        <v>23</v>
      </c>
      <c r="B13" s="9"/>
      <c r="C13" s="2" t="s">
        <v>18</v>
      </c>
      <c r="D13" s="2"/>
      <c r="E13" s="9"/>
    </row>
    <row r="14" spans="1:6">
      <c r="A14" s="9"/>
      <c r="B14" s="9"/>
      <c r="C14" s="9"/>
      <c r="D14" s="9"/>
      <c r="E14" s="13" t="s">
        <v>355</v>
      </c>
      <c r="F14" s="10">
        <v>1</v>
      </c>
    </row>
    <row r="15" spans="1:6">
      <c r="A15" s="11" t="s">
        <v>22</v>
      </c>
      <c r="B15" s="9"/>
      <c r="C15" s="12">
        <f ca="1">(C7+C11)+(C8+C12)*INT(MAX(F21:F3481))</f>
        <v>59647.669773949892</v>
      </c>
      <c r="D15" s="13"/>
      <c r="E15" s="13" t="s">
        <v>35</v>
      </c>
      <c r="F15" s="14">
        <f ca="1">NOW()+15018.5+$C$5/24</f>
        <v>59972.72996261574</v>
      </c>
    </row>
    <row r="16" spans="1:6">
      <c r="A16" s="15" t="s">
        <v>8</v>
      </c>
      <c r="B16" s="9"/>
      <c r="C16" s="16">
        <f ca="1">+C8+C12</f>
        <v>0.93509658626035608</v>
      </c>
      <c r="D16" s="13"/>
      <c r="E16" s="13" t="s">
        <v>356</v>
      </c>
      <c r="F16" s="14">
        <f ca="1">ROUND(2*(F15-$C$7)/$C$8,0)/2+F14</f>
        <v>7991.5</v>
      </c>
    </row>
    <row r="17" spans="1:26" ht="13.5" thickBot="1">
      <c r="A17" s="13" t="s">
        <v>32</v>
      </c>
      <c r="B17" s="9"/>
      <c r="C17" s="9">
        <f>COUNT(C21:C2139)</f>
        <v>72</v>
      </c>
      <c r="D17" s="13"/>
      <c r="E17" s="13" t="s">
        <v>36</v>
      </c>
      <c r="F17" s="22">
        <f ca="1">ROUND(2*(F15-$C$15)/$C$16,0)/2+F14</f>
        <v>348.5</v>
      </c>
    </row>
    <row r="18" spans="1:26" ht="14.25" thickTop="1" thickBot="1">
      <c r="A18" s="15" t="s">
        <v>9</v>
      </c>
      <c r="B18" s="9"/>
      <c r="C18" s="18">
        <f ca="1">+C15</f>
        <v>59647.669773949892</v>
      </c>
      <c r="D18" s="19">
        <f ca="1">+C16</f>
        <v>0.93509658626035608</v>
      </c>
      <c r="E18" s="13" t="s">
        <v>37</v>
      </c>
      <c r="F18" s="17">
        <f ca="1">+$C$15+$C$16*F17-15018.5-$C$5/24</f>
        <v>44955.446767594964</v>
      </c>
    </row>
    <row r="19" spans="1:26" ht="13.5" thickTop="1">
      <c r="F19" t="s">
        <v>366</v>
      </c>
    </row>
    <row r="20" spans="1:26" ht="13.5" thickBot="1">
      <c r="A20" s="3" t="s">
        <v>10</v>
      </c>
      <c r="B20" s="3" t="s">
        <v>11</v>
      </c>
      <c r="C20" s="64" t="s">
        <v>12</v>
      </c>
      <c r="D20" s="64" t="s">
        <v>17</v>
      </c>
      <c r="E20" s="3" t="s">
        <v>13</v>
      </c>
      <c r="F20" s="3" t="s">
        <v>14</v>
      </c>
      <c r="G20" s="3" t="s">
        <v>15</v>
      </c>
      <c r="H20" s="6" t="s">
        <v>48</v>
      </c>
      <c r="I20" s="6" t="s">
        <v>72</v>
      </c>
      <c r="J20" s="6" t="s">
        <v>67</v>
      </c>
      <c r="K20" s="6" t="s">
        <v>65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74" t="s">
        <v>19</v>
      </c>
      <c r="R20" s="75" t="s">
        <v>363</v>
      </c>
      <c r="S20" s="74" t="s">
        <v>350</v>
      </c>
      <c r="U20" s="3" t="s">
        <v>349</v>
      </c>
    </row>
    <row r="21" spans="1:26">
      <c r="A21" s="50" t="s">
        <v>82</v>
      </c>
      <c r="B21" s="50" t="s">
        <v>42</v>
      </c>
      <c r="C21" s="65">
        <v>24711.53</v>
      </c>
      <c r="D21" s="65" t="s">
        <v>48</v>
      </c>
      <c r="E21" s="28">
        <f t="shared" ref="E21:E51" si="0">+(C21-C$7)/C$8</f>
        <v>-29717.989654334222</v>
      </c>
      <c r="F21" s="28">
        <f t="shared" ref="F21:F51" si="1">ROUND(2*E21,0)/2</f>
        <v>-29718</v>
      </c>
      <c r="G21" s="28">
        <f t="shared" ref="G21:G51" si="2">+C21-(C$7+F21*C$8)</f>
        <v>9.674199995060917E-3</v>
      </c>
      <c r="H21" s="28">
        <f t="shared" ref="H21:H30" si="3">G21</f>
        <v>9.674199995060917E-3</v>
      </c>
      <c r="I21" s="28"/>
      <c r="J21" s="28"/>
      <c r="K21" s="28"/>
      <c r="L21" s="28"/>
      <c r="M21" s="28"/>
      <c r="N21" s="28"/>
      <c r="O21" s="28">
        <f t="shared" ref="O21:O51" ca="1" si="4">+C$11+C$12*$F21</f>
        <v>5.88887672485217E-3</v>
      </c>
      <c r="P21" s="28"/>
      <c r="Q21" s="29">
        <f t="shared" ref="Q21:Q51" si="5">+C21-15018.5</f>
        <v>9693.0299999999988</v>
      </c>
      <c r="S21" s="63">
        <v>0.1</v>
      </c>
      <c r="U21" s="29"/>
    </row>
    <row r="22" spans="1:26">
      <c r="A22" s="50" t="s">
        <v>87</v>
      </c>
      <c r="B22" s="50" t="s">
        <v>42</v>
      </c>
      <c r="C22" s="65">
        <v>26576.097000000002</v>
      </c>
      <c r="D22" s="65" t="s">
        <v>72</v>
      </c>
      <c r="E22" s="28">
        <f t="shared" si="0"/>
        <v>-27724.006998632976</v>
      </c>
      <c r="F22" s="28">
        <f t="shared" si="1"/>
        <v>-27724</v>
      </c>
      <c r="G22" s="28">
        <f t="shared" si="2"/>
        <v>-6.5444000028946903E-3</v>
      </c>
      <c r="H22" s="28">
        <f t="shared" si="3"/>
        <v>-6.5444000028946903E-3</v>
      </c>
      <c r="J22" s="28"/>
      <c r="K22" s="28"/>
      <c r="L22" s="28"/>
      <c r="M22" s="28"/>
      <c r="N22" s="28"/>
      <c r="O22" s="28">
        <f t="shared" ca="1" si="4"/>
        <v>5.2632798749020033E-3</v>
      </c>
      <c r="P22" s="28"/>
      <c r="Q22" s="29">
        <f t="shared" si="5"/>
        <v>11557.597000000002</v>
      </c>
      <c r="S22" s="63">
        <v>0.1</v>
      </c>
      <c r="U22" s="29"/>
      <c r="Z22" t="e">
        <f>IF(C22=#REF!,9999,"")</f>
        <v>#REF!</v>
      </c>
    </row>
    <row r="23" spans="1:26">
      <c r="A23" s="50" t="s">
        <v>87</v>
      </c>
      <c r="B23" s="50" t="s">
        <v>42</v>
      </c>
      <c r="C23" s="65">
        <v>26960.421999999999</v>
      </c>
      <c r="D23" s="65" t="s">
        <v>72</v>
      </c>
      <c r="E23" s="28">
        <f t="shared" si="0"/>
        <v>-27313.006812449068</v>
      </c>
      <c r="F23" s="28">
        <f t="shared" si="1"/>
        <v>-27313</v>
      </c>
      <c r="G23" s="28">
        <f t="shared" si="2"/>
        <v>-6.3703000050736591E-3</v>
      </c>
      <c r="H23" s="28">
        <f t="shared" si="3"/>
        <v>-6.3703000050736591E-3</v>
      </c>
      <c r="J23" s="28"/>
      <c r="K23" s="28"/>
      <c r="L23" s="28"/>
      <c r="M23" s="28"/>
      <c r="N23" s="28"/>
      <c r="O23" s="28">
        <f t="shared" ca="1" si="4"/>
        <v>5.1343328812563068E-3</v>
      </c>
      <c r="P23" s="28"/>
      <c r="Q23" s="29">
        <f t="shared" si="5"/>
        <v>11941.921999999999</v>
      </c>
      <c r="S23" s="63">
        <v>0.1</v>
      </c>
      <c r="U23" s="29"/>
      <c r="Z23" t="str">
        <f>IF(C23=C22,9999,"")</f>
        <v/>
      </c>
    </row>
    <row r="24" spans="1:26">
      <c r="A24" s="50" t="s">
        <v>96</v>
      </c>
      <c r="B24" s="50" t="s">
        <v>42</v>
      </c>
      <c r="C24" s="65">
        <v>29173.81</v>
      </c>
      <c r="D24" s="65" t="s">
        <v>72</v>
      </c>
      <c r="E24" s="28">
        <f t="shared" si="0"/>
        <v>-24945.992228185125</v>
      </c>
      <c r="F24" s="28">
        <f t="shared" si="1"/>
        <v>-24946</v>
      </c>
      <c r="G24" s="28">
        <f t="shared" si="2"/>
        <v>7.2673999966355041E-3</v>
      </c>
      <c r="H24" s="28">
        <f t="shared" si="3"/>
        <v>7.2673999966355041E-3</v>
      </c>
      <c r="J24" s="28"/>
      <c r="K24" s="28"/>
      <c r="L24" s="28"/>
      <c r="M24" s="28"/>
      <c r="N24" s="28"/>
      <c r="O24" s="28">
        <f t="shared" ca="1" si="4"/>
        <v>4.3917111441289019E-3</v>
      </c>
      <c r="P24" s="28"/>
      <c r="Q24" s="29">
        <f t="shared" si="5"/>
        <v>14155.310000000001</v>
      </c>
      <c r="S24" s="63">
        <v>0.1</v>
      </c>
      <c r="U24" s="29"/>
      <c r="Z24" t="str">
        <f>IF(C24=C23,9999,"")</f>
        <v/>
      </c>
    </row>
    <row r="25" spans="1:26">
      <c r="A25" s="50" t="s">
        <v>96</v>
      </c>
      <c r="B25" s="50" t="s">
        <v>42</v>
      </c>
      <c r="C25" s="65">
        <v>29190.634999999998</v>
      </c>
      <c r="D25" s="65" t="s">
        <v>72</v>
      </c>
      <c r="E25" s="28">
        <f t="shared" si="0"/>
        <v>-24927.999440485797</v>
      </c>
      <c r="F25" s="28">
        <f t="shared" si="1"/>
        <v>-24928</v>
      </c>
      <c r="G25" s="28">
        <f t="shared" si="2"/>
        <v>5.2319999667815864E-4</v>
      </c>
      <c r="H25" s="28">
        <f t="shared" si="3"/>
        <v>5.2319999667815864E-4</v>
      </c>
      <c r="J25" s="28"/>
      <c r="K25" s="28"/>
      <c r="L25" s="28"/>
      <c r="M25" s="28"/>
      <c r="N25" s="28"/>
      <c r="O25" s="28">
        <f t="shared" ca="1" si="4"/>
        <v>4.3860638305385788E-3</v>
      </c>
      <c r="P25" s="28"/>
      <c r="Q25" s="29">
        <f t="shared" si="5"/>
        <v>14172.134999999998</v>
      </c>
      <c r="S25" s="63">
        <v>0.1</v>
      </c>
      <c r="U25" s="29"/>
      <c r="Z25" t="str">
        <f>IF(C25=C24,9999,"")</f>
        <v/>
      </c>
    </row>
    <row r="26" spans="1:26">
      <c r="A26" s="50" t="s">
        <v>96</v>
      </c>
      <c r="B26" s="50" t="s">
        <v>42</v>
      </c>
      <c r="C26" s="65">
        <v>29550.644</v>
      </c>
      <c r="D26" s="65" t="s">
        <v>72</v>
      </c>
      <c r="E26" s="28">
        <f t="shared" si="0"/>
        <v>-24543.002976482974</v>
      </c>
      <c r="F26" s="28">
        <f t="shared" si="1"/>
        <v>-24543</v>
      </c>
      <c r="G26" s="28">
        <f t="shared" si="2"/>
        <v>-2.7833000021928456E-3</v>
      </c>
      <c r="H26" s="28">
        <f t="shared" si="3"/>
        <v>-2.7833000021928456E-3</v>
      </c>
      <c r="J26" s="28"/>
      <c r="K26" s="28"/>
      <c r="L26" s="28"/>
      <c r="M26" s="28"/>
      <c r="N26" s="28"/>
      <c r="O26" s="28">
        <f t="shared" ca="1" si="4"/>
        <v>4.26527406763446E-3</v>
      </c>
      <c r="P26" s="28"/>
      <c r="Q26" s="29">
        <f t="shared" si="5"/>
        <v>14532.144</v>
      </c>
      <c r="S26" s="63">
        <v>0.1</v>
      </c>
      <c r="U26" s="29"/>
      <c r="Z26" t="str">
        <f>IF(C26=C25,9999,"")</f>
        <v/>
      </c>
    </row>
    <row r="27" spans="1:26">
      <c r="A27" s="50" t="s">
        <v>96</v>
      </c>
      <c r="B27" s="50" t="s">
        <v>42</v>
      </c>
      <c r="C27" s="65">
        <v>29552.526000000002</v>
      </c>
      <c r="D27" s="65" t="s">
        <v>72</v>
      </c>
      <c r="E27" s="28">
        <f t="shared" si="0"/>
        <v>-24540.990350839576</v>
      </c>
      <c r="F27" s="28">
        <f t="shared" si="1"/>
        <v>-24541</v>
      </c>
      <c r="G27" s="28">
        <f t="shared" si="2"/>
        <v>9.0228999979444779E-3</v>
      </c>
      <c r="H27" s="28">
        <f t="shared" si="3"/>
        <v>9.0228999979444779E-3</v>
      </c>
      <c r="J27" s="28"/>
      <c r="K27" s="28"/>
      <c r="L27" s="28"/>
      <c r="M27" s="28"/>
      <c r="N27" s="28"/>
      <c r="O27" s="28">
        <f t="shared" ca="1" si="4"/>
        <v>4.2646465883466461E-3</v>
      </c>
      <c r="P27" s="28"/>
      <c r="Q27" s="29">
        <f t="shared" si="5"/>
        <v>14534.026000000002</v>
      </c>
      <c r="S27" s="63">
        <v>0.1</v>
      </c>
      <c r="U27" s="29"/>
      <c r="Z27" t="str">
        <f>IF(C27=C26,9999,"")</f>
        <v/>
      </c>
    </row>
    <row r="28" spans="1:26">
      <c r="A28" s="50" t="s">
        <v>96</v>
      </c>
      <c r="B28" s="50" t="s">
        <v>42</v>
      </c>
      <c r="C28" s="65">
        <v>29577.768</v>
      </c>
      <c r="D28" s="65" t="s">
        <v>72</v>
      </c>
      <c r="E28" s="28">
        <f t="shared" si="0"/>
        <v>-24513.996356955096</v>
      </c>
      <c r="F28" s="28">
        <f t="shared" si="1"/>
        <v>-24514</v>
      </c>
      <c r="G28" s="28">
        <f t="shared" si="2"/>
        <v>3.4065999971062411E-3</v>
      </c>
      <c r="H28" s="28">
        <f t="shared" si="3"/>
        <v>3.4065999971062411E-3</v>
      </c>
      <c r="J28" s="28"/>
      <c r="K28" s="28"/>
      <c r="L28" s="28"/>
      <c r="M28" s="28"/>
      <c r="N28" s="28"/>
      <c r="O28" s="28">
        <f t="shared" ca="1" si="4"/>
        <v>4.2561756179611623E-3</v>
      </c>
      <c r="P28" s="28"/>
      <c r="Q28" s="29">
        <f t="shared" si="5"/>
        <v>14559.268</v>
      </c>
      <c r="S28" s="63">
        <v>0.1</v>
      </c>
      <c r="U28" s="29"/>
      <c r="Z28" t="s">
        <v>348</v>
      </c>
    </row>
    <row r="29" spans="1:26">
      <c r="A29" s="50" t="s">
        <v>96</v>
      </c>
      <c r="B29" s="50" t="s">
        <v>42</v>
      </c>
      <c r="C29" s="65">
        <v>29582.437999999998</v>
      </c>
      <c r="D29" s="65" t="s">
        <v>72</v>
      </c>
      <c r="E29" s="28">
        <f t="shared" si="0"/>
        <v>-24509.002222122654</v>
      </c>
      <c r="F29" s="28">
        <f t="shared" si="1"/>
        <v>-24509</v>
      </c>
      <c r="G29" s="28">
        <f t="shared" si="2"/>
        <v>-2.0779000042239204E-3</v>
      </c>
      <c r="H29" s="28">
        <f t="shared" si="3"/>
        <v>-2.0779000042239204E-3</v>
      </c>
      <c r="J29" s="28"/>
      <c r="K29" s="28"/>
      <c r="L29" s="28"/>
      <c r="M29" s="28"/>
      <c r="N29" s="28"/>
      <c r="O29" s="28">
        <f t="shared" ca="1" si="4"/>
        <v>4.2546069197416285E-3</v>
      </c>
      <c r="P29" s="28"/>
      <c r="Q29" s="29">
        <f t="shared" si="5"/>
        <v>14563.937999999998</v>
      </c>
      <c r="S29" s="63">
        <v>0.1</v>
      </c>
      <c r="U29" s="29"/>
      <c r="Z29" t="s">
        <v>348</v>
      </c>
    </row>
    <row r="30" spans="1:26">
      <c r="A30" s="50" t="s">
        <v>96</v>
      </c>
      <c r="B30" s="50" t="s">
        <v>42</v>
      </c>
      <c r="C30" s="65">
        <v>29880.739000000001</v>
      </c>
      <c r="D30" s="65" t="s">
        <v>72</v>
      </c>
      <c r="E30" s="28">
        <f t="shared" si="0"/>
        <v>-24189.996780012854</v>
      </c>
      <c r="F30" s="28">
        <f t="shared" si="1"/>
        <v>-24190</v>
      </c>
      <c r="G30" s="28">
        <f t="shared" si="2"/>
        <v>3.0109999970591161E-3</v>
      </c>
      <c r="H30" s="28">
        <f t="shared" si="3"/>
        <v>3.0109999970591161E-3</v>
      </c>
      <c r="J30" s="28"/>
      <c r="K30" s="28"/>
      <c r="L30" s="28"/>
      <c r="M30" s="28"/>
      <c r="N30" s="28"/>
      <c r="O30" s="28">
        <f t="shared" ca="1" si="4"/>
        <v>4.1545239733353579E-3</v>
      </c>
      <c r="P30" s="28"/>
      <c r="Q30" s="29">
        <f t="shared" si="5"/>
        <v>14862.239000000001</v>
      </c>
      <c r="S30" s="63">
        <v>0.1</v>
      </c>
      <c r="U30" s="29"/>
      <c r="Z30" t="s">
        <v>348</v>
      </c>
    </row>
    <row r="31" spans="1:26">
      <c r="A31" t="s">
        <v>16</v>
      </c>
      <c r="C31" s="66">
        <v>29880.74</v>
      </c>
      <c r="D31" s="66"/>
      <c r="E31" s="28">
        <f t="shared" si="0"/>
        <v>-24189.995710604966</v>
      </c>
      <c r="F31" s="28">
        <f t="shared" si="1"/>
        <v>-24190</v>
      </c>
      <c r="G31" s="28">
        <f t="shared" si="2"/>
        <v>4.010999997262843E-3</v>
      </c>
      <c r="H31" s="28"/>
      <c r="J31" s="28"/>
      <c r="K31" s="28">
        <v>4.010999997262843E-3</v>
      </c>
      <c r="L31" s="28"/>
      <c r="M31" s="28"/>
      <c r="N31" s="28"/>
      <c r="O31" s="28">
        <f t="shared" ca="1" si="4"/>
        <v>4.1545239733353579E-3</v>
      </c>
      <c r="P31" s="28"/>
      <c r="Q31" s="29">
        <f t="shared" si="5"/>
        <v>14862.240000000002</v>
      </c>
      <c r="R31" t="s">
        <v>65</v>
      </c>
      <c r="S31" s="63">
        <v>1</v>
      </c>
    </row>
    <row r="32" spans="1:26">
      <c r="A32" s="50" t="s">
        <v>96</v>
      </c>
      <c r="B32" s="50" t="s">
        <v>42</v>
      </c>
      <c r="C32" s="65">
        <v>29895.698</v>
      </c>
      <c r="D32" s="65" t="s">
        <v>72</v>
      </c>
      <c r="E32" s="28">
        <f t="shared" si="0"/>
        <v>-24173.99950743073</v>
      </c>
      <c r="F32" s="28">
        <f t="shared" si="1"/>
        <v>-24174</v>
      </c>
      <c r="G32" s="28">
        <f t="shared" si="2"/>
        <v>4.605999965860974E-4</v>
      </c>
      <c r="H32" s="28">
        <f>G32</f>
        <v>4.605999965860974E-4</v>
      </c>
      <c r="J32" s="28"/>
      <c r="K32" s="28"/>
      <c r="L32" s="28"/>
      <c r="M32" s="28"/>
      <c r="N32" s="28"/>
      <c r="O32" s="28">
        <f t="shared" ca="1" si="4"/>
        <v>4.1495041390328495E-3</v>
      </c>
      <c r="P32" s="28"/>
      <c r="Q32" s="29">
        <f t="shared" si="5"/>
        <v>14877.198</v>
      </c>
      <c r="S32" s="63">
        <v>0.1</v>
      </c>
      <c r="U32" s="29"/>
      <c r="Z32" t="s">
        <v>348</v>
      </c>
    </row>
    <row r="33" spans="1:26">
      <c r="A33" s="50" t="s">
        <v>120</v>
      </c>
      <c r="B33" s="50" t="s">
        <v>42</v>
      </c>
      <c r="C33" s="65">
        <v>37578.46</v>
      </c>
      <c r="D33" s="65" t="s">
        <v>72</v>
      </c>
      <c r="E33" s="28">
        <f t="shared" si="0"/>
        <v>-15957.993230434198</v>
      </c>
      <c r="F33" s="28">
        <f t="shared" si="1"/>
        <v>-15958</v>
      </c>
      <c r="G33" s="28">
        <f t="shared" si="2"/>
        <v>6.3301999980467372E-3</v>
      </c>
      <c r="H33" s="28">
        <f>G33</f>
        <v>6.3301999980467372E-3</v>
      </c>
      <c r="J33" s="28"/>
      <c r="K33" s="28"/>
      <c r="L33" s="28"/>
      <c r="M33" s="28"/>
      <c r="N33" s="28"/>
      <c r="O33" s="28">
        <f t="shared" ca="1" si="4"/>
        <v>1.5718192246945489E-3</v>
      </c>
      <c r="P33" s="28"/>
      <c r="Q33" s="29">
        <f t="shared" si="5"/>
        <v>22559.96</v>
      </c>
      <c r="S33" s="63">
        <v>0.1</v>
      </c>
      <c r="U33" s="29"/>
      <c r="Z33" t="s">
        <v>348</v>
      </c>
    </row>
    <row r="34" spans="1:26">
      <c r="A34" t="s">
        <v>359</v>
      </c>
      <c r="C34" s="66">
        <v>38643.491999999998</v>
      </c>
      <c r="D34" s="66"/>
      <c r="E34" s="28">
        <f t="shared" si="0"/>
        <v>-14819.039609691792</v>
      </c>
      <c r="F34" s="28">
        <f t="shared" si="1"/>
        <v>-14819</v>
      </c>
      <c r="G34" s="28">
        <f t="shared" si="2"/>
        <v>-3.7038900001789443E-2</v>
      </c>
      <c r="H34" s="28"/>
      <c r="J34" s="28"/>
      <c r="K34" s="28">
        <v>-3.7038900001789443E-2</v>
      </c>
      <c r="L34" s="28"/>
      <c r="M34" s="28"/>
      <c r="N34" s="28"/>
      <c r="O34" s="28">
        <f t="shared" ca="1" si="4"/>
        <v>1.2144697702846999E-3</v>
      </c>
      <c r="P34" s="28"/>
      <c r="Q34" s="29">
        <f t="shared" si="5"/>
        <v>23624.991999999998</v>
      </c>
      <c r="R34" t="s">
        <v>65</v>
      </c>
      <c r="S34" s="63">
        <v>1</v>
      </c>
    </row>
    <row r="35" spans="1:26">
      <c r="A35" s="50" t="s">
        <v>52</v>
      </c>
      <c r="B35" s="50"/>
      <c r="C35" s="65">
        <v>39033.447999999997</v>
      </c>
      <c r="D35" s="65" t="s">
        <v>48</v>
      </c>
      <c r="E35" s="28">
        <f t="shared" si="0"/>
        <v>-14402.017587695998</v>
      </c>
      <c r="F35" s="28">
        <f t="shared" si="1"/>
        <v>-14402</v>
      </c>
      <c r="G35" s="28">
        <f t="shared" si="2"/>
        <v>-1.6446200002974365E-2</v>
      </c>
      <c r="H35" s="28">
        <f t="shared" ref="H35:H40" si="6">G35</f>
        <v>-1.6446200002974365E-2</v>
      </c>
      <c r="I35" s="28"/>
      <c r="J35" s="28"/>
      <c r="K35" s="28"/>
      <c r="L35" s="28"/>
      <c r="M35" s="28"/>
      <c r="N35" s="28"/>
      <c r="O35" s="28">
        <f t="shared" ca="1" si="4"/>
        <v>1.0836403387755626E-3</v>
      </c>
      <c r="P35" s="28"/>
      <c r="Q35" s="29">
        <f t="shared" si="5"/>
        <v>24014.947999999997</v>
      </c>
      <c r="S35" s="63">
        <v>0.1</v>
      </c>
      <c r="T35" s="28" t="s">
        <v>55</v>
      </c>
      <c r="U35" s="29"/>
      <c r="V35" s="28"/>
      <c r="W35" s="28"/>
      <c r="X35" s="28"/>
      <c r="Y35" t="s">
        <v>56</v>
      </c>
      <c r="Z35" t="s">
        <v>348</v>
      </c>
    </row>
    <row r="36" spans="1:26">
      <c r="A36" s="50" t="s">
        <v>52</v>
      </c>
      <c r="B36" s="50"/>
      <c r="C36" s="65">
        <v>41598.442999999999</v>
      </c>
      <c r="D36" s="65" t="s">
        <v>48</v>
      </c>
      <c r="E36" s="28">
        <f t="shared" si="0"/>
        <v>-11658.991704496084</v>
      </c>
      <c r="F36" s="28">
        <f t="shared" si="1"/>
        <v>-11659</v>
      </c>
      <c r="G36" s="28">
        <f t="shared" si="2"/>
        <v>7.7571000001626089E-3</v>
      </c>
      <c r="H36" s="28">
        <f t="shared" si="6"/>
        <v>7.7571000001626089E-3</v>
      </c>
      <c r="I36" s="28"/>
      <c r="J36" s="28"/>
      <c r="K36" s="28"/>
      <c r="L36" s="28"/>
      <c r="M36" s="28"/>
      <c r="N36" s="28"/>
      <c r="O36" s="28">
        <f t="shared" ca="1" si="4"/>
        <v>2.2305249553919958E-4</v>
      </c>
      <c r="P36" s="28"/>
      <c r="Q36" s="29">
        <f t="shared" si="5"/>
        <v>26579.942999999999</v>
      </c>
      <c r="S36" s="63">
        <v>0.1</v>
      </c>
      <c r="T36" s="28" t="s">
        <v>55</v>
      </c>
      <c r="U36" s="29"/>
      <c r="V36" s="28"/>
      <c r="W36" s="28"/>
      <c r="X36" s="28"/>
      <c r="Y36" t="s">
        <v>56</v>
      </c>
      <c r="Z36" t="s">
        <v>348</v>
      </c>
    </row>
    <row r="37" spans="1:26">
      <c r="A37" s="50" t="s">
        <v>52</v>
      </c>
      <c r="B37" s="50"/>
      <c r="C37" s="65">
        <v>41599.375999999997</v>
      </c>
      <c r="D37" s="65" t="s">
        <v>48</v>
      </c>
      <c r="E37" s="28">
        <f t="shared" si="0"/>
        <v>-11657.993946937484</v>
      </c>
      <c r="F37" s="28">
        <f t="shared" si="1"/>
        <v>-11658</v>
      </c>
      <c r="G37" s="28">
        <f t="shared" si="2"/>
        <v>5.6601999895065092E-3</v>
      </c>
      <c r="H37" s="28">
        <f t="shared" si="6"/>
        <v>5.6601999895065092E-3</v>
      </c>
      <c r="I37" s="28"/>
      <c r="J37" s="28"/>
      <c r="K37" s="28"/>
      <c r="L37" s="28"/>
      <c r="M37" s="28"/>
      <c r="N37" s="28"/>
      <c r="O37" s="28">
        <f t="shared" ca="1" si="4"/>
        <v>2.2273875589529308E-4</v>
      </c>
      <c r="P37" s="28"/>
      <c r="Q37" s="29">
        <f t="shared" si="5"/>
        <v>26580.875999999997</v>
      </c>
      <c r="S37" s="63">
        <v>0.1</v>
      </c>
      <c r="T37" s="28" t="s">
        <v>55</v>
      </c>
      <c r="U37" s="29"/>
      <c r="V37" s="28"/>
      <c r="W37" s="28"/>
      <c r="X37" s="28"/>
      <c r="Y37" t="s">
        <v>56</v>
      </c>
      <c r="Z37" t="s">
        <v>348</v>
      </c>
    </row>
    <row r="38" spans="1:26">
      <c r="A38" s="50" t="s">
        <v>52</v>
      </c>
      <c r="B38" s="50"/>
      <c r="C38" s="65">
        <v>41600.307999999997</v>
      </c>
      <c r="D38" s="65" t="s">
        <v>48</v>
      </c>
      <c r="E38" s="28">
        <f t="shared" si="0"/>
        <v>-11656.997258786769</v>
      </c>
      <c r="F38" s="28">
        <f t="shared" si="1"/>
        <v>-11657</v>
      </c>
      <c r="G38" s="28">
        <f t="shared" si="2"/>
        <v>2.5632999968365766E-3</v>
      </c>
      <c r="H38" s="28">
        <f t="shared" si="6"/>
        <v>2.5632999968365766E-3</v>
      </c>
      <c r="I38" s="28"/>
      <c r="J38" s="28"/>
      <c r="K38" s="28"/>
      <c r="L38" s="28"/>
      <c r="M38" s="28"/>
      <c r="N38" s="28"/>
      <c r="O38" s="28">
        <f t="shared" ca="1" si="4"/>
        <v>2.2242501625138614E-4</v>
      </c>
      <c r="P38" s="28"/>
      <c r="Q38" s="29">
        <f t="shared" si="5"/>
        <v>26581.807999999997</v>
      </c>
      <c r="S38" s="63">
        <v>0.1</v>
      </c>
      <c r="T38" s="28" t="s">
        <v>55</v>
      </c>
      <c r="U38" s="29"/>
      <c r="V38" s="28"/>
      <c r="W38" s="28"/>
      <c r="X38" s="28"/>
      <c r="Y38" t="s">
        <v>56</v>
      </c>
      <c r="Z38" t="s">
        <v>348</v>
      </c>
    </row>
    <row r="39" spans="1:26">
      <c r="A39" s="50" t="s">
        <v>52</v>
      </c>
      <c r="B39" s="50"/>
      <c r="C39" s="65">
        <v>41959.374000000003</v>
      </c>
      <c r="D39" s="65" t="s">
        <v>48</v>
      </c>
      <c r="E39" s="28">
        <f t="shared" si="0"/>
        <v>-11273.009246421414</v>
      </c>
      <c r="F39" s="28">
        <f t="shared" si="1"/>
        <v>-11273</v>
      </c>
      <c r="G39" s="28">
        <f t="shared" si="2"/>
        <v>-8.6462999970535748E-3</v>
      </c>
      <c r="H39" s="28">
        <f t="shared" si="6"/>
        <v>-8.6462999970535748E-3</v>
      </c>
      <c r="I39" s="28"/>
      <c r="J39" s="28"/>
      <c r="K39" s="28"/>
      <c r="L39" s="28"/>
      <c r="M39" s="28"/>
      <c r="N39" s="28"/>
      <c r="O39" s="28">
        <f t="shared" ca="1" si="4"/>
        <v>1.0194899299117337E-4</v>
      </c>
      <c r="P39" s="28"/>
      <c r="Q39" s="29">
        <f t="shared" si="5"/>
        <v>26940.874000000003</v>
      </c>
      <c r="S39" s="63">
        <v>0.1</v>
      </c>
      <c r="T39" s="28" t="s">
        <v>55</v>
      </c>
      <c r="U39" s="29"/>
      <c r="V39" s="28"/>
      <c r="W39" s="28"/>
      <c r="X39" s="28"/>
      <c r="Y39" t="s">
        <v>56</v>
      </c>
      <c r="Z39" t="s">
        <v>348</v>
      </c>
    </row>
    <row r="40" spans="1:26">
      <c r="A40" s="50" t="s">
        <v>52</v>
      </c>
      <c r="B40" s="50"/>
      <c r="C40" s="65">
        <v>41960.324000000001</v>
      </c>
      <c r="D40" s="65" t="s">
        <v>48</v>
      </c>
      <c r="E40" s="28">
        <f t="shared" si="0"/>
        <v>-11271.993308928735</v>
      </c>
      <c r="F40" s="28">
        <f t="shared" si="1"/>
        <v>-11272</v>
      </c>
      <c r="G40" s="28">
        <f t="shared" si="2"/>
        <v>6.2567999993916601E-3</v>
      </c>
      <c r="H40" s="28">
        <f t="shared" si="6"/>
        <v>6.2567999993916601E-3</v>
      </c>
      <c r="I40" s="28"/>
      <c r="J40" s="28"/>
      <c r="K40" s="28"/>
      <c r="L40" s="28"/>
      <c r="M40" s="28"/>
      <c r="N40" s="28"/>
      <c r="O40" s="28">
        <f t="shared" ca="1" si="4"/>
        <v>1.0163525334726687E-4</v>
      </c>
      <c r="P40" s="28"/>
      <c r="Q40" s="29">
        <f t="shared" si="5"/>
        <v>26941.824000000001</v>
      </c>
      <c r="S40" s="63">
        <v>0.1</v>
      </c>
      <c r="T40" s="28" t="s">
        <v>55</v>
      </c>
      <c r="U40" s="29"/>
      <c r="V40" s="28"/>
      <c r="W40" s="28"/>
      <c r="X40" s="28"/>
      <c r="Y40" t="s">
        <v>56</v>
      </c>
      <c r="Z40" t="s">
        <v>348</v>
      </c>
    </row>
    <row r="41" spans="1:26">
      <c r="A41" s="50" t="s">
        <v>53</v>
      </c>
      <c r="B41" s="50"/>
      <c r="C41" s="65">
        <v>42652.328000000001</v>
      </c>
      <c r="D41" s="65" t="s">
        <v>49</v>
      </c>
      <c r="E41" s="28">
        <f t="shared" si="0"/>
        <v>-10531.958773470431</v>
      </c>
      <c r="F41" s="28">
        <f t="shared" si="1"/>
        <v>-10532</v>
      </c>
      <c r="G41" s="28">
        <f t="shared" si="2"/>
        <v>3.8550799996301066E-2</v>
      </c>
      <c r="H41" s="28"/>
      <c r="I41" s="28">
        <f>G41</f>
        <v>3.8550799996301066E-2</v>
      </c>
      <c r="K41" s="28"/>
      <c r="L41" s="28"/>
      <c r="M41" s="28"/>
      <c r="N41" s="28"/>
      <c r="O41" s="28">
        <f t="shared" ca="1" si="4"/>
        <v>-1.3053208314376796E-4</v>
      </c>
      <c r="P41" s="28"/>
      <c r="Q41" s="29">
        <f t="shared" si="5"/>
        <v>27633.828000000001</v>
      </c>
      <c r="S41" s="63">
        <v>1</v>
      </c>
      <c r="T41" s="28" t="s">
        <v>55</v>
      </c>
      <c r="U41" s="29"/>
      <c r="V41" s="28"/>
      <c r="W41" s="28"/>
      <c r="X41" s="28"/>
      <c r="Y41" t="s">
        <v>56</v>
      </c>
      <c r="Z41" t="s">
        <v>348</v>
      </c>
    </row>
    <row r="42" spans="1:26">
      <c r="A42" s="50" t="s">
        <v>54</v>
      </c>
      <c r="B42" s="50"/>
      <c r="C42" s="65">
        <v>47060.345500000003</v>
      </c>
      <c r="D42" s="65" t="s">
        <v>50</v>
      </c>
      <c r="E42" s="28">
        <f t="shared" si="0"/>
        <v>-5817.9900927914532</v>
      </c>
      <c r="F42" s="28">
        <f t="shared" si="1"/>
        <v>-5818</v>
      </c>
      <c r="G42" s="28">
        <f t="shared" si="2"/>
        <v>9.2642000017804094E-3</v>
      </c>
      <c r="I42" s="28"/>
      <c r="J42" s="28">
        <f t="shared" ref="J42:J49" si="7">G42</f>
        <v>9.2642000017804094E-3</v>
      </c>
      <c r="K42" s="28"/>
      <c r="L42" s="28"/>
      <c r="M42" s="28"/>
      <c r="N42" s="28"/>
      <c r="O42" s="28">
        <f t="shared" ca="1" si="4"/>
        <v>-1.6095007645204413E-3</v>
      </c>
      <c r="P42" s="28"/>
      <c r="Q42" s="29">
        <f t="shared" si="5"/>
        <v>32041.845500000003</v>
      </c>
      <c r="S42" s="63">
        <v>1</v>
      </c>
      <c r="T42" s="28" t="s">
        <v>55</v>
      </c>
      <c r="U42" s="29"/>
      <c r="V42" s="28"/>
      <c r="W42" s="28"/>
      <c r="X42" s="28"/>
      <c r="Y42" t="s">
        <v>56</v>
      </c>
      <c r="Z42" t="s">
        <v>348</v>
      </c>
    </row>
    <row r="43" spans="1:26">
      <c r="A43" s="50" t="s">
        <v>309</v>
      </c>
      <c r="B43" s="50" t="s">
        <v>42</v>
      </c>
      <c r="C43" s="65">
        <v>47804.667000000001</v>
      </c>
      <c r="D43" s="65" t="s">
        <v>308</v>
      </c>
      <c r="E43" s="28">
        <f t="shared" si="0"/>
        <v>-5022.0068102033083</v>
      </c>
      <c r="F43" s="28">
        <f t="shared" si="1"/>
        <v>-5022</v>
      </c>
      <c r="G43" s="28">
        <f t="shared" si="2"/>
        <v>-6.3682000036351383E-3</v>
      </c>
      <c r="H43" s="28"/>
      <c r="I43" s="28"/>
      <c r="J43" s="28">
        <f t="shared" si="7"/>
        <v>-6.3682000036351383E-3</v>
      </c>
      <c r="K43" s="28"/>
      <c r="L43" s="28"/>
      <c r="M43" s="28"/>
      <c r="N43" s="28"/>
      <c r="O43" s="28">
        <f t="shared" ca="1" si="4"/>
        <v>-1.8592375210702572E-3</v>
      </c>
      <c r="P43" s="28"/>
      <c r="Q43" s="29">
        <f t="shared" si="5"/>
        <v>32786.167000000001</v>
      </c>
      <c r="S43" s="63">
        <v>1</v>
      </c>
      <c r="U43" s="29"/>
      <c r="Z43" t="s">
        <v>348</v>
      </c>
    </row>
    <row r="44" spans="1:26">
      <c r="A44" s="50" t="s">
        <v>306</v>
      </c>
      <c r="B44" s="50" t="s">
        <v>42</v>
      </c>
      <c r="C44" s="65">
        <v>47851.429700000001</v>
      </c>
      <c r="D44" s="65" t="s">
        <v>186</v>
      </c>
      <c r="E44" s="28">
        <f t="shared" si="0"/>
        <v>-4971.9984100043566</v>
      </c>
      <c r="F44" s="28">
        <f t="shared" si="1"/>
        <v>-4972</v>
      </c>
      <c r="G44" s="28">
        <f t="shared" si="2"/>
        <v>1.4867999998386949E-3</v>
      </c>
      <c r="H44" s="28"/>
      <c r="I44" s="28"/>
      <c r="J44" s="28">
        <f t="shared" si="7"/>
        <v>1.4867999998386949E-3</v>
      </c>
      <c r="L44" s="28"/>
      <c r="M44" s="28"/>
      <c r="N44" s="28"/>
      <c r="O44" s="28">
        <f t="shared" ca="1" si="4"/>
        <v>-1.8749245032655972E-3</v>
      </c>
      <c r="P44" s="28"/>
      <c r="Q44" s="29">
        <f t="shared" si="5"/>
        <v>32832.929700000001</v>
      </c>
      <c r="S44" s="63">
        <v>1</v>
      </c>
      <c r="U44" s="29"/>
      <c r="Z44" t="s">
        <v>348</v>
      </c>
    </row>
    <row r="45" spans="1:26">
      <c r="A45" s="50" t="s">
        <v>306</v>
      </c>
      <c r="B45" s="50" t="s">
        <v>42</v>
      </c>
      <c r="C45" s="65">
        <v>48180.579299999998</v>
      </c>
      <c r="D45" s="65" t="s">
        <v>186</v>
      </c>
      <c r="E45" s="28">
        <f t="shared" si="0"/>
        <v>-4620.0032317506402</v>
      </c>
      <c r="F45" s="28">
        <f t="shared" si="1"/>
        <v>-4620</v>
      </c>
      <c r="G45" s="28">
        <f t="shared" si="2"/>
        <v>-3.0220000044209883E-3</v>
      </c>
      <c r="H45" s="28"/>
      <c r="I45" s="28"/>
      <c r="J45" s="28">
        <f t="shared" si="7"/>
        <v>-3.0220000044209883E-3</v>
      </c>
      <c r="L45" s="28"/>
      <c r="M45" s="28"/>
      <c r="N45" s="28"/>
      <c r="O45" s="28">
        <f t="shared" ca="1" si="4"/>
        <v>-1.9853608579207919E-3</v>
      </c>
      <c r="P45" s="28"/>
      <c r="Q45" s="29">
        <f t="shared" si="5"/>
        <v>33162.079299999998</v>
      </c>
      <c r="S45" s="63">
        <v>1</v>
      </c>
      <c r="U45" s="29"/>
      <c r="Z45" t="s">
        <v>348</v>
      </c>
    </row>
    <row r="46" spans="1:26">
      <c r="A46" s="50" t="s">
        <v>166</v>
      </c>
      <c r="B46" s="50" t="s">
        <v>42</v>
      </c>
      <c r="C46" s="65">
        <v>48180.5798</v>
      </c>
      <c r="D46" s="65" t="s">
        <v>72</v>
      </c>
      <c r="E46" s="28">
        <f t="shared" si="0"/>
        <v>-4620.0026970466952</v>
      </c>
      <c r="F46" s="28">
        <f t="shared" si="1"/>
        <v>-4620</v>
      </c>
      <c r="G46" s="28">
        <f t="shared" si="2"/>
        <v>-2.5220000025001355E-3</v>
      </c>
      <c r="H46" s="28"/>
      <c r="J46" s="28">
        <f t="shared" si="7"/>
        <v>-2.5220000025001355E-3</v>
      </c>
      <c r="K46" s="28"/>
      <c r="L46" s="28"/>
      <c r="M46" s="28"/>
      <c r="N46" s="28"/>
      <c r="O46" s="28">
        <f t="shared" ca="1" si="4"/>
        <v>-1.9853608579207919E-3</v>
      </c>
      <c r="P46" s="28"/>
      <c r="Q46" s="29">
        <f t="shared" si="5"/>
        <v>33162.0798</v>
      </c>
      <c r="S46" s="63">
        <v>1</v>
      </c>
      <c r="U46" s="29"/>
      <c r="Z46" t="s">
        <v>348</v>
      </c>
    </row>
    <row r="47" spans="1:26">
      <c r="A47" s="50" t="s">
        <v>51</v>
      </c>
      <c r="B47" s="50"/>
      <c r="C47" s="65">
        <v>48180.580300000001</v>
      </c>
      <c r="D47" s="65" t="s">
        <v>50</v>
      </c>
      <c r="E47" s="28">
        <f t="shared" si="0"/>
        <v>-4620.0021623427492</v>
      </c>
      <c r="F47" s="28">
        <f t="shared" si="1"/>
        <v>-4620</v>
      </c>
      <c r="G47" s="28">
        <f t="shared" si="2"/>
        <v>-2.0220000005792826E-3</v>
      </c>
      <c r="H47" s="28"/>
      <c r="I47" s="28"/>
      <c r="J47" s="28">
        <f t="shared" si="7"/>
        <v>-2.0220000005792826E-3</v>
      </c>
      <c r="K47" s="28"/>
      <c r="L47" s="28"/>
      <c r="M47" s="28"/>
      <c r="N47" s="28"/>
      <c r="O47" s="28">
        <f t="shared" ca="1" si="4"/>
        <v>-1.9853608579207919E-3</v>
      </c>
      <c r="P47" s="28"/>
      <c r="Q47" s="29">
        <f t="shared" si="5"/>
        <v>33162.080300000001</v>
      </c>
      <c r="S47" s="63">
        <v>1</v>
      </c>
      <c r="T47" s="28" t="s">
        <v>55</v>
      </c>
      <c r="U47" s="29"/>
      <c r="V47" s="28"/>
      <c r="W47" s="28"/>
      <c r="X47" s="28"/>
      <c r="Y47" t="s">
        <v>56</v>
      </c>
      <c r="Z47" t="s">
        <v>348</v>
      </c>
    </row>
    <row r="48" spans="1:26">
      <c r="A48" s="50" t="s">
        <v>313</v>
      </c>
      <c r="B48" s="50" t="s">
        <v>42</v>
      </c>
      <c r="C48" s="65">
        <v>48209.568899999998</v>
      </c>
      <c r="D48" s="65" t="s">
        <v>308</v>
      </c>
      <c r="E48" s="28">
        <f t="shared" si="0"/>
        <v>-4589.0015248687114</v>
      </c>
      <c r="F48" s="28">
        <f t="shared" si="1"/>
        <v>-4589</v>
      </c>
      <c r="G48" s="28">
        <f t="shared" si="2"/>
        <v>-1.425900001777336E-3</v>
      </c>
      <c r="H48" s="28"/>
      <c r="I48" s="28"/>
      <c r="J48" s="28">
        <f t="shared" si="7"/>
        <v>-1.425900001777336E-3</v>
      </c>
      <c r="K48" s="28"/>
      <c r="L48" s="28"/>
      <c r="M48" s="28"/>
      <c r="N48" s="28"/>
      <c r="O48" s="28">
        <f t="shared" ca="1" si="4"/>
        <v>-1.995086786881903E-3</v>
      </c>
      <c r="P48" s="28"/>
      <c r="Q48" s="29">
        <f t="shared" si="5"/>
        <v>33191.068899999998</v>
      </c>
      <c r="S48" s="63">
        <v>1</v>
      </c>
      <c r="U48" s="29"/>
      <c r="Z48" t="s">
        <v>348</v>
      </c>
    </row>
    <row r="49" spans="1:26">
      <c r="A49" s="50" t="s">
        <v>315</v>
      </c>
      <c r="B49" s="50" t="s">
        <v>42</v>
      </c>
      <c r="C49" s="65">
        <v>48500.383699999998</v>
      </c>
      <c r="D49" s="65" t="s">
        <v>71</v>
      </c>
      <c r="E49" s="28">
        <f t="shared" si="0"/>
        <v>-4278.0018840828207</v>
      </c>
      <c r="F49" s="28">
        <f t="shared" si="1"/>
        <v>-4278</v>
      </c>
      <c r="G49" s="28">
        <f t="shared" si="2"/>
        <v>-1.7618000056245364E-3</v>
      </c>
      <c r="H49" s="28"/>
      <c r="I49" s="28"/>
      <c r="J49" s="28">
        <f t="shared" si="7"/>
        <v>-1.7618000056245364E-3</v>
      </c>
      <c r="K49" s="28"/>
      <c r="L49" s="28"/>
      <c r="M49" s="28"/>
      <c r="N49" s="28"/>
      <c r="O49" s="28">
        <f t="shared" ca="1" si="4"/>
        <v>-2.0926598161369191E-3</v>
      </c>
      <c r="P49" s="28"/>
      <c r="Q49" s="29">
        <f t="shared" si="5"/>
        <v>33481.883699999998</v>
      </c>
      <c r="S49" s="63">
        <v>1</v>
      </c>
      <c r="U49" s="29"/>
      <c r="Z49" t="s">
        <v>348</v>
      </c>
    </row>
    <row r="50" spans="1:26">
      <c r="A50" s="51" t="s">
        <v>41</v>
      </c>
      <c r="B50" s="52" t="s">
        <v>42</v>
      </c>
      <c r="C50" s="67">
        <v>50013.370999999999</v>
      </c>
      <c r="D50" s="67">
        <v>2.2000000000000001E-3</v>
      </c>
      <c r="E50" s="28">
        <f t="shared" si="0"/>
        <v>-2660.0013324822316</v>
      </c>
      <c r="F50" s="28">
        <f t="shared" si="1"/>
        <v>-2660</v>
      </c>
      <c r="G50" s="28">
        <f t="shared" si="2"/>
        <v>-1.2460000070859678E-3</v>
      </c>
      <c r="H50" s="28"/>
      <c r="I50" s="28"/>
      <c r="J50" s="28">
        <f>D50</f>
        <v>2.2000000000000001E-3</v>
      </c>
      <c r="L50" s="28"/>
      <c r="M50" s="28"/>
      <c r="N50" s="28"/>
      <c r="O50" s="28">
        <f t="shared" ca="1" si="4"/>
        <v>-2.6002905599781276E-3</v>
      </c>
      <c r="P50" s="28"/>
      <c r="Q50" s="29">
        <f t="shared" si="5"/>
        <v>34994.870999999999</v>
      </c>
      <c r="R50" t="s">
        <v>67</v>
      </c>
      <c r="S50" s="63">
        <v>1</v>
      </c>
      <c r="T50" s="28" t="str">
        <f>IF(ABS(C50-C49)&lt;0.00001,1,"")</f>
        <v/>
      </c>
      <c r="U50" s="29"/>
      <c r="Z50" t="s">
        <v>348</v>
      </c>
    </row>
    <row r="51" spans="1:26">
      <c r="A51" s="50" t="s">
        <v>319</v>
      </c>
      <c r="B51" s="50" t="s">
        <v>42</v>
      </c>
      <c r="C51" s="65">
        <v>50701.612999999998</v>
      </c>
      <c r="D51" s="65" t="s">
        <v>317</v>
      </c>
      <c r="E51" s="28">
        <f t="shared" si="0"/>
        <v>-1923.9899094949471</v>
      </c>
      <c r="F51" s="28">
        <f t="shared" si="1"/>
        <v>-1924</v>
      </c>
      <c r="G51" s="28">
        <f t="shared" si="2"/>
        <v>9.4355999972322024E-3</v>
      </c>
      <c r="H51" s="28"/>
      <c r="I51" s="28">
        <f>G51</f>
        <v>9.4355999972322024E-3</v>
      </c>
      <c r="K51" s="28"/>
      <c r="L51" s="28"/>
      <c r="M51" s="28"/>
      <c r="N51" s="28"/>
      <c r="O51" s="28">
        <f t="shared" ca="1" si="4"/>
        <v>-2.8312029378935351E-3</v>
      </c>
      <c r="P51" s="28"/>
      <c r="Q51" s="29">
        <f t="shared" si="5"/>
        <v>35683.112999999998</v>
      </c>
      <c r="S51" s="63">
        <v>0.1</v>
      </c>
      <c r="U51" s="29"/>
      <c r="Z51" t="s">
        <v>348</v>
      </c>
    </row>
    <row r="52" spans="1:26">
      <c r="A52" s="50" t="s">
        <v>321</v>
      </c>
      <c r="B52" s="50" t="s">
        <v>42</v>
      </c>
      <c r="C52" s="65">
        <v>51305.671999999999</v>
      </c>
      <c r="D52" s="65" t="s">
        <v>317</v>
      </c>
      <c r="E52" s="28">
        <f t="shared" ref="E52:E83" si="8">+(C52-C$7)/C$8</f>
        <v>-1278.0044506617492</v>
      </c>
      <c r="F52" s="28">
        <f t="shared" ref="F52:F83" si="9">ROUND(2*E52,0)/2</f>
        <v>-1278</v>
      </c>
      <c r="G52" s="28">
        <f t="shared" ref="G52:G74" si="10">+C52-(C$7+F52*C$8)</f>
        <v>-4.1618000032030977E-3</v>
      </c>
      <c r="H52" s="28"/>
      <c r="I52" s="28">
        <f>G52</f>
        <v>-4.1618000032030977E-3</v>
      </c>
      <c r="J52" s="28"/>
      <c r="K52" s="28"/>
      <c r="L52" s="28"/>
      <c r="M52" s="28"/>
      <c r="N52" s="28"/>
      <c r="O52" s="28">
        <f t="shared" ref="O52:O83" ca="1" si="11">+C$11+C$12*$F52</f>
        <v>-3.0338787478573306E-3</v>
      </c>
      <c r="P52" s="28"/>
      <c r="Q52" s="29">
        <f t="shared" ref="Q52:Q83" si="12">+C52-15018.5</f>
        <v>36287.171999999999</v>
      </c>
      <c r="S52" s="63">
        <v>0.1</v>
      </c>
      <c r="U52" s="29"/>
      <c r="Z52" t="s">
        <v>348</v>
      </c>
    </row>
    <row r="53" spans="1:26">
      <c r="A53" s="50" t="s">
        <v>319</v>
      </c>
      <c r="B53" s="50" t="s">
        <v>42</v>
      </c>
      <c r="C53" s="65">
        <v>51436.593000000001</v>
      </c>
      <c r="D53" s="65" t="s">
        <v>317</v>
      </c>
      <c r="E53" s="28">
        <f t="shared" si="8"/>
        <v>-1137.9965006835146</v>
      </c>
      <c r="F53" s="28">
        <f t="shared" si="9"/>
        <v>-1138</v>
      </c>
      <c r="G53" s="28">
        <f t="shared" si="10"/>
        <v>3.2721999959903769E-3</v>
      </c>
      <c r="H53" s="28"/>
      <c r="I53" s="28">
        <f>G53</f>
        <v>3.2721999959903769E-3</v>
      </c>
      <c r="K53" s="28"/>
      <c r="L53" s="28"/>
      <c r="M53" s="28"/>
      <c r="N53" s="28"/>
      <c r="O53" s="28">
        <f t="shared" ca="1" si="11"/>
        <v>-3.0778022980042829E-3</v>
      </c>
      <c r="P53" s="28"/>
      <c r="Q53" s="29">
        <f t="shared" si="12"/>
        <v>36418.093000000001</v>
      </c>
      <c r="S53" s="63">
        <v>0.1</v>
      </c>
      <c r="U53" s="29"/>
      <c r="Z53" t="s">
        <v>348</v>
      </c>
    </row>
    <row r="54" spans="1:26">
      <c r="A54" s="50" t="s">
        <v>187</v>
      </c>
      <c r="B54" s="50" t="s">
        <v>42</v>
      </c>
      <c r="C54" s="65">
        <v>51468.383600000001</v>
      </c>
      <c r="D54" s="65" t="s">
        <v>72</v>
      </c>
      <c r="E54" s="28">
        <f t="shared" si="8"/>
        <v>-1103.9993823100067</v>
      </c>
      <c r="F54" s="28">
        <f t="shared" si="9"/>
        <v>-1104</v>
      </c>
      <c r="G54" s="28">
        <f t="shared" si="10"/>
        <v>5.7759999617701396E-4</v>
      </c>
      <c r="H54" s="28"/>
      <c r="J54" s="28">
        <f>G54</f>
        <v>5.7759999617701396E-4</v>
      </c>
      <c r="K54" s="28"/>
      <c r="L54" s="28"/>
      <c r="M54" s="28"/>
      <c r="N54" s="28"/>
      <c r="O54" s="28">
        <f t="shared" ca="1" si="11"/>
        <v>-3.0884694458971143E-3</v>
      </c>
      <c r="P54" s="28"/>
      <c r="Q54" s="29">
        <f t="shared" si="12"/>
        <v>36449.883600000001</v>
      </c>
      <c r="S54" s="63">
        <v>1</v>
      </c>
      <c r="U54" s="29"/>
      <c r="Z54" t="s">
        <v>348</v>
      </c>
    </row>
    <row r="55" spans="1:26">
      <c r="A55" s="51" t="s">
        <v>43</v>
      </c>
      <c r="B55" s="53" t="s">
        <v>42</v>
      </c>
      <c r="C55" s="67">
        <v>51468.3842</v>
      </c>
      <c r="D55" s="67">
        <v>5.0000000000000001E-4</v>
      </c>
      <c r="E55" s="28">
        <f t="shared" si="8"/>
        <v>-1103.9987406652751</v>
      </c>
      <c r="F55" s="28">
        <f t="shared" si="9"/>
        <v>-1104</v>
      </c>
      <c r="G55" s="28">
        <f t="shared" si="10"/>
        <v>1.1775999955716543E-3</v>
      </c>
      <c r="H55" s="28"/>
      <c r="I55" s="28"/>
      <c r="J55" s="28">
        <f>D55</f>
        <v>5.0000000000000001E-4</v>
      </c>
      <c r="L55" s="28"/>
      <c r="M55" s="28"/>
      <c r="N55" s="28"/>
      <c r="O55" s="28">
        <f t="shared" ca="1" si="11"/>
        <v>-3.0884694458971143E-3</v>
      </c>
      <c r="P55" s="28"/>
      <c r="Q55" s="29">
        <f t="shared" si="12"/>
        <v>36449.8842</v>
      </c>
      <c r="R55" t="s">
        <v>67</v>
      </c>
      <c r="S55" s="63">
        <v>1</v>
      </c>
      <c r="T55" s="28"/>
      <c r="U55" s="29"/>
      <c r="Z55" t="s">
        <v>348</v>
      </c>
    </row>
    <row r="56" spans="1:26">
      <c r="A56" s="50" t="s">
        <v>187</v>
      </c>
      <c r="B56" s="50" t="s">
        <v>42</v>
      </c>
      <c r="C56" s="65">
        <v>51468.384700000002</v>
      </c>
      <c r="D56" s="65" t="s">
        <v>72</v>
      </c>
      <c r="E56" s="28">
        <f t="shared" si="8"/>
        <v>-1103.9982059613296</v>
      </c>
      <c r="F56" s="28">
        <f t="shared" si="9"/>
        <v>-1104</v>
      </c>
      <c r="G56" s="28">
        <f t="shared" si="10"/>
        <v>1.6775999974925071E-3</v>
      </c>
      <c r="H56" s="28"/>
      <c r="J56" s="28">
        <f>G56</f>
        <v>1.6775999974925071E-3</v>
      </c>
      <c r="K56" s="28"/>
      <c r="L56" s="28"/>
      <c r="M56" s="28"/>
      <c r="N56" s="28"/>
      <c r="O56" s="28">
        <f t="shared" ca="1" si="11"/>
        <v>-3.0884694458971143E-3</v>
      </c>
      <c r="P56" s="28"/>
      <c r="Q56" s="29">
        <f t="shared" si="12"/>
        <v>36449.884700000002</v>
      </c>
      <c r="S56" s="63">
        <v>1</v>
      </c>
      <c r="U56" s="29"/>
      <c r="Z56" t="s">
        <v>348</v>
      </c>
    </row>
    <row r="57" spans="1:26">
      <c r="A57" s="51" t="s">
        <v>44</v>
      </c>
      <c r="B57" s="53" t="s">
        <v>42</v>
      </c>
      <c r="C57" s="67">
        <v>51770.416700000002</v>
      </c>
      <c r="D57" s="67">
        <v>5.9999999999999995E-4</v>
      </c>
      <c r="E57" s="28">
        <f t="shared" si="8"/>
        <v>-781.00280302501437</v>
      </c>
      <c r="F57" s="28">
        <f t="shared" si="9"/>
        <v>-781</v>
      </c>
      <c r="G57" s="28">
        <f t="shared" si="10"/>
        <v>-2.6211000003968365E-3</v>
      </c>
      <c r="H57" s="28"/>
      <c r="I57" s="28"/>
      <c r="J57" s="28">
        <f>$G57</f>
        <v>-2.6211000003968365E-3</v>
      </c>
      <c r="K57" s="28">
        <f>$G57</f>
        <v>-2.6211000003968365E-3</v>
      </c>
      <c r="L57" s="28"/>
      <c r="M57" s="28"/>
      <c r="N57" s="28"/>
      <c r="O57" s="28">
        <f t="shared" ca="1" si="11"/>
        <v>-3.1898073508790118E-3</v>
      </c>
      <c r="P57" s="28"/>
      <c r="Q57" s="29">
        <f t="shared" si="12"/>
        <v>36751.916700000002</v>
      </c>
      <c r="R57" t="s">
        <v>67</v>
      </c>
      <c r="S57" s="63">
        <v>1</v>
      </c>
      <c r="T57" s="28"/>
      <c r="U57" s="29"/>
      <c r="Z57" t="s">
        <v>348</v>
      </c>
    </row>
    <row r="58" spans="1:26">
      <c r="A58" t="s">
        <v>360</v>
      </c>
      <c r="B58" t="s">
        <v>42</v>
      </c>
      <c r="C58" s="66">
        <v>52218.331200000001</v>
      </c>
      <c r="D58" s="66">
        <v>1.2999999999999999E-3</v>
      </c>
      <c r="E58" s="28">
        <f t="shared" si="8"/>
        <v>-301.99950400862485</v>
      </c>
      <c r="F58" s="28">
        <f t="shared" si="9"/>
        <v>-302</v>
      </c>
      <c r="G58" s="28">
        <f t="shared" si="10"/>
        <v>4.6379999548662454E-4</v>
      </c>
      <c r="H58" s="28"/>
      <c r="J58" s="28"/>
      <c r="K58" s="28">
        <f t="shared" ref="I58:K92" si="13">$G58</f>
        <v>4.6379999548662454E-4</v>
      </c>
      <c r="L58" s="28"/>
      <c r="M58" s="28"/>
      <c r="N58" s="28"/>
      <c r="O58" s="28">
        <f t="shared" ca="1" si="11"/>
        <v>-3.3400886403103709E-3</v>
      </c>
      <c r="P58" s="28"/>
      <c r="Q58" s="29">
        <f t="shared" si="12"/>
        <v>37199.831200000001</v>
      </c>
      <c r="R58" t="s">
        <v>65</v>
      </c>
      <c r="S58" s="63">
        <v>1</v>
      </c>
    </row>
    <row r="59" spans="1:26">
      <c r="A59" t="s">
        <v>360</v>
      </c>
      <c r="B59" t="s">
        <v>58</v>
      </c>
      <c r="C59" s="66">
        <v>52224.413999999997</v>
      </c>
      <c r="D59" s="66">
        <v>4.0000000000000001E-3</v>
      </c>
      <c r="E59" s="28">
        <f t="shared" si="8"/>
        <v>-295.49450971338496</v>
      </c>
      <c r="F59" s="28">
        <f t="shared" si="9"/>
        <v>-295.5</v>
      </c>
      <c r="G59" s="28">
        <f t="shared" si="10"/>
        <v>5.1339499914320186E-3</v>
      </c>
      <c r="H59" s="28"/>
      <c r="J59" s="28"/>
      <c r="K59" s="28">
        <f t="shared" si="13"/>
        <v>5.1339499914320186E-3</v>
      </c>
      <c r="L59" s="28"/>
      <c r="M59" s="28"/>
      <c r="N59" s="28"/>
      <c r="O59" s="28">
        <f t="shared" ca="1" si="11"/>
        <v>-3.3421279479957651E-3</v>
      </c>
      <c r="P59" s="28"/>
      <c r="Q59" s="29">
        <f t="shared" si="12"/>
        <v>37205.913999999997</v>
      </c>
      <c r="R59" t="s">
        <v>65</v>
      </c>
      <c r="S59" s="63">
        <v>1</v>
      </c>
    </row>
    <row r="60" spans="1:26">
      <c r="A60" s="33" t="s">
        <v>60</v>
      </c>
      <c r="B60" s="32" t="s">
        <v>58</v>
      </c>
      <c r="C60" s="65">
        <v>52471.739000000001</v>
      </c>
      <c r="D60" s="65">
        <v>2.9999999999999997E-4</v>
      </c>
      <c r="E60" s="28">
        <f t="shared" si="8"/>
        <v>-31.003204052972269</v>
      </c>
      <c r="F60" s="28">
        <f t="shared" si="9"/>
        <v>-31</v>
      </c>
      <c r="G60" s="28">
        <f t="shared" si="10"/>
        <v>-2.9961000036564656E-3</v>
      </c>
      <c r="H60" s="28"/>
      <c r="J60" s="28"/>
      <c r="K60" s="28"/>
      <c r="L60" s="28"/>
      <c r="M60" s="28"/>
      <c r="N60" s="28"/>
      <c r="O60" s="28">
        <f t="shared" ca="1" si="11"/>
        <v>-3.4251120838091147E-3</v>
      </c>
      <c r="P60" s="28"/>
      <c r="Q60" s="29">
        <f t="shared" si="12"/>
        <v>37453.239000000001</v>
      </c>
      <c r="S60" s="63">
        <v>1</v>
      </c>
      <c r="U60" s="29"/>
      <c r="Z60" t="s">
        <v>348</v>
      </c>
    </row>
    <row r="61" spans="1:26">
      <c r="A61" s="50" t="s">
        <v>16</v>
      </c>
      <c r="B61" s="50"/>
      <c r="C61" s="65">
        <v>52500.73</v>
      </c>
      <c r="D61" s="65" t="s">
        <v>18</v>
      </c>
      <c r="E61" s="28">
        <f t="shared" si="8"/>
        <v>0</v>
      </c>
      <c r="F61" s="28">
        <f t="shared" si="9"/>
        <v>0</v>
      </c>
      <c r="G61" s="28">
        <f t="shared" si="10"/>
        <v>0</v>
      </c>
      <c r="H61" s="28">
        <f>G61</f>
        <v>0</v>
      </c>
      <c r="I61" s="28"/>
      <c r="J61" s="28"/>
      <c r="K61" s="28"/>
      <c r="L61" s="28"/>
      <c r="M61" s="28"/>
      <c r="N61" s="28"/>
      <c r="O61" s="28">
        <f t="shared" ca="1" si="11"/>
        <v>-3.4348380127702258E-3</v>
      </c>
      <c r="P61" s="28"/>
      <c r="Q61" s="29">
        <f t="shared" si="12"/>
        <v>37482.230000000003</v>
      </c>
      <c r="S61" s="63">
        <v>1</v>
      </c>
      <c r="T61" s="28"/>
      <c r="U61" s="29"/>
      <c r="V61" s="28"/>
      <c r="W61" s="28"/>
      <c r="X61" s="28"/>
      <c r="Z61" t="s">
        <v>348</v>
      </c>
    </row>
    <row r="62" spans="1:26">
      <c r="A62" s="50" t="s">
        <v>210</v>
      </c>
      <c r="B62" s="50" t="s">
        <v>42</v>
      </c>
      <c r="C62" s="65">
        <v>52583.959799999997</v>
      </c>
      <c r="D62" s="65" t="s">
        <v>72</v>
      </c>
      <c r="E62" s="28">
        <f t="shared" si="8"/>
        <v>89.006604556162785</v>
      </c>
      <c r="F62" s="28">
        <f t="shared" si="9"/>
        <v>89</v>
      </c>
      <c r="G62" s="28">
        <f t="shared" si="10"/>
        <v>6.175899994559586E-3</v>
      </c>
      <c r="H62" s="28"/>
      <c r="J62" s="28"/>
      <c r="K62" s="28"/>
      <c r="L62" s="28"/>
      <c r="M62" s="28"/>
      <c r="N62" s="28"/>
      <c r="O62" s="28">
        <f t="shared" ca="1" si="11"/>
        <v>-3.4627608410779313E-3</v>
      </c>
      <c r="P62" s="28"/>
      <c r="Q62" s="29">
        <f t="shared" si="12"/>
        <v>37565.459799999997</v>
      </c>
      <c r="S62" s="63">
        <v>1</v>
      </c>
      <c r="U62" s="29"/>
      <c r="V62" s="28"/>
      <c r="W62" s="28"/>
      <c r="X62" s="28"/>
      <c r="Z62" t="s">
        <v>348</v>
      </c>
    </row>
    <row r="63" spans="1:26">
      <c r="A63" t="s">
        <v>361</v>
      </c>
      <c r="C63" s="66">
        <v>52583.959799999997</v>
      </c>
      <c r="D63" s="66"/>
      <c r="E63" s="28">
        <f t="shared" si="8"/>
        <v>89.006604556162785</v>
      </c>
      <c r="F63" s="28">
        <f t="shared" si="9"/>
        <v>89</v>
      </c>
      <c r="G63" s="28">
        <f t="shared" si="10"/>
        <v>6.175899994559586E-3</v>
      </c>
      <c r="H63" s="28"/>
      <c r="J63" s="28"/>
      <c r="K63" s="28">
        <f t="shared" si="13"/>
        <v>6.175899994559586E-3</v>
      </c>
      <c r="L63" s="28"/>
      <c r="M63" s="28"/>
      <c r="N63" s="28"/>
      <c r="O63" s="28">
        <f t="shared" ca="1" si="11"/>
        <v>-3.4627608410779313E-3</v>
      </c>
      <c r="P63" s="28"/>
      <c r="Q63" s="29">
        <f t="shared" si="12"/>
        <v>37565.459799999997</v>
      </c>
      <c r="R63" t="s">
        <v>65</v>
      </c>
      <c r="S63" s="63">
        <v>1</v>
      </c>
    </row>
    <row r="64" spans="1:26">
      <c r="A64" t="s">
        <v>361</v>
      </c>
      <c r="C64" s="66">
        <v>52583.959799999997</v>
      </c>
      <c r="D64" s="66"/>
      <c r="E64" s="28">
        <f t="shared" si="8"/>
        <v>89.006604556162785</v>
      </c>
      <c r="F64" s="28">
        <f t="shared" si="9"/>
        <v>89</v>
      </c>
      <c r="G64" s="28">
        <f t="shared" si="10"/>
        <v>6.175899994559586E-3</v>
      </c>
      <c r="H64" s="28"/>
      <c r="J64" s="28"/>
      <c r="K64" s="28">
        <f t="shared" si="13"/>
        <v>6.175899994559586E-3</v>
      </c>
      <c r="L64" s="28"/>
      <c r="M64" s="28"/>
      <c r="N64" s="28"/>
      <c r="O64" s="28">
        <f t="shared" ca="1" si="11"/>
        <v>-3.4627608410779313E-3</v>
      </c>
      <c r="P64" s="28"/>
      <c r="Q64" s="29">
        <f t="shared" si="12"/>
        <v>37565.459799999997</v>
      </c>
      <c r="R64" t="s">
        <v>65</v>
      </c>
      <c r="S64" s="63">
        <v>1</v>
      </c>
    </row>
    <row r="65" spans="1:26">
      <c r="A65" s="51" t="s">
        <v>45</v>
      </c>
      <c r="B65" s="52" t="s">
        <v>42</v>
      </c>
      <c r="C65" s="68">
        <v>52929.003799999999</v>
      </c>
      <c r="D65" s="68">
        <v>2.0000000000000001E-4</v>
      </c>
      <c r="E65" s="28">
        <f t="shared" si="8"/>
        <v>457.999379529539</v>
      </c>
      <c r="F65" s="28">
        <f t="shared" si="9"/>
        <v>458</v>
      </c>
      <c r="G65" s="28">
        <f t="shared" si="10"/>
        <v>-5.802000014227815E-4</v>
      </c>
      <c r="H65" s="28"/>
      <c r="I65" s="28"/>
      <c r="J65" s="28"/>
      <c r="K65" s="28">
        <f t="shared" si="13"/>
        <v>-5.802000014227815E-4</v>
      </c>
      <c r="L65" s="28"/>
      <c r="M65" s="28"/>
      <c r="N65" s="28"/>
      <c r="O65" s="28">
        <f t="shared" ca="1" si="11"/>
        <v>-3.5785307696795418E-3</v>
      </c>
      <c r="P65" s="28"/>
      <c r="Q65" s="29">
        <f t="shared" si="12"/>
        <v>37910.503799999999</v>
      </c>
      <c r="R65" t="s">
        <v>65</v>
      </c>
      <c r="S65" s="63">
        <v>1</v>
      </c>
      <c r="T65" s="28"/>
      <c r="U65" s="29"/>
      <c r="V65" s="28"/>
      <c r="W65" s="28"/>
      <c r="X65" s="28"/>
      <c r="Z65" t="s">
        <v>348</v>
      </c>
    </row>
    <row r="66" spans="1:26">
      <c r="A66" s="33" t="s">
        <v>45</v>
      </c>
      <c r="B66" s="32" t="s">
        <v>58</v>
      </c>
      <c r="C66" s="65">
        <v>52949.103900000002</v>
      </c>
      <c r="D66" s="65">
        <v>2.3E-3</v>
      </c>
      <c r="E66" s="28">
        <f t="shared" si="8"/>
        <v>479.49458499969222</v>
      </c>
      <c r="F66" s="28">
        <f t="shared" si="9"/>
        <v>479.5</v>
      </c>
      <c r="G66" s="28">
        <f t="shared" si="10"/>
        <v>-5.0635500010685064E-3</v>
      </c>
      <c r="H66" s="28"/>
      <c r="I66" s="28"/>
      <c r="J66" s="28"/>
      <c r="K66" s="28">
        <f t="shared" si="13"/>
        <v>-5.0635500010685064E-3</v>
      </c>
      <c r="L66" s="28"/>
      <c r="M66" s="28"/>
      <c r="N66" s="28"/>
      <c r="O66" s="28">
        <f t="shared" ca="1" si="11"/>
        <v>-3.5852761720235383E-3</v>
      </c>
      <c r="P66" s="28"/>
      <c r="Q66" s="29">
        <f t="shared" si="12"/>
        <v>37930.603900000002</v>
      </c>
      <c r="R66" t="s">
        <v>65</v>
      </c>
      <c r="S66" s="63">
        <v>1</v>
      </c>
      <c r="U66" s="29"/>
      <c r="V66" s="28"/>
      <c r="W66" s="28"/>
      <c r="X66" s="28"/>
      <c r="Z66" t="s">
        <v>348</v>
      </c>
    </row>
    <row r="67" spans="1:26">
      <c r="A67" s="33" t="s">
        <v>45</v>
      </c>
      <c r="B67" s="32" t="s">
        <v>58</v>
      </c>
      <c r="C67" s="65">
        <v>52950.048900000002</v>
      </c>
      <c r="D67" s="65">
        <v>8.9999999999999998E-4</v>
      </c>
      <c r="E67" s="28">
        <f t="shared" si="8"/>
        <v>480.50517545293798</v>
      </c>
      <c r="F67" s="28">
        <f t="shared" si="9"/>
        <v>480.5</v>
      </c>
      <c r="G67" s="28">
        <f t="shared" si="10"/>
        <v>4.8395499979960732E-3</v>
      </c>
      <c r="H67" s="28"/>
      <c r="I67" s="28"/>
      <c r="J67" s="28"/>
      <c r="K67" s="28">
        <f t="shared" si="13"/>
        <v>4.8395499979960732E-3</v>
      </c>
      <c r="L67" s="28"/>
      <c r="M67" s="28"/>
      <c r="N67" s="28"/>
      <c r="O67" s="28">
        <f t="shared" ca="1" si="11"/>
        <v>-3.5855899116674452E-3</v>
      </c>
      <c r="P67" s="28"/>
      <c r="Q67" s="29">
        <f t="shared" si="12"/>
        <v>37931.548900000002</v>
      </c>
      <c r="R67" t="s">
        <v>65</v>
      </c>
      <c r="S67" s="63">
        <v>1</v>
      </c>
      <c r="U67" s="29"/>
      <c r="V67" s="28"/>
      <c r="W67" s="28"/>
      <c r="X67" s="28"/>
      <c r="Z67" t="s">
        <v>348</v>
      </c>
    </row>
    <row r="68" spans="1:26">
      <c r="A68" t="s">
        <v>362</v>
      </c>
      <c r="C68" s="66">
        <v>52968.277415999997</v>
      </c>
      <c r="D68" s="66">
        <v>1E-4</v>
      </c>
      <c r="E68" s="28">
        <f t="shared" si="8"/>
        <v>499.99889423223834</v>
      </c>
      <c r="F68" s="28">
        <f t="shared" si="9"/>
        <v>500</v>
      </c>
      <c r="G68" s="28">
        <f t="shared" si="10"/>
        <v>-1.0340000080759637E-3</v>
      </c>
      <c r="H68" s="28"/>
      <c r="J68" s="28"/>
      <c r="K68" s="28">
        <f t="shared" si="13"/>
        <v>-1.0340000080759637E-3</v>
      </c>
      <c r="L68" s="28"/>
      <c r="M68" s="28"/>
      <c r="N68" s="28"/>
      <c r="O68" s="28">
        <f t="shared" ca="1" si="11"/>
        <v>-3.5917078347236279E-3</v>
      </c>
      <c r="P68" s="28"/>
      <c r="Q68" s="29">
        <f t="shared" si="12"/>
        <v>37949.777415999997</v>
      </c>
      <c r="R68" t="s">
        <v>65</v>
      </c>
      <c r="S68" s="63">
        <v>1</v>
      </c>
    </row>
    <row r="69" spans="1:26">
      <c r="A69" s="51" t="s">
        <v>46</v>
      </c>
      <c r="B69" s="52"/>
      <c r="C69" s="67">
        <v>53657.441400000003</v>
      </c>
      <c r="D69" s="67">
        <v>2.9999999999999997E-4</v>
      </c>
      <c r="E69" s="28">
        <f t="shared" si="8"/>
        <v>1236.9962941808492</v>
      </c>
      <c r="F69" s="28">
        <f t="shared" si="9"/>
        <v>1237</v>
      </c>
      <c r="G69" s="28">
        <f t="shared" si="10"/>
        <v>-3.4652999966056086E-3</v>
      </c>
      <c r="H69" s="28"/>
      <c r="I69" s="28"/>
      <c r="J69" s="28">
        <f t="shared" si="13"/>
        <v>-3.4652999966056086E-3</v>
      </c>
      <c r="K69" s="28"/>
      <c r="L69" s="28"/>
      <c r="M69" s="28"/>
      <c r="N69" s="28"/>
      <c r="O69" s="28">
        <f t="shared" ca="1" si="11"/>
        <v>-3.8229339522829423E-3</v>
      </c>
      <c r="P69" s="28"/>
      <c r="Q69" s="29">
        <f t="shared" si="12"/>
        <v>38638.941400000003</v>
      </c>
      <c r="R69" t="s">
        <v>67</v>
      </c>
      <c r="S69" s="63">
        <v>1</v>
      </c>
      <c r="T69" s="28"/>
      <c r="U69" s="29"/>
      <c r="Z69" t="s">
        <v>348</v>
      </c>
    </row>
    <row r="70" spans="1:26">
      <c r="A70" s="33" t="s">
        <v>59</v>
      </c>
      <c r="B70" s="32" t="s">
        <v>42</v>
      </c>
      <c r="C70" s="65">
        <v>54841.2736</v>
      </c>
      <c r="D70" s="65">
        <v>2.0000000000000001E-4</v>
      </c>
      <c r="E70" s="28">
        <f t="shared" si="8"/>
        <v>2502.9957857843365</v>
      </c>
      <c r="F70" s="28">
        <f t="shared" si="9"/>
        <v>2503</v>
      </c>
      <c r="G70" s="28">
        <f t="shared" si="10"/>
        <v>-3.9407000003848225E-3</v>
      </c>
      <c r="H70" s="28"/>
      <c r="I70" s="28"/>
      <c r="J70" s="28">
        <f t="shared" si="13"/>
        <v>-3.9407000003848225E-3</v>
      </c>
      <c r="K70" s="28"/>
      <c r="L70" s="28"/>
      <c r="M70" s="28"/>
      <c r="N70" s="28"/>
      <c r="O70" s="28">
        <f t="shared" ca="1" si="11"/>
        <v>-4.2201283414689556E-3</v>
      </c>
      <c r="P70" s="28"/>
      <c r="Q70" s="29">
        <f t="shared" si="12"/>
        <v>39822.7736</v>
      </c>
      <c r="R70" t="s">
        <v>67</v>
      </c>
      <c r="S70" s="63">
        <v>1</v>
      </c>
      <c r="U70" s="29"/>
      <c r="V70" s="28"/>
      <c r="W70" s="28"/>
      <c r="X70" s="28"/>
      <c r="Z70" t="s">
        <v>348</v>
      </c>
    </row>
    <row r="71" spans="1:26">
      <c r="A71" s="50" t="s">
        <v>242</v>
      </c>
      <c r="B71" s="50" t="s">
        <v>42</v>
      </c>
      <c r="C71" s="65">
        <v>55039.514499999997</v>
      </c>
      <c r="D71" s="65" t="s">
        <v>72</v>
      </c>
      <c r="E71" s="28">
        <f t="shared" si="8"/>
        <v>2714.9961677768306</v>
      </c>
      <c r="F71" s="28">
        <f t="shared" si="9"/>
        <v>2715</v>
      </c>
      <c r="G71" s="28">
        <f t="shared" si="10"/>
        <v>-3.583500008971896E-3</v>
      </c>
      <c r="H71" s="28"/>
      <c r="J71" s="28"/>
      <c r="K71" s="28"/>
      <c r="L71" s="28"/>
      <c r="M71" s="28"/>
      <c r="N71" s="28"/>
      <c r="O71" s="28">
        <f t="shared" ca="1" si="11"/>
        <v>-4.2866411459771981E-3</v>
      </c>
      <c r="P71" s="28"/>
      <c r="Q71" s="29">
        <f t="shared" si="12"/>
        <v>40021.014499999997</v>
      </c>
      <c r="S71" s="63">
        <v>1</v>
      </c>
      <c r="U71" s="29"/>
      <c r="V71" s="28"/>
      <c r="W71" s="28"/>
      <c r="X71" s="28"/>
      <c r="Z71" t="s">
        <v>348</v>
      </c>
    </row>
    <row r="72" spans="1:26">
      <c r="A72" s="51" t="s">
        <v>47</v>
      </c>
      <c r="B72" s="52" t="s">
        <v>42</v>
      </c>
      <c r="C72" s="67">
        <v>55137.6993</v>
      </c>
      <c r="D72" s="67">
        <v>2.0000000000000001E-4</v>
      </c>
      <c r="E72" s="28">
        <f t="shared" si="8"/>
        <v>2819.9957672835799</v>
      </c>
      <c r="F72" s="28">
        <f t="shared" si="9"/>
        <v>2820</v>
      </c>
      <c r="G72" s="28">
        <f t="shared" si="10"/>
        <v>-3.9580000011483207E-3</v>
      </c>
      <c r="H72" s="28"/>
      <c r="I72" s="28"/>
      <c r="J72" s="28">
        <f t="shared" si="13"/>
        <v>-3.9580000011483207E-3</v>
      </c>
      <c r="K72" s="28">
        <f t="shared" si="13"/>
        <v>-3.9580000011483207E-3</v>
      </c>
      <c r="L72" s="28"/>
      <c r="M72" s="28"/>
      <c r="N72" s="28"/>
      <c r="O72" s="28">
        <f t="shared" ca="1" si="11"/>
        <v>-4.3195838085874124E-3</v>
      </c>
      <c r="P72" s="28"/>
      <c r="Q72" s="29">
        <f t="shared" si="12"/>
        <v>40119.1993</v>
      </c>
      <c r="R72" t="s">
        <v>65</v>
      </c>
      <c r="S72" s="63">
        <v>1</v>
      </c>
      <c r="T72" s="28"/>
      <c r="U72" s="29"/>
      <c r="Z72" t="s">
        <v>348</v>
      </c>
    </row>
    <row r="73" spans="1:26">
      <c r="A73" s="50" t="s">
        <v>242</v>
      </c>
      <c r="B73" s="50" t="s">
        <v>42</v>
      </c>
      <c r="C73" s="65">
        <v>55141.440900000001</v>
      </c>
      <c r="D73" s="65" t="s">
        <v>72</v>
      </c>
      <c r="E73" s="28">
        <f t="shared" si="8"/>
        <v>2823.9970638337036</v>
      </c>
      <c r="F73" s="28">
        <f t="shared" si="9"/>
        <v>2824</v>
      </c>
      <c r="G73" s="28">
        <f t="shared" si="10"/>
        <v>-2.7456000025267713E-3</v>
      </c>
      <c r="H73" s="28"/>
      <c r="J73" s="28"/>
      <c r="K73" s="28"/>
      <c r="L73" s="28"/>
      <c r="M73" s="28"/>
      <c r="N73" s="28"/>
      <c r="O73" s="28">
        <f t="shared" ca="1" si="11"/>
        <v>-4.3208387671630401E-3</v>
      </c>
      <c r="P73" s="28"/>
      <c r="Q73" s="29">
        <f t="shared" si="12"/>
        <v>40122.940900000001</v>
      </c>
      <c r="S73" s="63">
        <v>1</v>
      </c>
      <c r="U73" s="29"/>
      <c r="Z73" t="s">
        <v>348</v>
      </c>
    </row>
    <row r="74" spans="1:26">
      <c r="A74" s="31" t="s">
        <v>57</v>
      </c>
      <c r="B74" s="32" t="s">
        <v>42</v>
      </c>
      <c r="C74" s="65">
        <v>55497.7094</v>
      </c>
      <c r="D74" s="65">
        <v>4.0000000000000002E-4</v>
      </c>
      <c r="E74" s="28">
        <f t="shared" si="8"/>
        <v>3204.9934076350764</v>
      </c>
      <c r="F74" s="28">
        <f t="shared" si="9"/>
        <v>3205</v>
      </c>
      <c r="G74" s="28">
        <f t="shared" si="10"/>
        <v>-6.1645000023418106E-3</v>
      </c>
      <c r="H74" s="28"/>
      <c r="I74" s="28"/>
      <c r="J74" s="28">
        <f t="shared" si="13"/>
        <v>-6.1645000023418106E-3</v>
      </c>
      <c r="K74" s="28">
        <f t="shared" si="13"/>
        <v>-6.1645000023418106E-3</v>
      </c>
      <c r="L74" s="28"/>
      <c r="M74" s="28"/>
      <c r="N74" s="28"/>
      <c r="O74" s="28">
        <f t="shared" ca="1" si="11"/>
        <v>-4.4403735714915321E-3</v>
      </c>
      <c r="P74" s="28"/>
      <c r="Q74" s="29">
        <f t="shared" si="12"/>
        <v>40479.2094</v>
      </c>
      <c r="R74" t="s">
        <v>358</v>
      </c>
      <c r="S74" s="63">
        <v>1</v>
      </c>
      <c r="U74" s="29"/>
      <c r="Z74" t="s">
        <v>348</v>
      </c>
    </row>
    <row r="75" spans="1:26">
      <c r="A75" s="50" t="s">
        <v>262</v>
      </c>
      <c r="B75" s="50" t="s">
        <v>58</v>
      </c>
      <c r="C75" s="65">
        <v>55839.512999999999</v>
      </c>
      <c r="D75" s="65" t="s">
        <v>72</v>
      </c>
      <c r="E75" s="28">
        <f t="shared" si="8"/>
        <v>3570.5208732913088</v>
      </c>
      <c r="F75" s="28">
        <f t="shared" si="9"/>
        <v>3570.5</v>
      </c>
      <c r="H75" s="28"/>
      <c r="J75" s="28"/>
      <c r="K75" s="28"/>
      <c r="L75" s="28"/>
      <c r="M75" s="28"/>
      <c r="N75" s="28"/>
      <c r="O75" s="28">
        <f t="shared" ca="1" si="11"/>
        <v>-4.5550454113394683E-3</v>
      </c>
      <c r="P75" s="28"/>
      <c r="Q75" s="29">
        <f t="shared" si="12"/>
        <v>40821.012999999999</v>
      </c>
      <c r="S75" s="63"/>
      <c r="U75" s="28">
        <f>+C75-(C$7+F75*C$8)</f>
        <v>1.9518549997883383E-2</v>
      </c>
      <c r="Z75" t="s">
        <v>348</v>
      </c>
    </row>
    <row r="76" spans="1:26">
      <c r="A76" s="50" t="s">
        <v>262</v>
      </c>
      <c r="B76" s="50" t="s">
        <v>42</v>
      </c>
      <c r="C76" s="65">
        <v>55849.308700000001</v>
      </c>
      <c r="D76" s="65" t="s">
        <v>72</v>
      </c>
      <c r="E76" s="28">
        <f t="shared" si="8"/>
        <v>3580.9964721303195</v>
      </c>
      <c r="F76" s="28">
        <f t="shared" si="9"/>
        <v>3581</v>
      </c>
      <c r="G76" s="28">
        <f t="shared" ref="G76:G89" si="14">+C76-(C$7+F76*C$8)</f>
        <v>-3.2989000028464943E-3</v>
      </c>
      <c r="H76" s="28"/>
      <c r="J76" s="28"/>
      <c r="K76" s="28"/>
      <c r="L76" s="28"/>
      <c r="M76" s="28"/>
      <c r="N76" s="28"/>
      <c r="O76" s="28">
        <f t="shared" ca="1" si="11"/>
        <v>-4.5583396776004903E-3</v>
      </c>
      <c r="P76" s="28"/>
      <c r="Q76" s="29">
        <f t="shared" si="12"/>
        <v>40830.808700000001</v>
      </c>
      <c r="S76" s="63">
        <v>1</v>
      </c>
      <c r="U76" s="29"/>
      <c r="Z76" t="s">
        <v>348</v>
      </c>
    </row>
    <row r="77" spans="1:26">
      <c r="A77" s="50" t="s">
        <v>273</v>
      </c>
      <c r="B77" s="50" t="s">
        <v>42</v>
      </c>
      <c r="C77" s="65">
        <v>55851.174599999998</v>
      </c>
      <c r="D77" s="65" t="s">
        <v>72</v>
      </c>
      <c r="E77" s="28">
        <f t="shared" si="8"/>
        <v>3582.9918803067312</v>
      </c>
      <c r="F77" s="28">
        <f t="shared" si="9"/>
        <v>3583</v>
      </c>
      <c r="G77" s="28">
        <f t="shared" si="14"/>
        <v>-7.5927000070805661E-3</v>
      </c>
      <c r="H77" s="28"/>
      <c r="J77" s="28"/>
      <c r="K77" s="28"/>
      <c r="L77" s="28"/>
      <c r="M77" s="28"/>
      <c r="N77" s="28"/>
      <c r="O77" s="28">
        <f t="shared" ca="1" si="11"/>
        <v>-4.5589671568883041E-3</v>
      </c>
      <c r="P77" s="28"/>
      <c r="Q77" s="29">
        <f t="shared" si="12"/>
        <v>40832.674599999998</v>
      </c>
      <c r="S77" s="63">
        <v>1</v>
      </c>
      <c r="U77" s="29"/>
      <c r="Z77" t="s">
        <v>348</v>
      </c>
    </row>
    <row r="78" spans="1:26">
      <c r="A78" s="31" t="s">
        <v>62</v>
      </c>
      <c r="B78" s="32" t="s">
        <v>42</v>
      </c>
      <c r="C78" s="65">
        <v>56219.605000000003</v>
      </c>
      <c r="D78" s="65">
        <v>2.5999999999999999E-3</v>
      </c>
      <c r="E78" s="28">
        <f t="shared" si="8"/>
        <v>3976.9942558894163</v>
      </c>
      <c r="F78" s="28">
        <f t="shared" si="9"/>
        <v>3977</v>
      </c>
      <c r="G78" s="28">
        <f t="shared" si="14"/>
        <v>-5.3713000015704893E-3</v>
      </c>
      <c r="H78" s="28"/>
      <c r="I78" s="28"/>
      <c r="J78" s="28">
        <f t="shared" si="13"/>
        <v>-5.3713000015704893E-3</v>
      </c>
      <c r="K78" s="28"/>
      <c r="L78" s="28"/>
      <c r="M78" s="28"/>
      <c r="N78" s="28"/>
      <c r="O78" s="28">
        <f t="shared" ca="1" si="11"/>
        <v>-4.6825805765875845E-3</v>
      </c>
      <c r="P78" s="28"/>
      <c r="Q78" s="29">
        <f t="shared" si="12"/>
        <v>41201.105000000003</v>
      </c>
      <c r="R78" t="s">
        <v>67</v>
      </c>
      <c r="S78" s="63">
        <v>1</v>
      </c>
      <c r="U78" s="29"/>
      <c r="Z78" t="s">
        <v>348</v>
      </c>
    </row>
    <row r="79" spans="1:26">
      <c r="A79" s="31" t="s">
        <v>61</v>
      </c>
      <c r="B79" s="32" t="s">
        <v>42</v>
      </c>
      <c r="C79" s="65">
        <v>56232.6993</v>
      </c>
      <c r="D79" s="65">
        <v>5.0000000000000001E-4</v>
      </c>
      <c r="E79" s="28">
        <f t="shared" si="8"/>
        <v>3990.997403584588</v>
      </c>
      <c r="F79" s="28">
        <f t="shared" si="9"/>
        <v>3991</v>
      </c>
      <c r="G79" s="28">
        <f t="shared" si="14"/>
        <v>-2.4279000062961131E-3</v>
      </c>
      <c r="H79" s="28"/>
      <c r="I79" s="28"/>
      <c r="J79" s="28"/>
      <c r="K79" s="28">
        <f t="shared" si="13"/>
        <v>-2.4279000062961131E-3</v>
      </c>
      <c r="L79" s="28"/>
      <c r="M79" s="28"/>
      <c r="N79" s="28"/>
      <c r="O79" s="28">
        <f t="shared" ca="1" si="11"/>
        <v>-4.6869729316022799E-3</v>
      </c>
      <c r="P79" s="28"/>
      <c r="Q79" s="29">
        <f t="shared" si="12"/>
        <v>41214.1993</v>
      </c>
      <c r="R79" t="s">
        <v>65</v>
      </c>
      <c r="S79" s="63">
        <v>1</v>
      </c>
      <c r="U79" s="29"/>
      <c r="Z79" t="s">
        <v>348</v>
      </c>
    </row>
    <row r="80" spans="1:26">
      <c r="A80" s="54" t="s">
        <v>351</v>
      </c>
      <c r="B80" s="55" t="s">
        <v>42</v>
      </c>
      <c r="C80" s="65">
        <v>56494.528599999998</v>
      </c>
      <c r="D80" s="69">
        <v>2.0999999999999999E-3</v>
      </c>
      <c r="E80" s="28">
        <f t="shared" si="8"/>
        <v>4270.9997220608848</v>
      </c>
      <c r="F80" s="28">
        <f t="shared" si="9"/>
        <v>4271</v>
      </c>
      <c r="G80" s="28">
        <f t="shared" si="14"/>
        <v>-2.5990000722231343E-4</v>
      </c>
      <c r="H80" s="28"/>
      <c r="J80" s="28">
        <f t="shared" si="13"/>
        <v>-2.5990000722231343E-4</v>
      </c>
      <c r="K80" s="28"/>
      <c r="L80" s="28"/>
      <c r="M80" s="28"/>
      <c r="N80" s="28"/>
      <c r="O80" s="28">
        <f t="shared" ca="1" si="11"/>
        <v>-4.7748200318961844E-3</v>
      </c>
      <c r="P80" s="28"/>
      <c r="Q80" s="29">
        <f t="shared" si="12"/>
        <v>41476.028599999998</v>
      </c>
      <c r="R80" t="s">
        <v>67</v>
      </c>
      <c r="S80" s="63">
        <v>1</v>
      </c>
      <c r="U80" s="29"/>
      <c r="Z80" t="s">
        <v>348</v>
      </c>
    </row>
    <row r="81" spans="1:26">
      <c r="A81" s="50" t="s">
        <v>289</v>
      </c>
      <c r="B81" s="50" t="s">
        <v>42</v>
      </c>
      <c r="C81" s="65">
        <v>56557.175999999999</v>
      </c>
      <c r="D81" s="65" t="s">
        <v>72</v>
      </c>
      <c r="E81" s="28">
        <f t="shared" si="8"/>
        <v>4337.9953457229904</v>
      </c>
      <c r="F81" s="28">
        <f t="shared" si="9"/>
        <v>4338</v>
      </c>
      <c r="G81" s="28">
        <f t="shared" si="14"/>
        <v>-4.3522000050870702E-3</v>
      </c>
      <c r="H81" s="28"/>
      <c r="J81" s="28"/>
      <c r="K81" s="28"/>
      <c r="L81" s="28"/>
      <c r="M81" s="28"/>
      <c r="N81" s="28"/>
      <c r="O81" s="28">
        <f t="shared" ca="1" si="11"/>
        <v>-4.7958405880379404E-3</v>
      </c>
      <c r="P81" s="28"/>
      <c r="Q81" s="29">
        <f t="shared" si="12"/>
        <v>41538.675999999999</v>
      </c>
      <c r="S81" s="63">
        <v>1</v>
      </c>
      <c r="U81" s="29"/>
      <c r="Z81" t="str">
        <f>IF(C81=C80,9999,"")</f>
        <v/>
      </c>
    </row>
    <row r="82" spans="1:26">
      <c r="A82" s="33" t="s">
        <v>352</v>
      </c>
      <c r="B82" s="32" t="s">
        <v>42</v>
      </c>
      <c r="C82" s="70">
        <v>56584.292999999998</v>
      </c>
      <c r="D82" s="65">
        <v>5.0000000000000001E-4</v>
      </c>
      <c r="E82" s="28">
        <f t="shared" si="8"/>
        <v>4366.9944793956593</v>
      </c>
      <c r="F82" s="28">
        <f t="shared" si="9"/>
        <v>4367</v>
      </c>
      <c r="G82" s="28">
        <f t="shared" si="14"/>
        <v>-5.1623000035760924E-3</v>
      </c>
      <c r="H82" s="28"/>
      <c r="I82" s="28"/>
      <c r="J82" s="28">
        <f t="shared" si="13"/>
        <v>-5.1623000035760924E-3</v>
      </c>
      <c r="K82" s="28"/>
      <c r="L82" s="28"/>
      <c r="M82" s="28"/>
      <c r="N82" s="28"/>
      <c r="O82" s="28">
        <f t="shared" ca="1" si="11"/>
        <v>-4.804939037711238E-3</v>
      </c>
      <c r="P82" s="28"/>
      <c r="Q82" s="29">
        <f t="shared" si="12"/>
        <v>41565.792999999998</v>
      </c>
      <c r="R82" t="s">
        <v>65</v>
      </c>
      <c r="S82" s="63">
        <v>1</v>
      </c>
      <c r="U82" s="29"/>
    </row>
    <row r="83" spans="1:26">
      <c r="A83" s="56" t="s">
        <v>354</v>
      </c>
      <c r="B83" s="55" t="s">
        <v>42</v>
      </c>
      <c r="C83" s="69">
        <v>56876.4974</v>
      </c>
      <c r="D83" s="69">
        <v>1.2E-2</v>
      </c>
      <c r="E83" s="28">
        <f t="shared" si="8"/>
        <v>4679.4801693813733</v>
      </c>
      <c r="F83" s="28">
        <f t="shared" si="9"/>
        <v>4679.5</v>
      </c>
      <c r="G83" s="28">
        <f t="shared" si="14"/>
        <v>-1.8543550002505071E-2</v>
      </c>
      <c r="H83" s="28"/>
      <c r="J83" s="28">
        <f t="shared" si="13"/>
        <v>-1.8543550002505071E-2</v>
      </c>
      <c r="K83" s="28"/>
      <c r="L83" s="28"/>
      <c r="M83" s="28"/>
      <c r="N83" s="28"/>
      <c r="O83" s="28">
        <f t="shared" ca="1" si="11"/>
        <v>-4.9029826764321145E-3</v>
      </c>
      <c r="P83" s="28"/>
      <c r="Q83" s="29">
        <f t="shared" si="12"/>
        <v>41857.9974</v>
      </c>
      <c r="R83" t="s">
        <v>67</v>
      </c>
      <c r="S83" s="63">
        <v>0.1</v>
      </c>
      <c r="U83" s="29"/>
      <c r="Z83" t="s">
        <v>348</v>
      </c>
    </row>
    <row r="84" spans="1:26">
      <c r="A84" s="56" t="s">
        <v>353</v>
      </c>
      <c r="B84" s="32"/>
      <c r="C84" s="69">
        <v>56928.411</v>
      </c>
      <c r="D84" s="69">
        <v>3.5000000000000001E-3</v>
      </c>
      <c r="E84" s="28">
        <f t="shared" ref="E84:E89" si="15">+(C84-C$7)/C$8</f>
        <v>4734.9969826656434</v>
      </c>
      <c r="F84" s="28">
        <f t="shared" ref="F84:F92" si="16">ROUND(2*E84,0)/2</f>
        <v>4735</v>
      </c>
      <c r="G84" s="28">
        <f t="shared" si="14"/>
        <v>-2.8215000056661665E-3</v>
      </c>
      <c r="H84" s="28"/>
      <c r="J84" s="28">
        <f t="shared" si="13"/>
        <v>-2.8215000056661665E-3</v>
      </c>
      <c r="K84" s="28"/>
      <c r="L84" s="28"/>
      <c r="M84" s="28"/>
      <c r="N84" s="28"/>
      <c r="O84" s="28">
        <f t="shared" ref="O84:O89" ca="1" si="17">+C$11+C$12*$F84</f>
        <v>-4.9203952266689416E-3</v>
      </c>
      <c r="P84" s="28"/>
      <c r="Q84" s="29">
        <f t="shared" ref="Q84:Q89" si="18">+C84-15018.5</f>
        <v>41909.911</v>
      </c>
      <c r="R84" t="s">
        <v>67</v>
      </c>
      <c r="S84" s="63">
        <v>0.1</v>
      </c>
      <c r="U84" s="29"/>
      <c r="Z84" t="s">
        <v>348</v>
      </c>
    </row>
    <row r="85" spans="1:26">
      <c r="A85" s="56" t="s">
        <v>353</v>
      </c>
      <c r="B85" s="32"/>
      <c r="C85" s="69">
        <v>56943.371899999998</v>
      </c>
      <c r="D85" s="69">
        <v>5.8999999999999999E-3</v>
      </c>
      <c r="E85" s="28">
        <f t="shared" si="15"/>
        <v>4750.9962871227517</v>
      </c>
      <c r="F85" s="28">
        <f t="shared" si="16"/>
        <v>4751</v>
      </c>
      <c r="G85" s="28">
        <f t="shared" si="14"/>
        <v>-3.4719000032055192E-3</v>
      </c>
      <c r="H85" s="28"/>
      <c r="J85" s="28">
        <f t="shared" si="13"/>
        <v>-3.4719000032055192E-3</v>
      </c>
      <c r="K85" s="28"/>
      <c r="L85" s="28"/>
      <c r="M85" s="28"/>
      <c r="N85" s="28"/>
      <c r="O85" s="28">
        <f t="shared" ca="1" si="17"/>
        <v>-4.9254150609714508E-3</v>
      </c>
      <c r="P85" s="28"/>
      <c r="Q85" s="29">
        <f t="shared" si="18"/>
        <v>41924.871899999998</v>
      </c>
      <c r="R85" t="s">
        <v>67</v>
      </c>
      <c r="S85" s="63">
        <v>0.1</v>
      </c>
      <c r="U85" s="29"/>
    </row>
    <row r="86" spans="1:26">
      <c r="A86" s="61" t="s">
        <v>1</v>
      </c>
      <c r="B86" s="62" t="s">
        <v>42</v>
      </c>
      <c r="C86" s="71">
        <v>57257.563399999999</v>
      </c>
      <c r="D86" s="71" t="s">
        <v>2</v>
      </c>
      <c r="E86" s="28">
        <f t="shared" si="15"/>
        <v>5086.9951552614448</v>
      </c>
      <c r="F86" s="28">
        <f t="shared" si="16"/>
        <v>5087</v>
      </c>
      <c r="G86" s="28">
        <f t="shared" si="14"/>
        <v>-4.5303000079002231E-3</v>
      </c>
      <c r="H86" s="28"/>
      <c r="J86" s="28"/>
      <c r="K86" s="28">
        <f t="shared" si="13"/>
        <v>-4.5303000079002231E-3</v>
      </c>
      <c r="L86" s="28"/>
      <c r="M86" s="28"/>
      <c r="N86" s="28"/>
      <c r="O86" s="28">
        <f t="shared" ca="1" si="17"/>
        <v>-5.0308315813241368E-3</v>
      </c>
      <c r="P86" s="28"/>
      <c r="Q86" s="29">
        <f t="shared" si="18"/>
        <v>42239.063399999999</v>
      </c>
      <c r="R86" t="s">
        <v>358</v>
      </c>
      <c r="S86" s="63">
        <v>1</v>
      </c>
      <c r="Z86" t="s">
        <v>348</v>
      </c>
    </row>
    <row r="87" spans="1:26">
      <c r="A87" s="61" t="s">
        <v>1</v>
      </c>
      <c r="B87" s="62" t="s">
        <v>42</v>
      </c>
      <c r="C87" s="71">
        <v>57590.459300000002</v>
      </c>
      <c r="D87" s="71" t="s">
        <v>3</v>
      </c>
      <c r="E87" s="28">
        <f t="shared" si="15"/>
        <v>5442.9966562823583</v>
      </c>
      <c r="F87" s="28">
        <f t="shared" si="16"/>
        <v>5443</v>
      </c>
      <c r="G87" s="28">
        <f t="shared" si="14"/>
        <v>-3.1267000013031065E-3</v>
      </c>
      <c r="H87" s="28"/>
      <c r="J87" s="28"/>
      <c r="K87" s="28">
        <f t="shared" si="13"/>
        <v>-3.1267000013031065E-3</v>
      </c>
      <c r="L87" s="28"/>
      <c r="M87" s="28"/>
      <c r="N87" s="28"/>
      <c r="O87" s="28">
        <f t="shared" ca="1" si="17"/>
        <v>-5.1425228945549588E-3</v>
      </c>
      <c r="P87" s="28"/>
      <c r="Q87" s="29">
        <f t="shared" si="18"/>
        <v>42571.959300000002</v>
      </c>
      <c r="R87" t="s">
        <v>358</v>
      </c>
      <c r="S87" s="63">
        <v>1</v>
      </c>
      <c r="U87" s="29"/>
      <c r="Z87" t="s">
        <v>348</v>
      </c>
    </row>
    <row r="88" spans="1:26">
      <c r="A88" s="57" t="s">
        <v>357</v>
      </c>
      <c r="B88" s="58" t="s">
        <v>42</v>
      </c>
      <c r="C88" s="72">
        <v>57620.382149999998</v>
      </c>
      <c r="D88" s="72">
        <v>2.0000000000000001E-4</v>
      </c>
      <c r="E88" s="28">
        <f t="shared" si="15"/>
        <v>5474.9963880748555</v>
      </c>
      <c r="F88" s="28">
        <f t="shared" si="16"/>
        <v>5475</v>
      </c>
      <c r="G88" s="28">
        <f t="shared" si="14"/>
        <v>-3.3775000047171488E-3</v>
      </c>
      <c r="H88" s="28"/>
      <c r="J88" s="28"/>
      <c r="K88" s="28">
        <f t="shared" si="13"/>
        <v>-3.3775000047171488E-3</v>
      </c>
      <c r="L88" s="28"/>
      <c r="M88" s="28"/>
      <c r="N88" s="28"/>
      <c r="O88" s="28">
        <f t="shared" ca="1" si="17"/>
        <v>-5.1525625631599764E-3</v>
      </c>
      <c r="P88" s="28"/>
      <c r="Q88" s="29">
        <f t="shared" si="18"/>
        <v>42601.882149999998</v>
      </c>
      <c r="R88" t="s">
        <v>65</v>
      </c>
      <c r="S88" s="63">
        <v>1</v>
      </c>
      <c r="Z88" t="s">
        <v>348</v>
      </c>
    </row>
    <row r="89" spans="1:26">
      <c r="A89" s="59" t="s">
        <v>0</v>
      </c>
      <c r="B89" s="60" t="s">
        <v>42</v>
      </c>
      <c r="C89" s="73">
        <v>57964.495900000002</v>
      </c>
      <c r="D89" s="73">
        <v>8.0000000000000004E-4</v>
      </c>
      <c r="E89" s="28">
        <f t="shared" si="15"/>
        <v>5842.9943463613217</v>
      </c>
      <c r="F89" s="28">
        <f t="shared" si="16"/>
        <v>5843</v>
      </c>
      <c r="G89" s="28">
        <f t="shared" si="14"/>
        <v>-5.2866999976686202E-3</v>
      </c>
      <c r="H89" s="28"/>
      <c r="J89" s="28"/>
      <c r="K89" s="28">
        <f t="shared" si="13"/>
        <v>-5.2866999976686202E-3</v>
      </c>
      <c r="L89" s="28"/>
      <c r="M89" s="28"/>
      <c r="N89" s="28"/>
      <c r="O89" s="28">
        <f t="shared" ca="1" si="17"/>
        <v>-5.2680187521176799E-3</v>
      </c>
      <c r="P89" s="28"/>
      <c r="Q89" s="29">
        <f t="shared" si="18"/>
        <v>42945.995900000002</v>
      </c>
      <c r="R89" t="s">
        <v>65</v>
      </c>
      <c r="S89" s="63">
        <v>1</v>
      </c>
      <c r="Z89" t="s">
        <v>348</v>
      </c>
    </row>
    <row r="90" spans="1:26" ht="14.25">
      <c r="A90" s="76" t="s">
        <v>365</v>
      </c>
      <c r="B90" s="77" t="s">
        <v>42</v>
      </c>
      <c r="C90" s="76">
        <v>59461.584900000002</v>
      </c>
      <c r="D90" s="76">
        <v>8.9999999999999998E-4</v>
      </c>
      <c r="E90" s="28">
        <f t="shared" ref="E90:E92" si="19">+(C90-C$7)/C$8</f>
        <v>7443.9931305514947</v>
      </c>
      <c r="F90" s="28">
        <f t="shared" si="16"/>
        <v>7444</v>
      </c>
      <c r="G90" s="28">
        <f t="shared" ref="G90:G92" si="20">+C90-(C$7+F90*C$8)</f>
        <v>-6.4236000034725294E-3</v>
      </c>
      <c r="H90" s="28"/>
      <c r="I90" s="28">
        <f t="shared" si="13"/>
        <v>-6.4236000034725294E-3</v>
      </c>
      <c r="J90" s="28"/>
      <c r="L90" s="28"/>
      <c r="M90" s="28"/>
      <c r="N90" s="28"/>
      <c r="O90" s="28">
        <f t="shared" ref="O90:O92" ca="1" si="21">+C$11+C$12*$F90</f>
        <v>-5.7703159220124731E-3</v>
      </c>
      <c r="P90" s="28"/>
      <c r="Q90" s="29">
        <f t="shared" ref="Q90:Q92" si="22">+C90-15018.5</f>
        <v>44443.084900000002</v>
      </c>
      <c r="R90" s="77" t="s">
        <v>367</v>
      </c>
      <c r="S90" s="63">
        <v>1</v>
      </c>
    </row>
    <row r="91" spans="1:26" ht="14.25">
      <c r="A91" s="76" t="s">
        <v>365</v>
      </c>
      <c r="B91" s="77" t="s">
        <v>42</v>
      </c>
      <c r="C91" s="76">
        <v>59462.521099999998</v>
      </c>
      <c r="D91" s="76">
        <v>6.9999999999999999E-4</v>
      </c>
      <c r="E91" s="28">
        <f t="shared" si="19"/>
        <v>7444.9943102153311</v>
      </c>
      <c r="F91" s="28">
        <f t="shared" si="16"/>
        <v>7445</v>
      </c>
      <c r="G91" s="28">
        <f t="shared" si="20"/>
        <v>-5.3205000076559372E-3</v>
      </c>
      <c r="H91" s="28"/>
      <c r="J91" s="28"/>
      <c r="K91" s="28">
        <f t="shared" si="13"/>
        <v>-5.3205000076559372E-3</v>
      </c>
      <c r="L91" s="28"/>
      <c r="M91" s="28"/>
      <c r="N91" s="28"/>
      <c r="O91" s="28">
        <f t="shared" ca="1" si="21"/>
        <v>-5.7706296616563801E-3</v>
      </c>
      <c r="P91" s="28"/>
      <c r="Q91" s="29">
        <f t="shared" si="22"/>
        <v>44444.021099999998</v>
      </c>
      <c r="R91" s="77" t="s">
        <v>367</v>
      </c>
      <c r="S91" s="63">
        <v>1</v>
      </c>
    </row>
    <row r="92" spans="1:26" ht="14.25">
      <c r="A92" s="76" t="s">
        <v>364</v>
      </c>
      <c r="B92" s="77" t="s">
        <v>58</v>
      </c>
      <c r="C92" s="78">
        <v>59647.6702</v>
      </c>
      <c r="D92" s="76">
        <v>8.9999999999999998E-4</v>
      </c>
      <c r="E92" s="28">
        <f t="shared" si="19"/>
        <v>7642.9942180323742</v>
      </c>
      <c r="F92" s="28">
        <f t="shared" si="16"/>
        <v>7643</v>
      </c>
      <c r="G92" s="28">
        <f t="shared" si="20"/>
        <v>-5.4067000019131228E-3</v>
      </c>
      <c r="H92" s="28"/>
      <c r="J92" s="28"/>
      <c r="K92" s="28">
        <f t="shared" si="13"/>
        <v>-5.4067000019131228E-3</v>
      </c>
      <c r="L92" s="28"/>
      <c r="M92" s="28"/>
      <c r="N92" s="28"/>
      <c r="O92" s="28">
        <f t="shared" ca="1" si="21"/>
        <v>-5.8327501111499272E-3</v>
      </c>
      <c r="P92" s="28"/>
      <c r="Q92" s="29">
        <f t="shared" si="22"/>
        <v>44629.1702</v>
      </c>
      <c r="R92" s="77" t="s">
        <v>71</v>
      </c>
      <c r="S92" s="63">
        <v>1</v>
      </c>
    </row>
    <row r="93" spans="1:26">
      <c r="C93" s="7"/>
      <c r="D93" s="7"/>
    </row>
    <row r="94" spans="1:26">
      <c r="C94" s="7"/>
      <c r="D94" s="7"/>
    </row>
    <row r="95" spans="1:26">
      <c r="C95" s="7"/>
      <c r="D95" s="7"/>
    </row>
    <row r="96" spans="1:26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</sheetData>
  <phoneticPr fontId="8" type="noConversion"/>
  <hyperlinks>
    <hyperlink ref="H3706" r:id="rId1" display="http://vsolj.cetus-net.org/bulletin.html" xr:uid="{00000000-0004-0000-0000-000000000000}"/>
    <hyperlink ref="I64973" r:id="rId2" display="http://vsolj.cetus-net.org/bulletin.html" xr:uid="{00000000-0004-0000-0000-000001000000}"/>
    <hyperlink ref="I64966" r:id="rId3" display="https://www.aavso.org/ejaavso" xr:uid="{00000000-0004-0000-0000-000002000000}"/>
    <hyperlink ref="AQ1832" r:id="rId4" display="http://cdsbib.u-strasbg.fr/cgi-bin/cdsbib?1990RMxAA..21..381G" xr:uid="{00000000-0004-0000-0000-000003000000}"/>
    <hyperlink ref="AQ1829" r:id="rId5" display="http://cdsbib.u-strasbg.fr/cgi-bin/cdsbib?1990RMxAA..21..381G" xr:uid="{00000000-0004-0000-0000-000004000000}"/>
    <hyperlink ref="AQ1831" r:id="rId6" display="http://cdsbib.u-strasbg.fr/cgi-bin/cdsbib?1990RMxAA..21..381G" xr:uid="{00000000-0004-0000-0000-000005000000}"/>
    <hyperlink ref="AQ1807" r:id="rId7" display="http://cdsbib.u-strasbg.fr/cgi-bin/cdsbib?1990RMxAA..21..381G" xr:uid="{00000000-0004-0000-0000-000006000000}"/>
    <hyperlink ref="J64973" r:id="rId8" display="http://vsolj.cetus-net.org/bulletin.html" xr:uid="{00000000-0004-0000-0000-000007000000}"/>
    <hyperlink ref="AR1968" r:id="rId9" display="http://cdsbib.u-strasbg.fr/cgi-bin/cdsbib?1990RMxAA..21..381G" xr:uid="{00000000-0004-0000-0000-000008000000}"/>
    <hyperlink ref="AR3612" r:id="rId10" display="http://cdsbib.u-strasbg.fr/cgi-bin/cdsbib?1990RMxAA..21..381G" xr:uid="{00000000-0004-0000-0000-000009000000}"/>
    <hyperlink ref="AR1969" r:id="rId11" display="http://cdsbib.u-strasbg.fr/cgi-bin/cdsbib?1990RMxAA..21..381G" xr:uid="{00000000-0004-0000-0000-00000A000000}"/>
    <hyperlink ref="I64970" r:id="rId12" display="https://www.aavso.org/ejaavso" xr:uid="{00000000-0004-0000-0000-00000B000000}"/>
    <hyperlink ref="I2819" r:id="rId13" display="http://vsolj.cetus-net.org/bulletin.html" xr:uid="{00000000-0004-0000-0000-00000C000000}"/>
    <hyperlink ref="AQ6057" r:id="rId14" display="http://cdsbib.u-strasbg.fr/cgi-bin/cdsbib?1990RMxAA..21..381G" xr:uid="{00000000-0004-0000-0000-00000D000000}"/>
    <hyperlink ref="AQ6060" r:id="rId15" display="http://cdsbib.u-strasbg.fr/cgi-bin/cdsbib?1990RMxAA..21..381G" xr:uid="{00000000-0004-0000-0000-00000E000000}"/>
    <hyperlink ref="AQ6058" r:id="rId16" display="http://cdsbib.u-strasbg.fr/cgi-bin/cdsbib?1990RMxAA..21..381G" xr:uid="{00000000-0004-0000-0000-00000F000000}"/>
    <hyperlink ref="AQ6036" r:id="rId17" display="http://cdsbib.u-strasbg.fr/cgi-bin/cdsbib?1990RMxAA..21..381G" xr:uid="{00000000-0004-0000-0000-000010000000}"/>
    <hyperlink ref="J2819" r:id="rId18" display="http://vsolj.cetus-net.org/bulletin.html" xr:uid="{00000000-0004-0000-0000-000011000000}"/>
    <hyperlink ref="AR6170" r:id="rId19" display="http://cdsbib.u-strasbg.fr/cgi-bin/cdsbib?1990RMxAA..21..381G" xr:uid="{00000000-0004-0000-0000-000012000000}"/>
    <hyperlink ref="AR714" r:id="rId20" display="http://cdsbib.u-strasbg.fr/cgi-bin/cdsbib?1990RMxAA..21..381G" xr:uid="{00000000-0004-0000-0000-000013000000}"/>
    <hyperlink ref="AR6171" r:id="rId21" display="http://cdsbib.u-strasbg.fr/cgi-bin/cdsbib?1990RMxAA..21..381G" xr:uid="{00000000-0004-0000-0000-000014000000}"/>
    <hyperlink ref="H64972" r:id="rId22" display="http://vsolj.cetus-net.org/bulletin.html" xr:uid="{00000000-0004-0000-0000-000015000000}"/>
    <hyperlink ref="H64965" r:id="rId23" display="https://www.aavso.org/ejaavso" xr:uid="{00000000-0004-0000-0000-000016000000}"/>
    <hyperlink ref="AP1823" r:id="rId24" display="http://cdsbib.u-strasbg.fr/cgi-bin/cdsbib?1990RMxAA..21..381G" xr:uid="{00000000-0004-0000-0000-000017000000}"/>
    <hyperlink ref="AP1820" r:id="rId25" display="http://cdsbib.u-strasbg.fr/cgi-bin/cdsbib?1990RMxAA..21..381G" xr:uid="{00000000-0004-0000-0000-000018000000}"/>
    <hyperlink ref="AP1822" r:id="rId26" display="http://cdsbib.u-strasbg.fr/cgi-bin/cdsbib?1990RMxAA..21..381G" xr:uid="{00000000-0004-0000-0000-000019000000}"/>
    <hyperlink ref="AP1798" r:id="rId27" display="http://cdsbib.u-strasbg.fr/cgi-bin/cdsbib?1990RMxAA..21..381G" xr:uid="{00000000-0004-0000-0000-00001A000000}"/>
    <hyperlink ref="I64972" r:id="rId28" display="http://vsolj.cetus-net.org/bulletin.html" xr:uid="{00000000-0004-0000-0000-00001B000000}"/>
    <hyperlink ref="AQ1959" r:id="rId29" display="http://cdsbib.u-strasbg.fr/cgi-bin/cdsbib?1990RMxAA..21..381G" xr:uid="{00000000-0004-0000-0000-00001C000000}"/>
    <hyperlink ref="AQ3603" r:id="rId30" display="http://cdsbib.u-strasbg.fr/cgi-bin/cdsbib?1990RMxAA..21..381G" xr:uid="{00000000-0004-0000-0000-00001D000000}"/>
    <hyperlink ref="AQ1960" r:id="rId31" display="http://cdsbib.u-strasbg.fr/cgi-bin/cdsbib?1990RMxAA..21..381G" xr:uid="{00000000-0004-0000-0000-00001E000000}"/>
    <hyperlink ref="H64969" r:id="rId32" display="https://www.aavso.org/ejaavso" xr:uid="{00000000-0004-0000-0000-00001F000000}"/>
    <hyperlink ref="H2810" r:id="rId33" display="http://vsolj.cetus-net.org/bulletin.html" xr:uid="{00000000-0004-0000-0000-000020000000}"/>
    <hyperlink ref="AP6048" r:id="rId34" display="http://cdsbib.u-strasbg.fr/cgi-bin/cdsbib?1990RMxAA..21..381G" xr:uid="{00000000-0004-0000-0000-000021000000}"/>
    <hyperlink ref="AP6051" r:id="rId35" display="http://cdsbib.u-strasbg.fr/cgi-bin/cdsbib?1990RMxAA..21..381G" xr:uid="{00000000-0004-0000-0000-000022000000}"/>
    <hyperlink ref="AP6049" r:id="rId36" display="http://cdsbib.u-strasbg.fr/cgi-bin/cdsbib?1990RMxAA..21..381G" xr:uid="{00000000-0004-0000-0000-000023000000}"/>
    <hyperlink ref="AP6027" r:id="rId37" display="http://cdsbib.u-strasbg.fr/cgi-bin/cdsbib?1990RMxAA..21..381G" xr:uid="{00000000-0004-0000-0000-000024000000}"/>
    <hyperlink ref="I2810" r:id="rId38" display="http://vsolj.cetus-net.org/bulletin.html" xr:uid="{00000000-0004-0000-0000-000025000000}"/>
    <hyperlink ref="AQ6161" r:id="rId39" display="http://cdsbib.u-strasbg.fr/cgi-bin/cdsbib?1990RMxAA..21..381G" xr:uid="{00000000-0004-0000-0000-000026000000}"/>
    <hyperlink ref="AQ713" r:id="rId40" display="http://cdsbib.u-strasbg.fr/cgi-bin/cdsbib?1990RMxAA..21..381G" xr:uid="{00000000-0004-0000-0000-000027000000}"/>
    <hyperlink ref="AQ6162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38" sqref="A38:D61"/>
    </sheetView>
  </sheetViews>
  <sheetFormatPr defaultRowHeight="12.75"/>
  <cols>
    <col min="1" max="1" width="14.28515625" style="7" customWidth="1"/>
    <col min="2" max="2" width="4.42578125" customWidth="1"/>
    <col min="3" max="3" width="12.7109375" style="7" customWidth="1"/>
    <col min="4" max="4" width="5.42578125" customWidth="1"/>
    <col min="5" max="5" width="14.85546875" customWidth="1"/>
    <col min="7" max="7" width="12" customWidth="1"/>
    <col min="8" max="8" width="14.140625" style="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4" t="s">
        <v>63</v>
      </c>
      <c r="I1" s="35" t="s">
        <v>64</v>
      </c>
      <c r="J1" s="36" t="s">
        <v>65</v>
      </c>
    </row>
    <row r="2" spans="1:16">
      <c r="I2" s="37" t="s">
        <v>66</v>
      </c>
      <c r="J2" s="38" t="s">
        <v>67</v>
      </c>
    </row>
    <row r="3" spans="1:16">
      <c r="A3" s="39" t="s">
        <v>68</v>
      </c>
      <c r="I3" s="37" t="s">
        <v>69</v>
      </c>
      <c r="J3" s="38" t="s">
        <v>48</v>
      </c>
    </row>
    <row r="4" spans="1:16">
      <c r="I4" s="37" t="s">
        <v>70</v>
      </c>
      <c r="J4" s="38" t="s">
        <v>48</v>
      </c>
    </row>
    <row r="5" spans="1:16" ht="13.5" thickBot="1">
      <c r="I5" s="40" t="s">
        <v>71</v>
      </c>
      <c r="J5" s="41" t="s">
        <v>72</v>
      </c>
    </row>
    <row r="10" spans="1:16" ht="13.5" thickBot="1"/>
    <row r="11" spans="1:16" ht="13.5" thickBot="1">
      <c r="A11" s="7" t="str">
        <f t="shared" ref="A11:A42" si="0">P11</f>
        <v> MVS 5.95 </v>
      </c>
      <c r="B11" s="2" t="str">
        <f t="shared" ref="B11:B42" si="1">IF(H11=INT(H11),"I","II")</f>
        <v>I</v>
      </c>
      <c r="C11" s="7">
        <f t="shared" ref="C11:C42" si="2">1*G11</f>
        <v>38643.491999999998</v>
      </c>
      <c r="D11" t="str">
        <f t="shared" ref="D11:D42" si="3">VLOOKUP(F11,I$1:J$5,2,FALSE)</f>
        <v>vis</v>
      </c>
      <c r="E11" s="42">
        <f>VLOOKUP(C11,A!C$21:E$924,3,FALSE)</f>
        <v>-14819.039609691792</v>
      </c>
      <c r="F11" s="2" t="s">
        <v>71</v>
      </c>
      <c r="G11" t="str">
        <f t="shared" ref="G11:G42" si="4">MID(I11,3,LEN(I11)-3)</f>
        <v>38643.492</v>
      </c>
      <c r="H11" s="7">
        <f t="shared" ref="H11:H42" si="5">1*K11</f>
        <v>-14819</v>
      </c>
      <c r="I11" s="43" t="s">
        <v>121</v>
      </c>
      <c r="J11" s="44" t="s">
        <v>122</v>
      </c>
      <c r="K11" s="43">
        <v>-14819</v>
      </c>
      <c r="L11" s="43" t="s">
        <v>123</v>
      </c>
      <c r="M11" s="44" t="s">
        <v>118</v>
      </c>
      <c r="N11" s="44"/>
      <c r="O11" s="45" t="s">
        <v>119</v>
      </c>
      <c r="P11" s="45" t="s">
        <v>120</v>
      </c>
    </row>
    <row r="12" spans="1:16" ht="13.5" thickBot="1">
      <c r="A12" s="7" t="str">
        <f t="shared" si="0"/>
        <v> HABZ 76 </v>
      </c>
      <c r="B12" s="2" t="str">
        <f t="shared" si="1"/>
        <v>I</v>
      </c>
      <c r="C12" s="7">
        <f t="shared" si="2"/>
        <v>39033.447999999997</v>
      </c>
      <c r="D12" t="str">
        <f t="shared" si="3"/>
        <v>vis</v>
      </c>
      <c r="E12" s="42">
        <f>VLOOKUP(C12,A!C$21:E$924,3,FALSE)</f>
        <v>-14402.017587695998</v>
      </c>
      <c r="F12" s="2" t="s">
        <v>71</v>
      </c>
      <c r="G12" t="str">
        <f t="shared" si="4"/>
        <v>39033.448</v>
      </c>
      <c r="H12" s="7">
        <f t="shared" si="5"/>
        <v>-14402</v>
      </c>
      <c r="I12" s="43" t="s">
        <v>124</v>
      </c>
      <c r="J12" s="44" t="s">
        <v>125</v>
      </c>
      <c r="K12" s="43">
        <v>-14402</v>
      </c>
      <c r="L12" s="43" t="s">
        <v>126</v>
      </c>
      <c r="M12" s="44" t="s">
        <v>118</v>
      </c>
      <c r="N12" s="44"/>
      <c r="O12" s="45" t="s">
        <v>127</v>
      </c>
      <c r="P12" s="45" t="s">
        <v>128</v>
      </c>
    </row>
    <row r="13" spans="1:16" ht="13.5" thickBot="1">
      <c r="A13" s="7" t="str">
        <f t="shared" si="0"/>
        <v> HABZ 76 </v>
      </c>
      <c r="B13" s="2" t="str">
        <f t="shared" si="1"/>
        <v>I</v>
      </c>
      <c r="C13" s="7">
        <f t="shared" si="2"/>
        <v>41598.442999999999</v>
      </c>
      <c r="D13" t="str">
        <f t="shared" si="3"/>
        <v>vis</v>
      </c>
      <c r="E13" s="42">
        <f>VLOOKUP(C13,A!C$21:E$924,3,FALSE)</f>
        <v>-11658.991704496084</v>
      </c>
      <c r="F13" s="2" t="s">
        <v>71</v>
      </c>
      <c r="G13" t="str">
        <f t="shared" si="4"/>
        <v>41598.443</v>
      </c>
      <c r="H13" s="7">
        <f t="shared" si="5"/>
        <v>-11659</v>
      </c>
      <c r="I13" s="43" t="s">
        <v>129</v>
      </c>
      <c r="J13" s="44" t="s">
        <v>130</v>
      </c>
      <c r="K13" s="43">
        <v>-11659</v>
      </c>
      <c r="L13" s="43" t="s">
        <v>131</v>
      </c>
      <c r="M13" s="44" t="s">
        <v>118</v>
      </c>
      <c r="N13" s="44"/>
      <c r="O13" s="45" t="s">
        <v>127</v>
      </c>
      <c r="P13" s="45" t="s">
        <v>128</v>
      </c>
    </row>
    <row r="14" spans="1:16" ht="13.5" thickBot="1">
      <c r="A14" s="7" t="str">
        <f t="shared" si="0"/>
        <v> HABZ 76 </v>
      </c>
      <c r="B14" s="2" t="str">
        <f t="shared" si="1"/>
        <v>I</v>
      </c>
      <c r="C14" s="7">
        <f t="shared" si="2"/>
        <v>41599.375999999997</v>
      </c>
      <c r="D14" t="str">
        <f t="shared" si="3"/>
        <v>vis</v>
      </c>
      <c r="E14" s="42">
        <f>VLOOKUP(C14,A!C$21:E$924,3,FALSE)</f>
        <v>-11657.993946937484</v>
      </c>
      <c r="F14" s="2" t="s">
        <v>71</v>
      </c>
      <c r="G14" t="str">
        <f t="shared" si="4"/>
        <v>41599.376</v>
      </c>
      <c r="H14" s="7">
        <f t="shared" si="5"/>
        <v>-11658</v>
      </c>
      <c r="I14" s="43" t="s">
        <v>132</v>
      </c>
      <c r="J14" s="44" t="s">
        <v>133</v>
      </c>
      <c r="K14" s="43">
        <v>-11658</v>
      </c>
      <c r="L14" s="43" t="s">
        <v>77</v>
      </c>
      <c r="M14" s="44" t="s">
        <v>118</v>
      </c>
      <c r="N14" s="44"/>
      <c r="O14" s="45" t="s">
        <v>127</v>
      </c>
      <c r="P14" s="45" t="s">
        <v>128</v>
      </c>
    </row>
    <row r="15" spans="1:16" ht="13.5" thickBot="1">
      <c r="A15" s="7" t="str">
        <f t="shared" si="0"/>
        <v> HABZ 76 </v>
      </c>
      <c r="B15" s="2" t="str">
        <f t="shared" si="1"/>
        <v>I</v>
      </c>
      <c r="C15" s="7">
        <f t="shared" si="2"/>
        <v>41600.307999999997</v>
      </c>
      <c r="D15" t="str">
        <f t="shared" si="3"/>
        <v>vis</v>
      </c>
      <c r="E15" s="42">
        <f>VLOOKUP(C15,A!C$21:E$924,3,FALSE)</f>
        <v>-11656.997258786769</v>
      </c>
      <c r="F15" s="2" t="s">
        <v>71</v>
      </c>
      <c r="G15" t="str">
        <f t="shared" si="4"/>
        <v>41600.308</v>
      </c>
      <c r="H15" s="7">
        <f t="shared" si="5"/>
        <v>-11657</v>
      </c>
      <c r="I15" s="43" t="s">
        <v>134</v>
      </c>
      <c r="J15" s="44" t="s">
        <v>135</v>
      </c>
      <c r="K15" s="43">
        <v>-11657</v>
      </c>
      <c r="L15" s="43" t="s">
        <v>107</v>
      </c>
      <c r="M15" s="44" t="s">
        <v>118</v>
      </c>
      <c r="N15" s="44"/>
      <c r="O15" s="45" t="s">
        <v>127</v>
      </c>
      <c r="P15" s="45" t="s">
        <v>128</v>
      </c>
    </row>
    <row r="16" spans="1:16" ht="13.5" thickBot="1">
      <c r="A16" s="7" t="str">
        <f t="shared" si="0"/>
        <v> HABZ 76 </v>
      </c>
      <c r="B16" s="2" t="str">
        <f t="shared" si="1"/>
        <v>I</v>
      </c>
      <c r="C16" s="7">
        <f t="shared" si="2"/>
        <v>41959.374000000003</v>
      </c>
      <c r="D16" t="str">
        <f t="shared" si="3"/>
        <v>vis</v>
      </c>
      <c r="E16" s="42">
        <f>VLOOKUP(C16,A!C$21:E$924,3,FALSE)</f>
        <v>-11273.009246421414</v>
      </c>
      <c r="F16" s="2" t="s">
        <v>71</v>
      </c>
      <c r="G16" t="str">
        <f t="shared" si="4"/>
        <v>41959.374</v>
      </c>
      <c r="H16" s="7">
        <f t="shared" si="5"/>
        <v>-11273</v>
      </c>
      <c r="I16" s="43" t="s">
        <v>136</v>
      </c>
      <c r="J16" s="44" t="s">
        <v>137</v>
      </c>
      <c r="K16" s="43">
        <v>-11273</v>
      </c>
      <c r="L16" s="43" t="s">
        <v>138</v>
      </c>
      <c r="M16" s="44" t="s">
        <v>118</v>
      </c>
      <c r="N16" s="44"/>
      <c r="O16" s="45" t="s">
        <v>127</v>
      </c>
      <c r="P16" s="45" t="s">
        <v>128</v>
      </c>
    </row>
    <row r="17" spans="1:16" ht="13.5" thickBot="1">
      <c r="A17" s="7" t="str">
        <f t="shared" si="0"/>
        <v> HABZ 76 </v>
      </c>
      <c r="B17" s="2" t="str">
        <f t="shared" si="1"/>
        <v>I</v>
      </c>
      <c r="C17" s="7">
        <f t="shared" si="2"/>
        <v>41960.324000000001</v>
      </c>
      <c r="D17" t="str">
        <f t="shared" si="3"/>
        <v>vis</v>
      </c>
      <c r="E17" s="42">
        <f>VLOOKUP(C17,A!C$21:E$924,3,FALSE)</f>
        <v>-11271.993308928735</v>
      </c>
      <c r="F17" s="2" t="s">
        <v>71</v>
      </c>
      <c r="G17" t="str">
        <f t="shared" si="4"/>
        <v>41960.324</v>
      </c>
      <c r="H17" s="7">
        <f t="shared" si="5"/>
        <v>-11272</v>
      </c>
      <c r="I17" s="43" t="s">
        <v>139</v>
      </c>
      <c r="J17" s="44" t="s">
        <v>140</v>
      </c>
      <c r="K17" s="43">
        <v>-11272</v>
      </c>
      <c r="L17" s="43" t="s">
        <v>77</v>
      </c>
      <c r="M17" s="44" t="s">
        <v>118</v>
      </c>
      <c r="N17" s="44"/>
      <c r="O17" s="45" t="s">
        <v>127</v>
      </c>
      <c r="P17" s="45" t="s">
        <v>128</v>
      </c>
    </row>
    <row r="18" spans="1:16" ht="13.5" thickBot="1">
      <c r="A18" s="7" t="str">
        <f t="shared" si="0"/>
        <v> MVS 7.149 </v>
      </c>
      <c r="B18" s="2" t="str">
        <f t="shared" si="1"/>
        <v>I</v>
      </c>
      <c r="C18" s="7">
        <f t="shared" si="2"/>
        <v>42652.328000000001</v>
      </c>
      <c r="D18" t="str">
        <f t="shared" si="3"/>
        <v>vis</v>
      </c>
      <c r="E18" s="42">
        <f>VLOOKUP(C18,A!C$21:E$924,3,FALSE)</f>
        <v>-10531.958773470431</v>
      </c>
      <c r="F18" s="2" t="s">
        <v>71</v>
      </c>
      <c r="G18" t="str">
        <f t="shared" si="4"/>
        <v>42652.328</v>
      </c>
      <c r="H18" s="7">
        <f t="shared" si="5"/>
        <v>-10532</v>
      </c>
      <c r="I18" s="43" t="s">
        <v>141</v>
      </c>
      <c r="J18" s="44" t="s">
        <v>142</v>
      </c>
      <c r="K18" s="43">
        <v>-10532</v>
      </c>
      <c r="L18" s="43" t="s">
        <v>143</v>
      </c>
      <c r="M18" s="44" t="s">
        <v>73</v>
      </c>
      <c r="N18" s="44"/>
      <c r="O18" s="45" t="s">
        <v>144</v>
      </c>
      <c r="P18" s="45" t="s">
        <v>145</v>
      </c>
    </row>
    <row r="19" spans="1:16" ht="13.5" thickBot="1">
      <c r="A19" s="7" t="str">
        <f t="shared" si="0"/>
        <v>BAVM 50 </v>
      </c>
      <c r="B19" s="2" t="str">
        <f t="shared" si="1"/>
        <v>I</v>
      </c>
      <c r="C19" s="7">
        <f t="shared" si="2"/>
        <v>47060.345500000003</v>
      </c>
      <c r="D19" t="str">
        <f t="shared" si="3"/>
        <v>vis</v>
      </c>
      <c r="E19" s="42">
        <f>VLOOKUP(C19,A!C$21:E$924,3,FALSE)</f>
        <v>-5817.9900927914532</v>
      </c>
      <c r="F19" s="2" t="s">
        <v>71</v>
      </c>
      <c r="G19" t="str">
        <f t="shared" si="4"/>
        <v>47060.3455</v>
      </c>
      <c r="H19" s="7">
        <f t="shared" si="5"/>
        <v>-5818</v>
      </c>
      <c r="I19" s="43" t="s">
        <v>146</v>
      </c>
      <c r="J19" s="44" t="s">
        <v>147</v>
      </c>
      <c r="K19" s="43">
        <v>-5818</v>
      </c>
      <c r="L19" s="43" t="s">
        <v>148</v>
      </c>
      <c r="M19" s="44" t="s">
        <v>149</v>
      </c>
      <c r="N19" s="44" t="s">
        <v>71</v>
      </c>
      <c r="O19" s="45" t="s">
        <v>150</v>
      </c>
      <c r="P19" s="46" t="s">
        <v>151</v>
      </c>
    </row>
    <row r="20" spans="1:16" ht="13.5" thickBot="1">
      <c r="A20" s="7" t="str">
        <f t="shared" si="0"/>
        <v>IBVS 3593 </v>
      </c>
      <c r="B20" s="2" t="str">
        <f t="shared" si="1"/>
        <v>I</v>
      </c>
      <c r="C20" s="7">
        <f t="shared" si="2"/>
        <v>47804.667000000001</v>
      </c>
      <c r="D20" t="str">
        <f t="shared" si="3"/>
        <v>vis</v>
      </c>
      <c r="E20" s="42">
        <f>VLOOKUP(C20,A!C$21:E$924,3,FALSE)</f>
        <v>-5022.0068102033083</v>
      </c>
      <c r="F20" s="2" t="s">
        <v>71</v>
      </c>
      <c r="G20" t="str">
        <f t="shared" si="4"/>
        <v>47804.6670</v>
      </c>
      <c r="H20" s="7">
        <f t="shared" si="5"/>
        <v>-5022</v>
      </c>
      <c r="I20" s="43" t="s">
        <v>152</v>
      </c>
      <c r="J20" s="44" t="s">
        <v>153</v>
      </c>
      <c r="K20" s="43">
        <v>-5022</v>
      </c>
      <c r="L20" s="43" t="s">
        <v>154</v>
      </c>
      <c r="M20" s="44" t="s">
        <v>149</v>
      </c>
      <c r="N20" s="44" t="s">
        <v>155</v>
      </c>
      <c r="O20" s="45" t="s">
        <v>156</v>
      </c>
      <c r="P20" s="46" t="s">
        <v>157</v>
      </c>
    </row>
    <row r="21" spans="1:16" ht="13.5" thickBot="1">
      <c r="A21" s="7" t="str">
        <f t="shared" si="0"/>
        <v>BAVM 56 </v>
      </c>
      <c r="B21" s="2" t="str">
        <f t="shared" si="1"/>
        <v>I</v>
      </c>
      <c r="C21" s="7">
        <f t="shared" si="2"/>
        <v>47851.429700000001</v>
      </c>
      <c r="D21" t="str">
        <f t="shared" si="3"/>
        <v>vis</v>
      </c>
      <c r="E21" s="42">
        <f>VLOOKUP(C21,A!C$21:E$924,3,FALSE)</f>
        <v>-4971.9984100043566</v>
      </c>
      <c r="F21" s="2" t="s">
        <v>71</v>
      </c>
      <c r="G21" t="str">
        <f t="shared" si="4"/>
        <v>47851.4297</v>
      </c>
      <c r="H21" s="7">
        <f t="shared" si="5"/>
        <v>-4972</v>
      </c>
      <c r="I21" s="43" t="s">
        <v>158</v>
      </c>
      <c r="J21" s="44" t="s">
        <v>159</v>
      </c>
      <c r="K21" s="43">
        <v>-4972</v>
      </c>
      <c r="L21" s="43" t="s">
        <v>160</v>
      </c>
      <c r="M21" s="44" t="s">
        <v>149</v>
      </c>
      <c r="N21" s="44" t="s">
        <v>161</v>
      </c>
      <c r="O21" s="45" t="s">
        <v>150</v>
      </c>
      <c r="P21" s="46" t="s">
        <v>162</v>
      </c>
    </row>
    <row r="22" spans="1:16" ht="13.5" thickBot="1">
      <c r="A22" s="7" t="str">
        <f t="shared" si="0"/>
        <v>IBVS 3593 </v>
      </c>
      <c r="B22" s="2" t="str">
        <f t="shared" si="1"/>
        <v>I</v>
      </c>
      <c r="C22" s="7">
        <f t="shared" si="2"/>
        <v>48209.568899999998</v>
      </c>
      <c r="D22" t="str">
        <f t="shared" si="3"/>
        <v>vis</v>
      </c>
      <c r="E22" s="42">
        <f>VLOOKUP(C22,A!C$21:E$924,3,FALSE)</f>
        <v>-4589.0015248687114</v>
      </c>
      <c r="F22" s="2" t="s">
        <v>71</v>
      </c>
      <c r="G22" t="str">
        <f t="shared" si="4"/>
        <v>48209.5689</v>
      </c>
      <c r="H22" s="7">
        <f t="shared" si="5"/>
        <v>-4589</v>
      </c>
      <c r="I22" s="43" t="s">
        <v>167</v>
      </c>
      <c r="J22" s="44" t="s">
        <v>168</v>
      </c>
      <c r="K22" s="43">
        <v>-4589</v>
      </c>
      <c r="L22" s="43" t="s">
        <v>169</v>
      </c>
      <c r="M22" s="44" t="s">
        <v>149</v>
      </c>
      <c r="N22" s="44" t="s">
        <v>155</v>
      </c>
      <c r="O22" s="45" t="s">
        <v>170</v>
      </c>
      <c r="P22" s="46" t="s">
        <v>157</v>
      </c>
    </row>
    <row r="23" spans="1:16" ht="13.5" thickBot="1">
      <c r="A23" s="7" t="str">
        <f t="shared" si="0"/>
        <v>BAVM 117 </v>
      </c>
      <c r="B23" s="2" t="str">
        <f t="shared" si="1"/>
        <v>I</v>
      </c>
      <c r="C23" s="7">
        <f t="shared" si="2"/>
        <v>50013.370999999999</v>
      </c>
      <c r="D23" t="str">
        <f t="shared" si="3"/>
        <v>vis</v>
      </c>
      <c r="E23" s="42">
        <f>VLOOKUP(C23,A!C$21:E$924,3,FALSE)</f>
        <v>-2660.0013324822316</v>
      </c>
      <c r="F23" s="2" t="s">
        <v>71</v>
      </c>
      <c r="G23" t="str">
        <f t="shared" si="4"/>
        <v>50013.3710</v>
      </c>
      <c r="H23" s="7">
        <f t="shared" si="5"/>
        <v>-2660</v>
      </c>
      <c r="I23" s="43" t="s">
        <v>171</v>
      </c>
      <c r="J23" s="44" t="s">
        <v>172</v>
      </c>
      <c r="K23" s="43">
        <v>-2660</v>
      </c>
      <c r="L23" s="43" t="s">
        <v>173</v>
      </c>
      <c r="M23" s="44" t="s">
        <v>149</v>
      </c>
      <c r="N23" s="44" t="s">
        <v>161</v>
      </c>
      <c r="O23" s="45" t="s">
        <v>150</v>
      </c>
      <c r="P23" s="46" t="s">
        <v>174</v>
      </c>
    </row>
    <row r="24" spans="1:16" ht="13.5" thickBot="1">
      <c r="A24" s="7" t="str">
        <f t="shared" si="0"/>
        <v> JAAVSO 39;177 </v>
      </c>
      <c r="B24" s="2" t="str">
        <f t="shared" si="1"/>
        <v>I</v>
      </c>
      <c r="C24" s="7">
        <f t="shared" si="2"/>
        <v>50701.612999999998</v>
      </c>
      <c r="D24" t="str">
        <f t="shared" si="3"/>
        <v>vis</v>
      </c>
      <c r="E24" s="42">
        <f>VLOOKUP(C24,A!C$21:E$924,3,FALSE)</f>
        <v>-1923.9899094949471</v>
      </c>
      <c r="F24" s="2" t="s">
        <v>71</v>
      </c>
      <c r="G24" t="str">
        <f t="shared" si="4"/>
        <v>50701.613</v>
      </c>
      <c r="H24" s="7">
        <f t="shared" si="5"/>
        <v>-1924</v>
      </c>
      <c r="I24" s="43" t="s">
        <v>175</v>
      </c>
      <c r="J24" s="44" t="s">
        <v>176</v>
      </c>
      <c r="K24" s="43">
        <v>-1924</v>
      </c>
      <c r="L24" s="43" t="s">
        <v>104</v>
      </c>
      <c r="M24" s="44" t="s">
        <v>177</v>
      </c>
      <c r="N24" s="44" t="s">
        <v>178</v>
      </c>
      <c r="O24" s="45" t="s">
        <v>179</v>
      </c>
      <c r="P24" s="45" t="s">
        <v>180</v>
      </c>
    </row>
    <row r="25" spans="1:16" ht="13.5" thickBot="1">
      <c r="A25" s="7" t="str">
        <f t="shared" si="0"/>
        <v> JAAVSO 39;177 </v>
      </c>
      <c r="B25" s="2" t="str">
        <f t="shared" si="1"/>
        <v>I</v>
      </c>
      <c r="C25" s="7">
        <f t="shared" si="2"/>
        <v>51436.593000000001</v>
      </c>
      <c r="D25" t="str">
        <f t="shared" si="3"/>
        <v>vis</v>
      </c>
      <c r="E25" s="42">
        <f>VLOOKUP(C25,A!C$21:E$924,3,FALSE)</f>
        <v>-1137.9965006835146</v>
      </c>
      <c r="F25" s="2" t="s">
        <v>71</v>
      </c>
      <c r="G25" t="str">
        <f t="shared" si="4"/>
        <v>51436.593</v>
      </c>
      <c r="H25" s="7">
        <f t="shared" si="5"/>
        <v>-1138</v>
      </c>
      <c r="I25" s="43" t="s">
        <v>181</v>
      </c>
      <c r="J25" s="44" t="s">
        <v>182</v>
      </c>
      <c r="K25" s="43">
        <v>-1138</v>
      </c>
      <c r="L25" s="43" t="s">
        <v>107</v>
      </c>
      <c r="M25" s="44" t="s">
        <v>177</v>
      </c>
      <c r="N25" s="44" t="s">
        <v>178</v>
      </c>
      <c r="O25" s="45" t="s">
        <v>179</v>
      </c>
      <c r="P25" s="45" t="s">
        <v>180</v>
      </c>
    </row>
    <row r="26" spans="1:16" ht="13.5" thickBot="1">
      <c r="A26" s="7" t="str">
        <f t="shared" si="0"/>
        <v>BAVM 152 </v>
      </c>
      <c r="B26" s="2" t="str">
        <f t="shared" si="1"/>
        <v>I</v>
      </c>
      <c r="C26" s="7">
        <f t="shared" si="2"/>
        <v>51770.416700000002</v>
      </c>
      <c r="D26" t="str">
        <f t="shared" si="3"/>
        <v>vis</v>
      </c>
      <c r="E26" s="42">
        <f>VLOOKUP(C26,A!C$21:E$924,3,FALSE)</f>
        <v>-781.00280302501437</v>
      </c>
      <c r="F26" s="2" t="s">
        <v>71</v>
      </c>
      <c r="G26" t="str">
        <f t="shared" si="4"/>
        <v>51770.4167</v>
      </c>
      <c r="H26" s="7">
        <f t="shared" si="5"/>
        <v>-781</v>
      </c>
      <c r="I26" s="43" t="s">
        <v>191</v>
      </c>
      <c r="J26" s="44" t="s">
        <v>192</v>
      </c>
      <c r="K26" s="43">
        <v>-781</v>
      </c>
      <c r="L26" s="43" t="s">
        <v>193</v>
      </c>
      <c r="M26" s="44" t="s">
        <v>149</v>
      </c>
      <c r="N26" s="44" t="s">
        <v>161</v>
      </c>
      <c r="O26" s="45" t="s">
        <v>150</v>
      </c>
      <c r="P26" s="46" t="s">
        <v>194</v>
      </c>
    </row>
    <row r="27" spans="1:16" ht="13.5" thickBot="1">
      <c r="A27" s="7" t="str">
        <f t="shared" si="0"/>
        <v> JAAVSO 39;177 </v>
      </c>
      <c r="B27" s="2" t="str">
        <f t="shared" si="1"/>
        <v>I</v>
      </c>
      <c r="C27" s="7">
        <f t="shared" si="2"/>
        <v>52471.739000000001</v>
      </c>
      <c r="D27" t="str">
        <f t="shared" si="3"/>
        <v>vis</v>
      </c>
      <c r="E27" s="42">
        <f>VLOOKUP(C27,A!C$21:E$924,3,FALSE)</f>
        <v>-31.003204052972269</v>
      </c>
      <c r="F27" s="2" t="s">
        <v>71</v>
      </c>
      <c r="G27" t="str">
        <f t="shared" si="4"/>
        <v>52471.7390</v>
      </c>
      <c r="H27" s="7">
        <f t="shared" si="5"/>
        <v>-31</v>
      </c>
      <c r="I27" s="43" t="s">
        <v>202</v>
      </c>
      <c r="J27" s="44" t="s">
        <v>203</v>
      </c>
      <c r="K27" s="43">
        <v>-31</v>
      </c>
      <c r="L27" s="43" t="s">
        <v>204</v>
      </c>
      <c r="M27" s="44" t="s">
        <v>177</v>
      </c>
      <c r="N27" s="44" t="s">
        <v>71</v>
      </c>
      <c r="O27" s="45" t="s">
        <v>205</v>
      </c>
      <c r="P27" s="45" t="s">
        <v>180</v>
      </c>
    </row>
    <row r="28" spans="1:16" ht="13.5" thickBot="1">
      <c r="A28" s="7" t="str">
        <f t="shared" si="0"/>
        <v>IBVS 5694 </v>
      </c>
      <c r="B28" s="2" t="str">
        <f t="shared" si="1"/>
        <v>I</v>
      </c>
      <c r="C28" s="7">
        <f t="shared" si="2"/>
        <v>52929.003799999999</v>
      </c>
      <c r="D28" t="str">
        <f t="shared" si="3"/>
        <v>vis</v>
      </c>
      <c r="E28" s="42">
        <f>VLOOKUP(C28,A!C$21:E$924,3,FALSE)</f>
        <v>457.999379529539</v>
      </c>
      <c r="F28" s="2" t="s">
        <v>71</v>
      </c>
      <c r="G28" t="str">
        <f t="shared" si="4"/>
        <v>52929.0038</v>
      </c>
      <c r="H28" s="7">
        <f t="shared" si="5"/>
        <v>458</v>
      </c>
      <c r="I28" s="43" t="s">
        <v>211</v>
      </c>
      <c r="J28" s="44" t="s">
        <v>212</v>
      </c>
      <c r="K28" s="43">
        <v>458</v>
      </c>
      <c r="L28" s="43" t="s">
        <v>213</v>
      </c>
      <c r="M28" s="44" t="s">
        <v>149</v>
      </c>
      <c r="N28" s="44" t="s">
        <v>155</v>
      </c>
      <c r="O28" s="45" t="s">
        <v>214</v>
      </c>
      <c r="P28" s="46" t="s">
        <v>215</v>
      </c>
    </row>
    <row r="29" spans="1:16" ht="13.5" thickBot="1">
      <c r="A29" s="7" t="str">
        <f t="shared" si="0"/>
        <v>IBVS 5694 </v>
      </c>
      <c r="B29" s="2" t="str">
        <f t="shared" si="1"/>
        <v>II</v>
      </c>
      <c r="C29" s="7">
        <f t="shared" si="2"/>
        <v>52949.103900000002</v>
      </c>
      <c r="D29" t="str">
        <f t="shared" si="3"/>
        <v>vis</v>
      </c>
      <c r="E29" s="42">
        <f>VLOOKUP(C29,A!C$21:E$924,3,FALSE)</f>
        <v>479.49458499969222</v>
      </c>
      <c r="F29" s="2" t="s">
        <v>71</v>
      </c>
      <c r="G29" t="str">
        <f t="shared" si="4"/>
        <v>52949.1039</v>
      </c>
      <c r="H29" s="7">
        <f t="shared" si="5"/>
        <v>479.5</v>
      </c>
      <c r="I29" s="43" t="s">
        <v>216</v>
      </c>
      <c r="J29" s="44" t="s">
        <v>217</v>
      </c>
      <c r="K29" s="43">
        <v>479.5</v>
      </c>
      <c r="L29" s="43" t="s">
        <v>218</v>
      </c>
      <c r="M29" s="44" t="s">
        <v>149</v>
      </c>
      <c r="N29" s="44" t="s">
        <v>155</v>
      </c>
      <c r="O29" s="45" t="s">
        <v>214</v>
      </c>
      <c r="P29" s="46" t="s">
        <v>215</v>
      </c>
    </row>
    <row r="30" spans="1:16" ht="13.5" thickBot="1">
      <c r="A30" s="7" t="str">
        <f t="shared" si="0"/>
        <v>IBVS 5694 </v>
      </c>
      <c r="B30" s="2" t="str">
        <f t="shared" si="1"/>
        <v>II</v>
      </c>
      <c r="C30" s="7">
        <f t="shared" si="2"/>
        <v>52950.048900000002</v>
      </c>
      <c r="D30" t="str">
        <f t="shared" si="3"/>
        <v>vis</v>
      </c>
      <c r="E30" s="42">
        <f>VLOOKUP(C30,A!C$21:E$924,3,FALSE)</f>
        <v>480.50517545293798</v>
      </c>
      <c r="F30" s="2" t="s">
        <v>71</v>
      </c>
      <c r="G30" t="str">
        <f t="shared" si="4"/>
        <v>52950.0489</v>
      </c>
      <c r="H30" s="7">
        <f t="shared" si="5"/>
        <v>480.5</v>
      </c>
      <c r="I30" s="43" t="s">
        <v>219</v>
      </c>
      <c r="J30" s="44" t="s">
        <v>220</v>
      </c>
      <c r="K30" s="43">
        <v>480.5</v>
      </c>
      <c r="L30" s="43" t="s">
        <v>221</v>
      </c>
      <c r="M30" s="44" t="s">
        <v>149</v>
      </c>
      <c r="N30" s="44" t="s">
        <v>155</v>
      </c>
      <c r="O30" s="45" t="s">
        <v>214</v>
      </c>
      <c r="P30" s="46" t="s">
        <v>215</v>
      </c>
    </row>
    <row r="31" spans="1:16" ht="13.5" thickBot="1">
      <c r="A31" s="7" t="str">
        <f t="shared" si="0"/>
        <v>IBVS 5592 </v>
      </c>
      <c r="B31" s="2" t="str">
        <f t="shared" si="1"/>
        <v>I</v>
      </c>
      <c r="C31" s="7">
        <f t="shared" si="2"/>
        <v>52968.277399999999</v>
      </c>
      <c r="D31" t="str">
        <f t="shared" si="3"/>
        <v>vis</v>
      </c>
      <c r="E31" s="42" t="e">
        <f>VLOOKUP(C31,A!C$21:E$924,3,FALSE)</f>
        <v>#N/A</v>
      </c>
      <c r="F31" s="2" t="s">
        <v>71</v>
      </c>
      <c r="G31" t="str">
        <f t="shared" si="4"/>
        <v>52968.2774</v>
      </c>
      <c r="H31" s="7">
        <f t="shared" si="5"/>
        <v>500</v>
      </c>
      <c r="I31" s="43" t="s">
        <v>222</v>
      </c>
      <c r="J31" s="44" t="s">
        <v>223</v>
      </c>
      <c r="K31" s="43">
        <v>500</v>
      </c>
      <c r="L31" s="43" t="s">
        <v>224</v>
      </c>
      <c r="M31" s="44" t="s">
        <v>149</v>
      </c>
      <c r="N31" s="44" t="s">
        <v>155</v>
      </c>
      <c r="O31" s="45" t="s">
        <v>225</v>
      </c>
      <c r="P31" s="46" t="s">
        <v>226</v>
      </c>
    </row>
    <row r="32" spans="1:16" ht="13.5" thickBot="1">
      <c r="A32" s="7" t="str">
        <f t="shared" si="0"/>
        <v>BAVM 178 </v>
      </c>
      <c r="B32" s="2" t="str">
        <f t="shared" si="1"/>
        <v>I</v>
      </c>
      <c r="C32" s="7">
        <f t="shared" si="2"/>
        <v>53657.441400000003</v>
      </c>
      <c r="D32" t="str">
        <f t="shared" si="3"/>
        <v>vis</v>
      </c>
      <c r="E32" s="42">
        <f>VLOOKUP(C32,A!C$21:E$924,3,FALSE)</f>
        <v>1236.9962941808492</v>
      </c>
      <c r="F32" s="2" t="s">
        <v>71</v>
      </c>
      <c r="G32" t="str">
        <f t="shared" si="4"/>
        <v>53657.4414</v>
      </c>
      <c r="H32" s="7">
        <f t="shared" si="5"/>
        <v>1237</v>
      </c>
      <c r="I32" s="43" t="s">
        <v>227</v>
      </c>
      <c r="J32" s="44" t="s">
        <v>228</v>
      </c>
      <c r="K32" s="43">
        <v>1237</v>
      </c>
      <c r="L32" s="43" t="s">
        <v>229</v>
      </c>
      <c r="M32" s="44" t="s">
        <v>177</v>
      </c>
      <c r="N32" s="44" t="s">
        <v>230</v>
      </c>
      <c r="O32" s="45" t="s">
        <v>150</v>
      </c>
      <c r="P32" s="46" t="s">
        <v>231</v>
      </c>
    </row>
    <row r="33" spans="1:16" ht="13.5" thickBot="1">
      <c r="A33" s="7" t="str">
        <f t="shared" si="0"/>
        <v>BAVM 214 </v>
      </c>
      <c r="B33" s="2" t="str">
        <f t="shared" si="1"/>
        <v>I</v>
      </c>
      <c r="C33" s="7">
        <f t="shared" si="2"/>
        <v>54841.2736</v>
      </c>
      <c r="D33" t="str">
        <f t="shared" si="3"/>
        <v>vis</v>
      </c>
      <c r="E33" s="42">
        <f>VLOOKUP(C33,A!C$21:E$924,3,FALSE)</f>
        <v>2502.9957857843365</v>
      </c>
      <c r="F33" s="2" t="s">
        <v>71</v>
      </c>
      <c r="G33" t="str">
        <f t="shared" si="4"/>
        <v>54841.2736</v>
      </c>
      <c r="H33" s="7">
        <f t="shared" si="5"/>
        <v>2503</v>
      </c>
      <c r="I33" s="43" t="s">
        <v>232</v>
      </c>
      <c r="J33" s="44" t="s">
        <v>233</v>
      </c>
      <c r="K33" s="43" t="s">
        <v>234</v>
      </c>
      <c r="L33" s="43" t="s">
        <v>235</v>
      </c>
      <c r="M33" s="44" t="s">
        <v>177</v>
      </c>
      <c r="N33" s="44" t="s">
        <v>230</v>
      </c>
      <c r="O33" s="45" t="s">
        <v>236</v>
      </c>
      <c r="P33" s="46" t="s">
        <v>237</v>
      </c>
    </row>
    <row r="34" spans="1:16" ht="13.5" thickBot="1">
      <c r="A34" s="7" t="str">
        <f t="shared" si="0"/>
        <v>IBVS 5920 </v>
      </c>
      <c r="B34" s="2" t="str">
        <f t="shared" si="1"/>
        <v>I</v>
      </c>
      <c r="C34" s="7">
        <f t="shared" si="2"/>
        <v>55137.6993</v>
      </c>
      <c r="D34" t="str">
        <f t="shared" si="3"/>
        <v>vis</v>
      </c>
      <c r="E34" s="42">
        <f>VLOOKUP(C34,A!C$21:E$924,3,FALSE)</f>
        <v>2819.9957672835799</v>
      </c>
      <c r="F34" s="2" t="s">
        <v>71</v>
      </c>
      <c r="G34" t="str">
        <f t="shared" si="4"/>
        <v>55137.6993</v>
      </c>
      <c r="H34" s="7">
        <f t="shared" si="5"/>
        <v>2820</v>
      </c>
      <c r="I34" s="43" t="s">
        <v>243</v>
      </c>
      <c r="J34" s="44" t="s">
        <v>244</v>
      </c>
      <c r="K34" s="43" t="s">
        <v>245</v>
      </c>
      <c r="L34" s="43" t="s">
        <v>246</v>
      </c>
      <c r="M34" s="44" t="s">
        <v>177</v>
      </c>
      <c r="N34" s="44" t="s">
        <v>71</v>
      </c>
      <c r="O34" s="45" t="s">
        <v>247</v>
      </c>
      <c r="P34" s="46" t="s">
        <v>248</v>
      </c>
    </row>
    <row r="35" spans="1:16" ht="13.5" thickBot="1">
      <c r="A35" s="7" t="str">
        <f t="shared" si="0"/>
        <v>IBVS 5960 </v>
      </c>
      <c r="B35" s="2" t="str">
        <f t="shared" si="1"/>
        <v>I</v>
      </c>
      <c r="C35" s="7">
        <f t="shared" si="2"/>
        <v>55497.7094</v>
      </c>
      <c r="D35" t="str">
        <f t="shared" si="3"/>
        <v>vis</v>
      </c>
      <c r="E35" s="42">
        <f>VLOOKUP(C35,A!C$21:E$924,3,FALSE)</f>
        <v>3204.9934076350764</v>
      </c>
      <c r="F35" s="2" t="s">
        <v>71</v>
      </c>
      <c r="G35" t="str">
        <f t="shared" si="4"/>
        <v>55497.7094</v>
      </c>
      <c r="H35" s="7">
        <f t="shared" si="5"/>
        <v>3205</v>
      </c>
      <c r="I35" s="43" t="s">
        <v>253</v>
      </c>
      <c r="J35" s="44" t="s">
        <v>254</v>
      </c>
      <c r="K35" s="43" t="s">
        <v>255</v>
      </c>
      <c r="L35" s="43" t="s">
        <v>256</v>
      </c>
      <c r="M35" s="44" t="s">
        <v>177</v>
      </c>
      <c r="N35" s="44" t="s">
        <v>71</v>
      </c>
      <c r="O35" s="45" t="s">
        <v>247</v>
      </c>
      <c r="P35" s="46" t="s">
        <v>257</v>
      </c>
    </row>
    <row r="36" spans="1:16" ht="13.5" thickBot="1">
      <c r="A36" s="7" t="str">
        <f t="shared" si="0"/>
        <v>BAVM 231 </v>
      </c>
      <c r="B36" s="2" t="str">
        <f t="shared" si="1"/>
        <v>I</v>
      </c>
      <c r="C36" s="7">
        <f t="shared" si="2"/>
        <v>56219.605000000003</v>
      </c>
      <c r="D36" t="str">
        <f t="shared" si="3"/>
        <v>vis</v>
      </c>
      <c r="E36" s="42">
        <f>VLOOKUP(C36,A!C$21:E$924,3,FALSE)</f>
        <v>3976.9942558894163</v>
      </c>
      <c r="F36" s="2" t="s">
        <v>71</v>
      </c>
      <c r="G36" t="str">
        <f t="shared" si="4"/>
        <v>56219.6050</v>
      </c>
      <c r="H36" s="7">
        <f t="shared" si="5"/>
        <v>3977</v>
      </c>
      <c r="I36" s="43" t="s">
        <v>274</v>
      </c>
      <c r="J36" s="44" t="s">
        <v>275</v>
      </c>
      <c r="K36" s="43" t="s">
        <v>276</v>
      </c>
      <c r="L36" s="43" t="s">
        <v>277</v>
      </c>
      <c r="M36" s="44" t="s">
        <v>177</v>
      </c>
      <c r="N36" s="44" t="s">
        <v>278</v>
      </c>
      <c r="O36" s="45" t="s">
        <v>150</v>
      </c>
      <c r="P36" s="46" t="s">
        <v>279</v>
      </c>
    </row>
    <row r="37" spans="1:16" ht="13.5" thickBot="1">
      <c r="A37" s="7" t="str">
        <f t="shared" si="0"/>
        <v>IBVS 6042 </v>
      </c>
      <c r="B37" s="2" t="str">
        <f t="shared" si="1"/>
        <v>I</v>
      </c>
      <c r="C37" s="7">
        <f t="shared" si="2"/>
        <v>56232.6993</v>
      </c>
      <c r="D37" t="str">
        <f t="shared" si="3"/>
        <v>vis</v>
      </c>
      <c r="E37" s="42">
        <f>VLOOKUP(C37,A!C$21:E$924,3,FALSE)</f>
        <v>3990.997403584588</v>
      </c>
      <c r="F37" s="2" t="s">
        <v>71</v>
      </c>
      <c r="G37" t="str">
        <f t="shared" si="4"/>
        <v>56232.6993</v>
      </c>
      <c r="H37" s="7">
        <f t="shared" si="5"/>
        <v>3991</v>
      </c>
      <c r="I37" s="43" t="s">
        <v>280</v>
      </c>
      <c r="J37" s="44" t="s">
        <v>281</v>
      </c>
      <c r="K37" s="43" t="s">
        <v>282</v>
      </c>
      <c r="L37" s="43" t="s">
        <v>283</v>
      </c>
      <c r="M37" s="44" t="s">
        <v>177</v>
      </c>
      <c r="N37" s="44" t="s">
        <v>71</v>
      </c>
      <c r="O37" s="45" t="s">
        <v>247</v>
      </c>
      <c r="P37" s="46" t="s">
        <v>284</v>
      </c>
    </row>
    <row r="38" spans="1:16" ht="13.5" thickBot="1">
      <c r="A38" s="7" t="str">
        <f t="shared" si="0"/>
        <v> KVBB 4.15 </v>
      </c>
      <c r="B38" s="2" t="str">
        <f t="shared" si="1"/>
        <v>I</v>
      </c>
      <c r="C38" s="7">
        <f t="shared" si="2"/>
        <v>24711.53</v>
      </c>
      <c r="D38" t="str">
        <f t="shared" si="3"/>
        <v>pg</v>
      </c>
      <c r="E38" s="42">
        <f>VLOOKUP(C38,A!C$21:E$924,3,FALSE)</f>
        <v>-29717.989654334222</v>
      </c>
      <c r="F38" s="2" t="str">
        <f>LEFT(M38,1)</f>
        <v>F</v>
      </c>
      <c r="G38" t="str">
        <f t="shared" si="4"/>
        <v>24711.530</v>
      </c>
      <c r="H38" s="7">
        <f t="shared" si="5"/>
        <v>-29718</v>
      </c>
      <c r="I38" s="43" t="s">
        <v>78</v>
      </c>
      <c r="J38" s="44" t="s">
        <v>79</v>
      </c>
      <c r="K38" s="43">
        <v>-29718</v>
      </c>
      <c r="L38" s="43" t="s">
        <v>76</v>
      </c>
      <c r="M38" s="44" t="s">
        <v>80</v>
      </c>
      <c r="N38" s="44"/>
      <c r="O38" s="45" t="s">
        <v>81</v>
      </c>
      <c r="P38" s="45" t="s">
        <v>82</v>
      </c>
    </row>
    <row r="39" spans="1:16" ht="13.5" thickBot="1">
      <c r="A39" s="7" t="str">
        <f t="shared" si="0"/>
        <v> ATAD 1.37 </v>
      </c>
      <c r="B39" s="2" t="str">
        <f t="shared" si="1"/>
        <v>I</v>
      </c>
      <c r="C39" s="7">
        <f t="shared" si="2"/>
        <v>26576.097000000002</v>
      </c>
      <c r="D39" t="str">
        <f t="shared" si="3"/>
        <v>vis</v>
      </c>
      <c r="E39" s="42">
        <f>VLOOKUP(C39,A!C$21:E$924,3,FALSE)</f>
        <v>-27724.006998632976</v>
      </c>
      <c r="F39" s="2" t="str">
        <f>LEFT(M39,1)</f>
        <v>V</v>
      </c>
      <c r="G39" t="str">
        <f t="shared" si="4"/>
        <v>26576.097</v>
      </c>
      <c r="H39" s="7">
        <f t="shared" si="5"/>
        <v>-27724</v>
      </c>
      <c r="I39" s="43" t="s">
        <v>83</v>
      </c>
      <c r="J39" s="44" t="s">
        <v>84</v>
      </c>
      <c r="K39" s="43">
        <v>-27724</v>
      </c>
      <c r="L39" s="43" t="s">
        <v>85</v>
      </c>
      <c r="M39" s="44" t="s">
        <v>73</v>
      </c>
      <c r="N39" s="44"/>
      <c r="O39" s="45" t="s">
        <v>86</v>
      </c>
      <c r="P39" s="45" t="s">
        <v>87</v>
      </c>
    </row>
    <row r="40" spans="1:16" ht="13.5" thickBot="1">
      <c r="A40" s="7" t="str">
        <f t="shared" si="0"/>
        <v> ATAD 1.37 </v>
      </c>
      <c r="B40" s="2" t="str">
        <f t="shared" si="1"/>
        <v>I</v>
      </c>
      <c r="C40" s="7">
        <f t="shared" si="2"/>
        <v>26960.421999999999</v>
      </c>
      <c r="D40" t="str">
        <f t="shared" si="3"/>
        <v>vis</v>
      </c>
      <c r="E40" s="42">
        <f>VLOOKUP(C40,A!C$21:E$924,3,FALSE)</f>
        <v>-27313.006812449068</v>
      </c>
      <c r="F40" s="2" t="str">
        <f>LEFT(M40,1)</f>
        <v>V</v>
      </c>
      <c r="G40" t="str">
        <f t="shared" si="4"/>
        <v>26960.422</v>
      </c>
      <c r="H40" s="7">
        <f t="shared" si="5"/>
        <v>-27313</v>
      </c>
      <c r="I40" s="43" t="s">
        <v>88</v>
      </c>
      <c r="J40" s="44" t="s">
        <v>89</v>
      </c>
      <c r="K40" s="43">
        <v>-27313</v>
      </c>
      <c r="L40" s="43" t="s">
        <v>90</v>
      </c>
      <c r="M40" s="44" t="s">
        <v>73</v>
      </c>
      <c r="N40" s="44"/>
      <c r="O40" s="45" t="s">
        <v>91</v>
      </c>
      <c r="P40" s="45" t="s">
        <v>87</v>
      </c>
    </row>
    <row r="41" spans="1:16" ht="13.5" thickBot="1">
      <c r="A41" s="7" t="str">
        <f t="shared" si="0"/>
        <v> CPRI 25.9 </v>
      </c>
      <c r="B41" s="2" t="str">
        <f t="shared" si="1"/>
        <v>I</v>
      </c>
      <c r="C41" s="7">
        <f t="shared" si="2"/>
        <v>29173.81</v>
      </c>
      <c r="D41" t="str">
        <f t="shared" si="3"/>
        <v>vis</v>
      </c>
      <c r="E41" s="42">
        <f>VLOOKUP(C41,A!C$21:E$924,3,FALSE)</f>
        <v>-24945.992228185125</v>
      </c>
      <c r="F41" s="2" t="str">
        <f>LEFT(M41,1)</f>
        <v>V</v>
      </c>
      <c r="G41" t="str">
        <f t="shared" si="4"/>
        <v>29173.810</v>
      </c>
      <c r="H41" s="7">
        <f t="shared" si="5"/>
        <v>-24946</v>
      </c>
      <c r="I41" s="43" t="s">
        <v>92</v>
      </c>
      <c r="J41" s="44" t="s">
        <v>93</v>
      </c>
      <c r="K41" s="43">
        <v>-24946</v>
      </c>
      <c r="L41" s="43" t="s">
        <v>94</v>
      </c>
      <c r="M41" s="44" t="s">
        <v>73</v>
      </c>
      <c r="N41" s="44"/>
      <c r="O41" s="45" t="s">
        <v>95</v>
      </c>
      <c r="P41" s="45" t="s">
        <v>96</v>
      </c>
    </row>
    <row r="42" spans="1:16" ht="13.5" thickBot="1">
      <c r="A42" s="7" t="str">
        <f t="shared" si="0"/>
        <v> CPRI 25.9 </v>
      </c>
      <c r="B42" s="2" t="str">
        <f t="shared" si="1"/>
        <v>I</v>
      </c>
      <c r="C42" s="7">
        <f t="shared" si="2"/>
        <v>29190.634999999998</v>
      </c>
      <c r="D42" t="str">
        <f t="shared" si="3"/>
        <v>vis</v>
      </c>
      <c r="E42" s="42">
        <f>VLOOKUP(C42,A!C$21:E$924,3,FALSE)</f>
        <v>-24927.999440485797</v>
      </c>
      <c r="F42" s="2" t="str">
        <f>LEFT(M42,1)</f>
        <v>V</v>
      </c>
      <c r="G42" t="str">
        <f t="shared" si="4"/>
        <v>29190.635</v>
      </c>
      <c r="H42" s="7">
        <f t="shared" si="5"/>
        <v>-24928</v>
      </c>
      <c r="I42" s="43" t="s">
        <v>97</v>
      </c>
      <c r="J42" s="44" t="s">
        <v>98</v>
      </c>
      <c r="K42" s="43">
        <v>-24928</v>
      </c>
      <c r="L42" s="43" t="s">
        <v>99</v>
      </c>
      <c r="M42" s="44" t="s">
        <v>73</v>
      </c>
      <c r="N42" s="44"/>
      <c r="O42" s="45" t="s">
        <v>95</v>
      </c>
      <c r="P42" s="45" t="s">
        <v>96</v>
      </c>
    </row>
    <row r="43" spans="1:16" ht="13.5" thickBot="1">
      <c r="A43" s="7" t="str">
        <f t="shared" ref="A43:A61" si="6">P43</f>
        <v> CPRI 25.9 </v>
      </c>
      <c r="B43" s="2" t="str">
        <f t="shared" ref="B43:B61" si="7">IF(H43=INT(H43),"I","II")</f>
        <v>I</v>
      </c>
      <c r="C43" s="7">
        <f t="shared" ref="C43:C61" si="8">1*G43</f>
        <v>29550.644</v>
      </c>
      <c r="D43" t="str">
        <f t="shared" ref="D43:D61" si="9">VLOOKUP(F43,I$1:J$5,2,FALSE)</f>
        <v>vis</v>
      </c>
      <c r="E43" s="42">
        <f>VLOOKUP(C43,A!C$21:E$924,3,FALSE)</f>
        <v>-24543.002976482974</v>
      </c>
      <c r="F43" s="2" t="s">
        <v>71</v>
      </c>
      <c r="G43" t="str">
        <f t="shared" ref="G43:G61" si="10">MID(I43,3,LEN(I43)-3)</f>
        <v>29550.644</v>
      </c>
      <c r="H43" s="7">
        <f t="shared" ref="H43:H61" si="11">1*K43</f>
        <v>-24543</v>
      </c>
      <c r="I43" s="43" t="s">
        <v>100</v>
      </c>
      <c r="J43" s="44" t="s">
        <v>101</v>
      </c>
      <c r="K43" s="43">
        <v>-24543</v>
      </c>
      <c r="L43" s="43" t="s">
        <v>74</v>
      </c>
      <c r="M43" s="44" t="s">
        <v>73</v>
      </c>
      <c r="N43" s="44"/>
      <c r="O43" s="45" t="s">
        <v>95</v>
      </c>
      <c r="P43" s="45" t="s">
        <v>96</v>
      </c>
    </row>
    <row r="44" spans="1:16" ht="13.5" thickBot="1">
      <c r="A44" s="7" t="str">
        <f t="shared" si="6"/>
        <v> CPRI 25.9 </v>
      </c>
      <c r="B44" s="2" t="str">
        <f t="shared" si="7"/>
        <v>I</v>
      </c>
      <c r="C44" s="7">
        <f t="shared" si="8"/>
        <v>29552.526000000002</v>
      </c>
      <c r="D44" t="str">
        <f t="shared" si="9"/>
        <v>vis</v>
      </c>
      <c r="E44" s="42">
        <f>VLOOKUP(C44,A!C$21:E$924,3,FALSE)</f>
        <v>-24540.990350839576</v>
      </c>
      <c r="F44" s="2" t="s">
        <v>71</v>
      </c>
      <c r="G44" t="str">
        <f t="shared" si="10"/>
        <v>29552.526</v>
      </c>
      <c r="H44" s="7">
        <f t="shared" si="11"/>
        <v>-24541</v>
      </c>
      <c r="I44" s="43" t="s">
        <v>102</v>
      </c>
      <c r="J44" s="44" t="s">
        <v>103</v>
      </c>
      <c r="K44" s="43">
        <v>-24541</v>
      </c>
      <c r="L44" s="43" t="s">
        <v>104</v>
      </c>
      <c r="M44" s="44" t="s">
        <v>73</v>
      </c>
      <c r="N44" s="44"/>
      <c r="O44" s="45" t="s">
        <v>95</v>
      </c>
      <c r="P44" s="45" t="s">
        <v>96</v>
      </c>
    </row>
    <row r="45" spans="1:16" ht="13.5" thickBot="1">
      <c r="A45" s="7" t="str">
        <f t="shared" si="6"/>
        <v> CPRI 25.9 </v>
      </c>
      <c r="B45" s="2" t="str">
        <f t="shared" si="7"/>
        <v>I</v>
      </c>
      <c r="C45" s="7">
        <f t="shared" si="8"/>
        <v>29577.768</v>
      </c>
      <c r="D45" t="str">
        <f t="shared" si="9"/>
        <v>vis</v>
      </c>
      <c r="E45" s="42">
        <f>VLOOKUP(C45,A!C$21:E$924,3,FALSE)</f>
        <v>-24513.996356955096</v>
      </c>
      <c r="F45" s="2" t="s">
        <v>71</v>
      </c>
      <c r="G45" t="str">
        <f t="shared" si="10"/>
        <v>29577.768</v>
      </c>
      <c r="H45" s="7">
        <f t="shared" si="11"/>
        <v>-24514</v>
      </c>
      <c r="I45" s="43" t="s">
        <v>105</v>
      </c>
      <c r="J45" s="44" t="s">
        <v>106</v>
      </c>
      <c r="K45" s="43">
        <v>-24514</v>
      </c>
      <c r="L45" s="43" t="s">
        <v>107</v>
      </c>
      <c r="M45" s="44" t="s">
        <v>73</v>
      </c>
      <c r="N45" s="44"/>
      <c r="O45" s="45" t="s">
        <v>95</v>
      </c>
      <c r="P45" s="45" t="s">
        <v>96</v>
      </c>
    </row>
    <row r="46" spans="1:16" ht="13.5" thickBot="1">
      <c r="A46" s="7" t="str">
        <f t="shared" si="6"/>
        <v> CPRI 25.9 </v>
      </c>
      <c r="B46" s="2" t="str">
        <f t="shared" si="7"/>
        <v>I</v>
      </c>
      <c r="C46" s="7">
        <f t="shared" si="8"/>
        <v>29582.437999999998</v>
      </c>
      <c r="D46" t="str">
        <f t="shared" si="9"/>
        <v>vis</v>
      </c>
      <c r="E46" s="42">
        <f>VLOOKUP(C46,A!C$21:E$924,3,FALSE)</f>
        <v>-24509.002222122654</v>
      </c>
      <c r="F46" s="2" t="s">
        <v>71</v>
      </c>
      <c r="G46" t="str">
        <f t="shared" si="10"/>
        <v>29582.438</v>
      </c>
      <c r="H46" s="7">
        <f t="shared" si="11"/>
        <v>-24509</v>
      </c>
      <c r="I46" s="43" t="s">
        <v>108</v>
      </c>
      <c r="J46" s="44" t="s">
        <v>109</v>
      </c>
      <c r="K46" s="43">
        <v>-24509</v>
      </c>
      <c r="L46" s="43" t="s">
        <v>110</v>
      </c>
      <c r="M46" s="44" t="s">
        <v>73</v>
      </c>
      <c r="N46" s="44"/>
      <c r="O46" s="45" t="s">
        <v>95</v>
      </c>
      <c r="P46" s="45" t="s">
        <v>96</v>
      </c>
    </row>
    <row r="47" spans="1:16" ht="13.5" thickBot="1">
      <c r="A47" s="7" t="str">
        <f t="shared" si="6"/>
        <v> CPRI 25.9 </v>
      </c>
      <c r="B47" s="2" t="str">
        <f t="shared" si="7"/>
        <v>I</v>
      </c>
      <c r="C47" s="7">
        <f t="shared" si="8"/>
        <v>29880.739000000001</v>
      </c>
      <c r="D47" t="str">
        <f t="shared" si="9"/>
        <v>vis</v>
      </c>
      <c r="E47" s="42">
        <f>VLOOKUP(C47,A!C$21:E$924,3,FALSE)</f>
        <v>-24189.996780012854</v>
      </c>
      <c r="F47" s="2" t="s">
        <v>71</v>
      </c>
      <c r="G47" t="str">
        <f t="shared" si="10"/>
        <v>29880.739</v>
      </c>
      <c r="H47" s="7">
        <f t="shared" si="11"/>
        <v>-24190</v>
      </c>
      <c r="I47" s="43" t="s">
        <v>111</v>
      </c>
      <c r="J47" s="44" t="s">
        <v>112</v>
      </c>
      <c r="K47" s="43">
        <v>-24190</v>
      </c>
      <c r="L47" s="43" t="s">
        <v>107</v>
      </c>
      <c r="M47" s="44" t="s">
        <v>73</v>
      </c>
      <c r="N47" s="44"/>
      <c r="O47" s="45" t="s">
        <v>95</v>
      </c>
      <c r="P47" s="45" t="s">
        <v>96</v>
      </c>
    </row>
    <row r="48" spans="1:16" ht="13.5" thickBot="1">
      <c r="A48" s="7" t="str">
        <f t="shared" si="6"/>
        <v> CPRI 25.9 </v>
      </c>
      <c r="B48" s="2" t="str">
        <f t="shared" si="7"/>
        <v>I</v>
      </c>
      <c r="C48" s="7">
        <f t="shared" si="8"/>
        <v>29895.698</v>
      </c>
      <c r="D48" t="str">
        <f t="shared" si="9"/>
        <v>vis</v>
      </c>
      <c r="E48" s="42">
        <f>VLOOKUP(C48,A!C$21:E$924,3,FALSE)</f>
        <v>-24173.99950743073</v>
      </c>
      <c r="F48" s="2" t="s">
        <v>71</v>
      </c>
      <c r="G48" t="str">
        <f t="shared" si="10"/>
        <v>29895.698</v>
      </c>
      <c r="H48" s="7">
        <f t="shared" si="11"/>
        <v>-24174</v>
      </c>
      <c r="I48" s="43" t="s">
        <v>113</v>
      </c>
      <c r="J48" s="44" t="s">
        <v>114</v>
      </c>
      <c r="K48" s="43">
        <v>-24174</v>
      </c>
      <c r="L48" s="43" t="s">
        <v>115</v>
      </c>
      <c r="M48" s="44" t="s">
        <v>73</v>
      </c>
      <c r="N48" s="44"/>
      <c r="O48" s="45" t="s">
        <v>95</v>
      </c>
      <c r="P48" s="45" t="s">
        <v>96</v>
      </c>
    </row>
    <row r="49" spans="1:16" ht="13.5" thickBot="1">
      <c r="A49" s="7" t="str">
        <f t="shared" si="6"/>
        <v> MVS 5.95 </v>
      </c>
      <c r="B49" s="2" t="str">
        <f t="shared" si="7"/>
        <v>I</v>
      </c>
      <c r="C49" s="7">
        <f t="shared" si="8"/>
        <v>37578.46</v>
      </c>
      <c r="D49" t="str">
        <f t="shared" si="9"/>
        <v>vis</v>
      </c>
      <c r="E49" s="42">
        <f>VLOOKUP(C49,A!C$21:E$924,3,FALSE)</f>
        <v>-15957.993230434198</v>
      </c>
      <c r="F49" s="2" t="s">
        <v>71</v>
      </c>
      <c r="G49" t="str">
        <f t="shared" si="10"/>
        <v>37578.460</v>
      </c>
      <c r="H49" s="7">
        <f t="shared" si="11"/>
        <v>-15958</v>
      </c>
      <c r="I49" s="43" t="s">
        <v>116</v>
      </c>
      <c r="J49" s="44" t="s">
        <v>117</v>
      </c>
      <c r="K49" s="43">
        <v>-15958</v>
      </c>
      <c r="L49" s="43" t="s">
        <v>77</v>
      </c>
      <c r="M49" s="44" t="s">
        <v>118</v>
      </c>
      <c r="N49" s="44"/>
      <c r="O49" s="45" t="s">
        <v>119</v>
      </c>
      <c r="P49" s="45" t="s">
        <v>120</v>
      </c>
    </row>
    <row r="50" spans="1:16" ht="13.5" thickBot="1">
      <c r="A50" s="7" t="str">
        <f t="shared" si="6"/>
        <v>BAVM 59 </v>
      </c>
      <c r="B50" s="2" t="str">
        <f t="shared" si="7"/>
        <v>I</v>
      </c>
      <c r="C50" s="7">
        <f t="shared" si="8"/>
        <v>48180.5798</v>
      </c>
      <c r="D50" t="str">
        <f t="shared" si="9"/>
        <v>vis</v>
      </c>
      <c r="E50" s="42">
        <f>VLOOKUP(C50,A!C$21:E$924,3,FALSE)</f>
        <v>-4620.0026970466952</v>
      </c>
      <c r="F50" s="2" t="s">
        <v>71</v>
      </c>
      <c r="G50" t="str">
        <f t="shared" si="10"/>
        <v>48180.5798</v>
      </c>
      <c r="H50" s="7">
        <f t="shared" si="11"/>
        <v>-4620</v>
      </c>
      <c r="I50" s="43" t="s">
        <v>163</v>
      </c>
      <c r="J50" s="44" t="s">
        <v>164</v>
      </c>
      <c r="K50" s="43">
        <v>-4620</v>
      </c>
      <c r="L50" s="43" t="s">
        <v>165</v>
      </c>
      <c r="M50" s="44" t="s">
        <v>149</v>
      </c>
      <c r="N50" s="44" t="s">
        <v>161</v>
      </c>
      <c r="O50" s="45" t="s">
        <v>150</v>
      </c>
      <c r="P50" s="46" t="s">
        <v>166</v>
      </c>
    </row>
    <row r="51" spans="1:16" ht="13.5" thickBot="1">
      <c r="A51" s="7" t="str">
        <f t="shared" si="6"/>
        <v>BAVM 132 </v>
      </c>
      <c r="B51" s="2" t="str">
        <f t="shared" si="7"/>
        <v>I</v>
      </c>
      <c r="C51" s="7">
        <f t="shared" si="8"/>
        <v>51468.383600000001</v>
      </c>
      <c r="D51" t="str">
        <f t="shared" si="9"/>
        <v>vis</v>
      </c>
      <c r="E51" s="42">
        <f>VLOOKUP(C51,A!C$21:E$924,3,FALSE)</f>
        <v>-1103.9993823100067</v>
      </c>
      <c r="F51" s="2" t="s">
        <v>71</v>
      </c>
      <c r="G51" t="str">
        <f t="shared" si="10"/>
        <v>51468.3836</v>
      </c>
      <c r="H51" s="7">
        <f t="shared" si="11"/>
        <v>-1104</v>
      </c>
      <c r="I51" s="43" t="s">
        <v>183</v>
      </c>
      <c r="J51" s="44" t="s">
        <v>184</v>
      </c>
      <c r="K51" s="43">
        <v>-1104</v>
      </c>
      <c r="L51" s="43" t="s">
        <v>185</v>
      </c>
      <c r="M51" s="44" t="s">
        <v>149</v>
      </c>
      <c r="N51" s="44" t="s">
        <v>186</v>
      </c>
      <c r="O51" s="45" t="s">
        <v>150</v>
      </c>
      <c r="P51" s="46" t="s">
        <v>187</v>
      </c>
    </row>
    <row r="52" spans="1:16" ht="13.5" thickBot="1">
      <c r="A52" s="7" t="str">
        <f t="shared" si="6"/>
        <v>BAVM 132 </v>
      </c>
      <c r="B52" s="2" t="str">
        <f t="shared" si="7"/>
        <v>I</v>
      </c>
      <c r="C52" s="7">
        <f t="shared" si="8"/>
        <v>51468.384700000002</v>
      </c>
      <c r="D52" t="str">
        <f t="shared" si="9"/>
        <v>vis</v>
      </c>
      <c r="E52" s="42">
        <f>VLOOKUP(C52,A!C$21:E$924,3,FALSE)</f>
        <v>-1103.9982059613296</v>
      </c>
      <c r="F52" s="2" t="s">
        <v>71</v>
      </c>
      <c r="G52" t="str">
        <f t="shared" si="10"/>
        <v>51468.3847</v>
      </c>
      <c r="H52" s="7">
        <f t="shared" si="11"/>
        <v>-1104</v>
      </c>
      <c r="I52" s="43" t="s">
        <v>188</v>
      </c>
      <c r="J52" s="44" t="s">
        <v>189</v>
      </c>
      <c r="K52" s="43">
        <v>-1104</v>
      </c>
      <c r="L52" s="43" t="s">
        <v>190</v>
      </c>
      <c r="M52" s="44" t="s">
        <v>149</v>
      </c>
      <c r="N52" s="44" t="s">
        <v>161</v>
      </c>
      <c r="O52" s="45" t="s">
        <v>150</v>
      </c>
      <c r="P52" s="46" t="s">
        <v>187</v>
      </c>
    </row>
    <row r="53" spans="1:16" ht="13.5" thickBot="1">
      <c r="A53" s="7" t="str">
        <f t="shared" si="6"/>
        <v> BBS 127 </v>
      </c>
      <c r="B53" s="2" t="str">
        <f t="shared" si="7"/>
        <v>I</v>
      </c>
      <c r="C53" s="7">
        <f t="shared" si="8"/>
        <v>52218.331200000001</v>
      </c>
      <c r="D53" t="str">
        <f t="shared" si="9"/>
        <v>vis</v>
      </c>
      <c r="E53" s="42">
        <f>VLOOKUP(C53,A!C$21:E$924,3,FALSE)</f>
        <v>-301.99950400862485</v>
      </c>
      <c r="F53" s="2" t="s">
        <v>71</v>
      </c>
      <c r="G53" t="str">
        <f t="shared" si="10"/>
        <v>52218.3312</v>
      </c>
      <c r="H53" s="7">
        <f t="shared" si="11"/>
        <v>-302</v>
      </c>
      <c r="I53" s="43" t="s">
        <v>195</v>
      </c>
      <c r="J53" s="44" t="s">
        <v>196</v>
      </c>
      <c r="K53" s="43">
        <v>-302</v>
      </c>
      <c r="L53" s="43" t="s">
        <v>197</v>
      </c>
      <c r="M53" s="44" t="s">
        <v>149</v>
      </c>
      <c r="N53" s="44" t="s">
        <v>155</v>
      </c>
      <c r="O53" s="45" t="s">
        <v>198</v>
      </c>
      <c r="P53" s="45" t="s">
        <v>199</v>
      </c>
    </row>
    <row r="54" spans="1:16" ht="13.5" thickBot="1">
      <c r="A54" s="7" t="str">
        <f t="shared" si="6"/>
        <v> BBS 127 </v>
      </c>
      <c r="B54" s="2" t="str">
        <f t="shared" si="7"/>
        <v>II</v>
      </c>
      <c r="C54" s="7">
        <f t="shared" si="8"/>
        <v>52224.413999999997</v>
      </c>
      <c r="D54" t="str">
        <f t="shared" si="9"/>
        <v>vis</v>
      </c>
      <c r="E54" s="42">
        <f>VLOOKUP(C54,A!C$21:E$924,3,FALSE)</f>
        <v>-295.49450971338496</v>
      </c>
      <c r="F54" s="2" t="s">
        <v>71</v>
      </c>
      <c r="G54" t="str">
        <f t="shared" si="10"/>
        <v>52224.414</v>
      </c>
      <c r="H54" s="7">
        <f t="shared" si="11"/>
        <v>-295.5</v>
      </c>
      <c r="I54" s="43" t="s">
        <v>200</v>
      </c>
      <c r="J54" s="44" t="s">
        <v>201</v>
      </c>
      <c r="K54" s="43">
        <v>-295.5</v>
      </c>
      <c r="L54" s="43" t="s">
        <v>75</v>
      </c>
      <c r="M54" s="44" t="s">
        <v>149</v>
      </c>
      <c r="N54" s="44" t="s">
        <v>155</v>
      </c>
      <c r="O54" s="45" t="s">
        <v>198</v>
      </c>
      <c r="P54" s="45" t="s">
        <v>199</v>
      </c>
    </row>
    <row r="55" spans="1:16" ht="13.5" thickBot="1">
      <c r="A55" s="7" t="str">
        <f t="shared" si="6"/>
        <v>VSB 40 </v>
      </c>
      <c r="B55" s="2" t="str">
        <f t="shared" si="7"/>
        <v>I</v>
      </c>
      <c r="C55" s="7">
        <f t="shared" si="8"/>
        <v>52583.959799999997</v>
      </c>
      <c r="D55" t="str">
        <f t="shared" si="9"/>
        <v>vis</v>
      </c>
      <c r="E55" s="42">
        <f>VLOOKUP(C55,A!C$21:E$924,3,FALSE)</f>
        <v>89.006604556162785</v>
      </c>
      <c r="F55" s="2" t="s">
        <v>71</v>
      </c>
      <c r="G55" t="str">
        <f t="shared" si="10"/>
        <v>52583.9598</v>
      </c>
      <c r="H55" s="7">
        <f t="shared" si="11"/>
        <v>89</v>
      </c>
      <c r="I55" s="43" t="s">
        <v>206</v>
      </c>
      <c r="J55" s="44" t="s">
        <v>207</v>
      </c>
      <c r="K55" s="43">
        <v>89</v>
      </c>
      <c r="L55" s="43" t="s">
        <v>208</v>
      </c>
      <c r="M55" s="44" t="s">
        <v>149</v>
      </c>
      <c r="N55" s="44" t="s">
        <v>155</v>
      </c>
      <c r="O55" s="45" t="s">
        <v>209</v>
      </c>
      <c r="P55" s="46" t="s">
        <v>210</v>
      </c>
    </row>
    <row r="56" spans="1:16" ht="13.5" thickBot="1">
      <c r="A56" s="7" t="str">
        <f t="shared" si="6"/>
        <v>BAVM 212 </v>
      </c>
      <c r="B56" s="2" t="str">
        <f t="shared" si="7"/>
        <v>I</v>
      </c>
      <c r="C56" s="7">
        <f t="shared" si="8"/>
        <v>55039.514499999997</v>
      </c>
      <c r="D56" t="str">
        <f t="shared" si="9"/>
        <v>vis</v>
      </c>
      <c r="E56" s="42">
        <f>VLOOKUP(C56,A!C$21:E$924,3,FALSE)</f>
        <v>2714.9961677768306</v>
      </c>
      <c r="F56" s="2" t="s">
        <v>71</v>
      </c>
      <c r="G56" t="str">
        <f t="shared" si="10"/>
        <v>55039.5145</v>
      </c>
      <c r="H56" s="7">
        <f t="shared" si="11"/>
        <v>2715</v>
      </c>
      <c r="I56" s="43" t="s">
        <v>238</v>
      </c>
      <c r="J56" s="44" t="s">
        <v>239</v>
      </c>
      <c r="K56" s="43" t="s">
        <v>240</v>
      </c>
      <c r="L56" s="43" t="s">
        <v>241</v>
      </c>
      <c r="M56" s="44" t="s">
        <v>177</v>
      </c>
      <c r="N56" s="44" t="s">
        <v>230</v>
      </c>
      <c r="O56" s="45" t="s">
        <v>150</v>
      </c>
      <c r="P56" s="46" t="s">
        <v>242</v>
      </c>
    </row>
    <row r="57" spans="1:16" ht="13.5" thickBot="1">
      <c r="A57" s="7" t="str">
        <f t="shared" si="6"/>
        <v>BAVM 212 </v>
      </c>
      <c r="B57" s="2" t="str">
        <f t="shared" si="7"/>
        <v>I</v>
      </c>
      <c r="C57" s="7">
        <f t="shared" si="8"/>
        <v>55141.440900000001</v>
      </c>
      <c r="D57" t="str">
        <f t="shared" si="9"/>
        <v>vis</v>
      </c>
      <c r="E57" s="42">
        <f>VLOOKUP(C57,A!C$21:E$924,3,FALSE)</f>
        <v>2823.9970638337036</v>
      </c>
      <c r="F57" s="2" t="s">
        <v>71</v>
      </c>
      <c r="G57" t="str">
        <f t="shared" si="10"/>
        <v>55141.4409</v>
      </c>
      <c r="H57" s="7">
        <f t="shared" si="11"/>
        <v>2824</v>
      </c>
      <c r="I57" s="43" t="s">
        <v>249</v>
      </c>
      <c r="J57" s="44" t="s">
        <v>250</v>
      </c>
      <c r="K57" s="43" t="s">
        <v>251</v>
      </c>
      <c r="L57" s="43" t="s">
        <v>252</v>
      </c>
      <c r="M57" s="44" t="s">
        <v>177</v>
      </c>
      <c r="N57" s="44" t="s">
        <v>230</v>
      </c>
      <c r="O57" s="45" t="s">
        <v>150</v>
      </c>
      <c r="P57" s="46" t="s">
        <v>242</v>
      </c>
    </row>
    <row r="58" spans="1:16" ht="13.5" thickBot="1">
      <c r="A58" s="7" t="str">
        <f t="shared" si="6"/>
        <v>BAVM 225 </v>
      </c>
      <c r="B58" s="2" t="str">
        <f t="shared" si="7"/>
        <v>II</v>
      </c>
      <c r="C58" s="7">
        <f t="shared" si="8"/>
        <v>55839.512999999999</v>
      </c>
      <c r="D58" t="str">
        <f t="shared" si="9"/>
        <v>vis</v>
      </c>
      <c r="E58" s="42">
        <f>VLOOKUP(C58,A!C$21:E$924,3,FALSE)</f>
        <v>3570.5208732913088</v>
      </c>
      <c r="F58" s="2" t="s">
        <v>71</v>
      </c>
      <c r="G58" t="str">
        <f t="shared" si="10"/>
        <v>55839.5130</v>
      </c>
      <c r="H58" s="7">
        <f t="shared" si="11"/>
        <v>3570.5</v>
      </c>
      <c r="I58" s="43" t="s">
        <v>258</v>
      </c>
      <c r="J58" s="44" t="s">
        <v>259</v>
      </c>
      <c r="K58" s="43" t="s">
        <v>260</v>
      </c>
      <c r="L58" s="43" t="s">
        <v>261</v>
      </c>
      <c r="M58" s="44" t="s">
        <v>177</v>
      </c>
      <c r="N58" s="44" t="s">
        <v>230</v>
      </c>
      <c r="O58" s="45" t="s">
        <v>150</v>
      </c>
      <c r="P58" s="46" t="s">
        <v>262</v>
      </c>
    </row>
    <row r="59" spans="1:16" ht="13.5" thickBot="1">
      <c r="A59" s="7" t="str">
        <f t="shared" si="6"/>
        <v>BAVM 225 </v>
      </c>
      <c r="B59" s="2" t="str">
        <f t="shared" si="7"/>
        <v>I</v>
      </c>
      <c r="C59" s="7">
        <f t="shared" si="8"/>
        <v>55849.308700000001</v>
      </c>
      <c r="D59" t="str">
        <f t="shared" si="9"/>
        <v>vis</v>
      </c>
      <c r="E59" s="42">
        <f>VLOOKUP(C59,A!C$21:E$924,3,FALSE)</f>
        <v>3580.9964721303195</v>
      </c>
      <c r="F59" s="2" t="s">
        <v>71</v>
      </c>
      <c r="G59" t="str">
        <f t="shared" si="10"/>
        <v>55849.3087</v>
      </c>
      <c r="H59" s="7">
        <f t="shared" si="11"/>
        <v>3581</v>
      </c>
      <c r="I59" s="43" t="s">
        <v>263</v>
      </c>
      <c r="J59" s="44" t="s">
        <v>264</v>
      </c>
      <c r="K59" s="43" t="s">
        <v>265</v>
      </c>
      <c r="L59" s="43" t="s">
        <v>266</v>
      </c>
      <c r="M59" s="44" t="s">
        <v>177</v>
      </c>
      <c r="N59" s="44" t="s">
        <v>230</v>
      </c>
      <c r="O59" s="45" t="s">
        <v>150</v>
      </c>
      <c r="P59" s="46" t="s">
        <v>262</v>
      </c>
    </row>
    <row r="60" spans="1:16" ht="13.5" thickBot="1">
      <c r="A60" s="7" t="str">
        <f t="shared" si="6"/>
        <v>VSB 53 </v>
      </c>
      <c r="B60" s="2" t="str">
        <f t="shared" si="7"/>
        <v>I</v>
      </c>
      <c r="C60" s="7">
        <f t="shared" si="8"/>
        <v>55851.174599999998</v>
      </c>
      <c r="D60" t="str">
        <f t="shared" si="9"/>
        <v>vis</v>
      </c>
      <c r="E60" s="42">
        <f>VLOOKUP(C60,A!C$21:E$924,3,FALSE)</f>
        <v>3582.9918803067312</v>
      </c>
      <c r="F60" s="2" t="s">
        <v>71</v>
      </c>
      <c r="G60" t="str">
        <f t="shared" si="10"/>
        <v>55851.1746</v>
      </c>
      <c r="H60" s="7">
        <f t="shared" si="11"/>
        <v>3583</v>
      </c>
      <c r="I60" s="43" t="s">
        <v>267</v>
      </c>
      <c r="J60" s="44" t="s">
        <v>268</v>
      </c>
      <c r="K60" s="43" t="s">
        <v>269</v>
      </c>
      <c r="L60" s="43" t="s">
        <v>270</v>
      </c>
      <c r="M60" s="44" t="s">
        <v>177</v>
      </c>
      <c r="N60" s="44" t="s">
        <v>271</v>
      </c>
      <c r="O60" s="45" t="s">
        <v>272</v>
      </c>
      <c r="P60" s="46" t="s">
        <v>273</v>
      </c>
    </row>
    <row r="61" spans="1:16" ht="13.5" thickBot="1">
      <c r="A61" s="7" t="str">
        <f t="shared" si="6"/>
        <v>VSB 56 </v>
      </c>
      <c r="B61" s="2" t="str">
        <f t="shared" si="7"/>
        <v>I</v>
      </c>
      <c r="C61" s="7">
        <f t="shared" si="8"/>
        <v>56557.175999999999</v>
      </c>
      <c r="D61" t="str">
        <f t="shared" si="9"/>
        <v>vis</v>
      </c>
      <c r="E61" s="42">
        <f>VLOOKUP(C61,A!C$21:E$924,3,FALSE)</f>
        <v>4337.9953457229904</v>
      </c>
      <c r="F61" s="2" t="s">
        <v>71</v>
      </c>
      <c r="G61" t="str">
        <f t="shared" si="10"/>
        <v>56557.1760</v>
      </c>
      <c r="H61" s="7">
        <f t="shared" si="11"/>
        <v>4338</v>
      </c>
      <c r="I61" s="43" t="s">
        <v>285</v>
      </c>
      <c r="J61" s="44" t="s">
        <v>286</v>
      </c>
      <c r="K61" s="43" t="s">
        <v>287</v>
      </c>
      <c r="L61" s="43" t="s">
        <v>288</v>
      </c>
      <c r="M61" s="44" t="s">
        <v>177</v>
      </c>
      <c r="N61" s="44" t="s">
        <v>271</v>
      </c>
      <c r="O61" s="45" t="s">
        <v>272</v>
      </c>
      <c r="P61" s="46" t="s">
        <v>289</v>
      </c>
    </row>
    <row r="62" spans="1:16">
      <c r="B62" s="2"/>
      <c r="F62" s="2"/>
    </row>
    <row r="63" spans="1:16" ht="13.5" thickBot="1">
      <c r="B63" s="2"/>
      <c r="F63" s="2"/>
      <c r="I63" s="30"/>
    </row>
    <row r="64" spans="1:16" ht="13.5" thickBot="1">
      <c r="B64" s="2"/>
      <c r="F64" s="2"/>
      <c r="I64" s="43"/>
      <c r="J64" s="44"/>
      <c r="K64" s="43"/>
      <c r="L64" s="43"/>
      <c r="M64" s="44"/>
      <c r="N64" s="44"/>
      <c r="O64" s="45"/>
      <c r="P64" s="45"/>
    </row>
    <row r="65" spans="2:16" ht="13.5" thickBot="1">
      <c r="B65" s="2"/>
      <c r="F65" s="2"/>
      <c r="I65" s="43"/>
      <c r="J65" s="44"/>
      <c r="K65" s="43"/>
      <c r="L65" s="43"/>
      <c r="M65" s="44"/>
      <c r="N65" s="44"/>
      <c r="O65" s="45"/>
      <c r="P65" s="45"/>
    </row>
    <row r="66" spans="2:16" ht="13.5" thickBot="1">
      <c r="B66" s="2"/>
      <c r="F66" s="2"/>
      <c r="I66" s="43"/>
      <c r="J66" s="44"/>
      <c r="K66" s="43"/>
      <c r="L66" s="43"/>
      <c r="M66" s="44"/>
      <c r="N66" s="44"/>
      <c r="O66" s="45"/>
      <c r="P66" s="45"/>
    </row>
    <row r="67" spans="2:16" ht="13.5" thickBot="1">
      <c r="B67" s="2"/>
      <c r="F67" s="2"/>
      <c r="I67" s="43"/>
      <c r="J67" s="44"/>
      <c r="K67" s="43"/>
      <c r="L67" s="43"/>
      <c r="M67" s="44"/>
      <c r="N67" s="44"/>
      <c r="O67" s="45"/>
      <c r="P67" s="45"/>
    </row>
    <row r="68" spans="2:16" ht="13.5" thickBot="1">
      <c r="B68" s="2"/>
      <c r="F68" s="2"/>
      <c r="I68" s="43"/>
      <c r="J68" s="44"/>
      <c r="K68" s="43"/>
      <c r="L68" s="43"/>
      <c r="M68" s="44"/>
      <c r="N68" s="44"/>
      <c r="O68" s="45"/>
      <c r="P68" s="45"/>
    </row>
    <row r="69" spans="2:16" ht="13.5" thickBot="1">
      <c r="B69" s="2"/>
      <c r="F69" s="2"/>
      <c r="I69" s="43"/>
      <c r="J69" s="44"/>
      <c r="K69" s="43"/>
      <c r="L69" s="43"/>
      <c r="M69" s="44"/>
      <c r="N69" s="44"/>
      <c r="O69" s="45"/>
      <c r="P69" s="45"/>
    </row>
    <row r="70" spans="2:16" ht="13.5" thickBot="1">
      <c r="B70" s="2"/>
      <c r="F70" s="2"/>
      <c r="I70" s="43"/>
      <c r="J70" s="44"/>
      <c r="K70" s="43"/>
      <c r="L70" s="43"/>
      <c r="M70" s="44"/>
      <c r="N70" s="44"/>
      <c r="O70" s="45"/>
      <c r="P70" s="45"/>
    </row>
    <row r="71" spans="2:16" ht="13.5" thickBot="1">
      <c r="B71" s="2"/>
      <c r="F71" s="2"/>
      <c r="I71" s="43"/>
      <c r="J71" s="44"/>
      <c r="K71" s="43"/>
      <c r="L71" s="43"/>
      <c r="M71" s="44"/>
      <c r="N71" s="44"/>
      <c r="O71" s="45"/>
      <c r="P71" s="45"/>
    </row>
    <row r="72" spans="2:16" ht="13.5" thickBot="1">
      <c r="B72" s="2"/>
      <c r="F72" s="2"/>
      <c r="I72" s="43"/>
      <c r="J72" s="44"/>
      <c r="K72" s="43"/>
      <c r="L72" s="43"/>
      <c r="M72" s="44"/>
      <c r="N72" s="44"/>
      <c r="O72" s="45"/>
      <c r="P72" s="45"/>
    </row>
    <row r="73" spans="2:16" ht="13.5" thickBot="1">
      <c r="B73" s="2"/>
      <c r="F73" s="2"/>
      <c r="I73" s="43"/>
      <c r="J73" s="44"/>
      <c r="K73" s="43"/>
      <c r="L73" s="43"/>
      <c r="M73" s="44"/>
      <c r="N73" s="44"/>
      <c r="O73" s="45"/>
      <c r="P73" s="45"/>
    </row>
    <row r="74" spans="2:16" ht="13.5" thickBot="1">
      <c r="B74" s="2"/>
      <c r="F74" s="2"/>
      <c r="I74" s="43"/>
      <c r="J74" s="44"/>
      <c r="K74" s="43"/>
      <c r="L74" s="43"/>
      <c r="M74" s="44"/>
      <c r="N74" s="44"/>
      <c r="O74" s="45"/>
      <c r="P74" s="45"/>
    </row>
    <row r="75" spans="2:16" ht="13.5" thickBot="1">
      <c r="B75" s="2"/>
      <c r="F75" s="2"/>
      <c r="I75" s="43"/>
      <c r="J75" s="44"/>
      <c r="K75" s="43"/>
      <c r="L75" s="43"/>
      <c r="M75" s="44"/>
      <c r="N75" s="44"/>
      <c r="O75" s="45"/>
      <c r="P75" s="45"/>
    </row>
    <row r="76" spans="2:16" ht="13.5" thickBot="1">
      <c r="B76" s="2"/>
      <c r="F76" s="2"/>
      <c r="I76" s="43"/>
      <c r="J76" s="44"/>
      <c r="K76" s="43"/>
      <c r="L76" s="43"/>
      <c r="M76" s="44"/>
      <c r="N76" s="44"/>
      <c r="O76" s="45"/>
      <c r="P76" s="45"/>
    </row>
    <row r="77" spans="2:16" ht="13.5" thickBot="1">
      <c r="B77" s="2"/>
      <c r="F77" s="2"/>
      <c r="I77" s="43"/>
      <c r="J77" s="44"/>
      <c r="K77" s="43"/>
      <c r="L77" s="43"/>
      <c r="M77" s="44"/>
      <c r="N77" s="44"/>
      <c r="O77" s="45"/>
      <c r="P77" s="45"/>
    </row>
    <row r="78" spans="2:16" ht="13.5" thickBot="1">
      <c r="B78" s="2"/>
      <c r="F78" s="2"/>
      <c r="I78" s="43"/>
      <c r="J78" s="44"/>
      <c r="K78" s="43"/>
      <c r="L78" s="43"/>
      <c r="M78" s="44"/>
      <c r="N78" s="44"/>
      <c r="O78" s="45"/>
      <c r="P78" s="45"/>
    </row>
    <row r="79" spans="2:16" ht="13.5" thickBot="1">
      <c r="B79" s="2"/>
      <c r="F79" s="2"/>
      <c r="I79" s="43"/>
      <c r="J79" s="44"/>
      <c r="K79" s="43"/>
      <c r="L79" s="43"/>
      <c r="M79" s="44"/>
      <c r="N79" s="44"/>
      <c r="O79" s="45"/>
      <c r="P79" s="45"/>
    </row>
    <row r="80" spans="2:16" ht="13.5" thickBot="1">
      <c r="B80" s="2"/>
      <c r="F80" s="2"/>
      <c r="I80" s="43"/>
      <c r="J80" s="44"/>
      <c r="K80" s="43"/>
      <c r="L80" s="43"/>
      <c r="M80" s="44"/>
      <c r="N80" s="44"/>
      <c r="O80" s="45"/>
      <c r="P80" s="45"/>
    </row>
    <row r="81" spans="2:16" ht="13.5" thickBot="1">
      <c r="B81" s="2"/>
      <c r="F81" s="2"/>
      <c r="I81" s="43"/>
      <c r="J81" s="44"/>
      <c r="K81" s="43"/>
      <c r="L81" s="43"/>
      <c r="M81" s="44"/>
      <c r="N81" s="44"/>
      <c r="O81" s="45"/>
      <c r="P81" s="45"/>
    </row>
    <row r="82" spans="2:16" ht="13.5" thickBot="1">
      <c r="B82" s="2"/>
      <c r="F82" s="2"/>
      <c r="I82" s="43"/>
      <c r="J82" s="44"/>
      <c r="K82" s="43"/>
      <c r="L82" s="43"/>
      <c r="M82" s="44"/>
      <c r="N82" s="44"/>
      <c r="O82" s="45"/>
      <c r="P82" s="45"/>
    </row>
    <row r="83" spans="2:16" ht="13.5" thickBot="1">
      <c r="B83" s="2"/>
      <c r="F83" s="2"/>
      <c r="I83" s="43"/>
      <c r="J83" s="44"/>
      <c r="K83" s="43"/>
      <c r="L83" s="43"/>
      <c r="M83" s="44"/>
      <c r="N83" s="44"/>
      <c r="O83" s="45"/>
      <c r="P83" s="45"/>
    </row>
    <row r="84" spans="2:16" ht="13.5" thickBot="1">
      <c r="B84" s="2"/>
      <c r="F84" s="2"/>
      <c r="I84" s="43"/>
      <c r="J84" s="44"/>
      <c r="K84" s="43"/>
      <c r="L84" s="43"/>
      <c r="M84" s="44"/>
      <c r="N84" s="44"/>
      <c r="O84" s="45"/>
      <c r="P84" s="45"/>
    </row>
    <row r="85" spans="2:16" ht="13.5" thickBot="1">
      <c r="B85" s="2"/>
      <c r="F85" s="2"/>
      <c r="I85" s="43"/>
      <c r="J85" s="44"/>
      <c r="K85" s="43"/>
      <c r="L85" s="43"/>
      <c r="M85" s="44"/>
      <c r="N85" s="44"/>
      <c r="O85" s="45"/>
      <c r="P85" s="45"/>
    </row>
    <row r="86" spans="2:16" ht="13.5" thickBot="1">
      <c r="B86" s="2"/>
      <c r="F86" s="2"/>
      <c r="I86" s="43"/>
      <c r="J86" s="44"/>
      <c r="K86" s="43"/>
      <c r="L86" s="43"/>
      <c r="M86" s="44"/>
      <c r="N86" s="44"/>
      <c r="O86" s="45"/>
      <c r="P86" s="45"/>
    </row>
    <row r="87" spans="2:16" ht="13.5" thickBot="1">
      <c r="B87" s="2"/>
      <c r="F87" s="2"/>
      <c r="I87" s="43"/>
      <c r="J87" s="44"/>
      <c r="K87" s="43"/>
      <c r="L87" s="43"/>
      <c r="M87" s="44"/>
      <c r="N87" s="44"/>
      <c r="O87" s="45"/>
      <c r="P87" s="45"/>
    </row>
    <row r="88" spans="2:16" ht="13.5" thickBot="1">
      <c r="B88" s="2"/>
      <c r="F88" s="2"/>
      <c r="I88" s="43"/>
      <c r="J88" s="44"/>
      <c r="K88" s="43"/>
      <c r="L88" s="43"/>
      <c r="M88" s="44"/>
      <c r="N88" s="44"/>
      <c r="O88" s="45"/>
      <c r="P88" s="45"/>
    </row>
    <row r="89" spans="2:16" ht="13.5" thickBot="1">
      <c r="B89" s="2"/>
      <c r="F89" s="2"/>
      <c r="I89" s="43"/>
      <c r="J89" s="44"/>
      <c r="K89" s="43"/>
      <c r="L89" s="43"/>
      <c r="M89" s="44"/>
      <c r="N89" s="44"/>
      <c r="O89" s="45"/>
      <c r="P89" s="45"/>
    </row>
    <row r="90" spans="2:16" ht="13.5" thickBot="1">
      <c r="B90" s="2"/>
      <c r="F90" s="2"/>
      <c r="I90" s="43"/>
      <c r="J90" s="44"/>
      <c r="K90" s="43"/>
      <c r="L90" s="43"/>
      <c r="M90" s="44"/>
      <c r="N90" s="44"/>
      <c r="O90" s="45"/>
      <c r="P90" s="45"/>
    </row>
    <row r="91" spans="2:16" ht="13.5" thickBot="1">
      <c r="B91" s="2"/>
      <c r="F91" s="2"/>
      <c r="I91" s="43"/>
      <c r="J91" s="44"/>
      <c r="K91" s="43"/>
      <c r="L91" s="43"/>
      <c r="M91" s="44"/>
      <c r="N91" s="44"/>
      <c r="O91" s="45"/>
      <c r="P91" s="45"/>
    </row>
    <row r="92" spans="2:16" ht="13.5" thickBot="1">
      <c r="B92" s="2"/>
      <c r="F92" s="2"/>
      <c r="I92" s="43"/>
      <c r="J92" s="44"/>
      <c r="K92" s="43"/>
      <c r="L92" s="43"/>
      <c r="M92" s="44"/>
      <c r="N92" s="44"/>
      <c r="O92" s="45"/>
      <c r="P92" s="46"/>
    </row>
    <row r="93" spans="2:16" ht="13.5" thickBot="1">
      <c r="B93" s="2"/>
      <c r="F93" s="2"/>
      <c r="I93" s="43"/>
      <c r="J93" s="44"/>
      <c r="K93" s="43"/>
      <c r="L93" s="43"/>
      <c r="M93" s="44"/>
      <c r="N93" s="44"/>
      <c r="O93" s="45"/>
      <c r="P93" s="46"/>
    </row>
    <row r="94" spans="2:16" ht="13.5" thickBot="1">
      <c r="B94" s="2"/>
      <c r="F94" s="2"/>
      <c r="I94" s="43"/>
      <c r="J94" s="44"/>
      <c r="K94" s="43"/>
      <c r="L94" s="43"/>
      <c r="M94" s="44"/>
      <c r="N94" s="44"/>
      <c r="O94" s="45"/>
      <c r="P94" s="46"/>
    </row>
    <row r="95" spans="2:16" ht="13.5" thickBot="1">
      <c r="B95" s="2"/>
      <c r="F95" s="2"/>
      <c r="I95" s="43"/>
      <c r="J95" s="44"/>
      <c r="K95" s="43"/>
      <c r="L95" s="43"/>
      <c r="M95" s="44"/>
      <c r="N95" s="44"/>
      <c r="O95" s="45"/>
      <c r="P95" s="46"/>
    </row>
    <row r="96" spans="2:16" ht="13.5" thickBot="1">
      <c r="B96" s="2"/>
      <c r="F96" s="2"/>
      <c r="I96" s="43"/>
      <c r="J96" s="44"/>
      <c r="K96" s="43"/>
      <c r="L96" s="43"/>
      <c r="M96" s="44"/>
      <c r="N96" s="44"/>
      <c r="O96" s="45"/>
      <c r="P96" s="46"/>
    </row>
    <row r="97" spans="2:16" ht="13.5" thickBot="1">
      <c r="B97" s="2"/>
      <c r="F97" s="2"/>
      <c r="I97" s="43"/>
      <c r="J97" s="44"/>
      <c r="K97" s="43"/>
      <c r="L97" s="43"/>
      <c r="M97" s="44"/>
      <c r="N97" s="44"/>
      <c r="O97" s="45"/>
      <c r="P97" s="46"/>
    </row>
    <row r="98" spans="2:16" ht="13.5" thickBot="1">
      <c r="B98" s="2"/>
      <c r="F98" s="2"/>
      <c r="I98" s="43"/>
      <c r="J98" s="44"/>
      <c r="K98" s="43"/>
      <c r="L98" s="43"/>
      <c r="M98" s="44"/>
      <c r="N98" s="44"/>
      <c r="O98" s="45"/>
      <c r="P98" s="46"/>
    </row>
    <row r="99" spans="2:16" ht="13.5" thickBot="1">
      <c r="B99" s="2"/>
      <c r="F99" s="2"/>
      <c r="I99" s="43"/>
      <c r="J99" s="44"/>
      <c r="K99" s="43"/>
      <c r="L99" s="43"/>
      <c r="M99" s="44"/>
      <c r="N99" s="44"/>
      <c r="O99" s="45"/>
      <c r="P99" s="46"/>
    </row>
    <row r="100" spans="2:16" ht="13.5" thickBot="1">
      <c r="B100" s="2"/>
      <c r="F100" s="2"/>
      <c r="I100" s="43"/>
      <c r="J100" s="44"/>
      <c r="K100" s="43"/>
      <c r="L100" s="43"/>
      <c r="M100" s="44"/>
      <c r="N100" s="44"/>
      <c r="O100" s="45"/>
      <c r="P100" s="46"/>
    </row>
    <row r="101" spans="2:16" ht="13.5" thickBot="1">
      <c r="B101" s="2"/>
      <c r="F101" s="2"/>
      <c r="I101" s="43"/>
      <c r="J101" s="44"/>
      <c r="K101" s="43"/>
      <c r="L101" s="43"/>
      <c r="M101" s="44"/>
      <c r="N101" s="44"/>
      <c r="O101" s="45"/>
      <c r="P101" s="45"/>
    </row>
    <row r="102" spans="2:16" ht="13.5" thickBot="1">
      <c r="B102" s="2"/>
      <c r="F102" s="2"/>
      <c r="I102" s="43"/>
      <c r="J102" s="44"/>
      <c r="K102" s="43"/>
      <c r="L102" s="43"/>
      <c r="M102" s="44"/>
      <c r="N102" s="44"/>
      <c r="O102" s="45"/>
      <c r="P102" s="46"/>
    </row>
    <row r="103" spans="2:16" ht="13.5" thickBot="1">
      <c r="B103" s="2"/>
      <c r="F103" s="2"/>
      <c r="I103" s="43"/>
      <c r="J103" s="44"/>
      <c r="K103" s="43"/>
      <c r="L103" s="43"/>
      <c r="M103" s="44"/>
      <c r="N103" s="44"/>
      <c r="O103" s="45"/>
      <c r="P103" s="46"/>
    </row>
    <row r="104" spans="2:16" ht="13.5" thickBot="1">
      <c r="B104" s="2"/>
      <c r="F104" s="2"/>
      <c r="I104" s="43"/>
      <c r="J104" s="44"/>
      <c r="K104" s="43"/>
      <c r="L104" s="43"/>
      <c r="M104" s="44"/>
      <c r="N104" s="44"/>
      <c r="O104" s="45"/>
      <c r="P104" s="46"/>
    </row>
    <row r="105" spans="2:16" ht="13.5" thickBot="1">
      <c r="B105" s="2"/>
      <c r="F105" s="2"/>
      <c r="I105" s="43"/>
      <c r="J105" s="44"/>
      <c r="K105" s="43"/>
      <c r="L105" s="43"/>
      <c r="M105" s="44"/>
      <c r="N105" s="44"/>
      <c r="O105" s="45"/>
      <c r="P105" s="46"/>
    </row>
    <row r="106" spans="2:16" ht="13.5" thickBot="1">
      <c r="B106" s="2"/>
      <c r="F106" s="2"/>
      <c r="I106" s="43"/>
      <c r="J106" s="44"/>
      <c r="K106" s="43"/>
      <c r="L106" s="43"/>
      <c r="M106" s="44"/>
      <c r="N106" s="44"/>
      <c r="O106" s="45"/>
      <c r="P106" s="46"/>
    </row>
    <row r="107" spans="2:16" ht="13.5" thickBot="1">
      <c r="B107" s="2"/>
      <c r="F107" s="2"/>
      <c r="I107" s="43"/>
      <c r="J107" s="44"/>
      <c r="K107" s="43"/>
      <c r="L107" s="43"/>
      <c r="M107" s="44"/>
      <c r="N107" s="44"/>
      <c r="O107" s="45"/>
      <c r="P107" s="46"/>
    </row>
    <row r="108" spans="2:16" ht="13.5" thickBot="1">
      <c r="B108" s="2"/>
      <c r="F108" s="2"/>
      <c r="I108" s="43"/>
      <c r="J108" s="44"/>
      <c r="K108" s="43"/>
      <c r="L108" s="43"/>
      <c r="M108" s="44"/>
      <c r="N108" s="44"/>
      <c r="O108" s="45"/>
      <c r="P108" s="46"/>
    </row>
    <row r="109" spans="2:16" ht="13.5" thickBot="1">
      <c r="B109" s="2"/>
      <c r="F109" s="2"/>
      <c r="I109" s="43"/>
      <c r="J109" s="44"/>
      <c r="K109" s="43"/>
      <c r="L109" s="43"/>
      <c r="M109" s="44"/>
      <c r="N109" s="44"/>
      <c r="O109" s="45"/>
      <c r="P109" s="46"/>
    </row>
    <row r="110" spans="2:16" ht="13.5" thickBot="1">
      <c r="B110" s="2"/>
      <c r="F110" s="2"/>
      <c r="I110" s="43"/>
      <c r="J110" s="44"/>
      <c r="K110" s="43"/>
      <c r="L110" s="43"/>
      <c r="M110" s="44"/>
      <c r="N110" s="44"/>
      <c r="O110" s="45"/>
      <c r="P110" s="46"/>
    </row>
    <row r="111" spans="2:16" ht="13.5" thickBot="1">
      <c r="B111" s="2"/>
      <c r="F111" s="2"/>
      <c r="I111" s="43"/>
      <c r="J111" s="44"/>
      <c r="K111" s="43"/>
      <c r="L111" s="43"/>
      <c r="M111" s="44"/>
      <c r="N111" s="44"/>
      <c r="O111" s="45"/>
      <c r="P111" s="46"/>
    </row>
    <row r="112" spans="2:16" ht="13.5" thickBot="1">
      <c r="B112" s="2"/>
      <c r="F112" s="2"/>
      <c r="I112" s="43"/>
      <c r="J112" s="44"/>
      <c r="K112" s="43"/>
      <c r="L112" s="43"/>
      <c r="M112" s="44"/>
      <c r="N112" s="44"/>
      <c r="O112" s="45"/>
      <c r="P112" s="46"/>
    </row>
    <row r="113" spans="2:16" ht="13.5" thickBot="1">
      <c r="B113" s="2"/>
      <c r="F113" s="2"/>
      <c r="I113" s="43"/>
      <c r="J113" s="44"/>
      <c r="K113" s="43"/>
      <c r="L113" s="43"/>
      <c r="M113" s="44"/>
      <c r="N113" s="44"/>
      <c r="O113" s="45"/>
      <c r="P113" s="46"/>
    </row>
    <row r="114" spans="2:16" ht="13.5" thickBot="1">
      <c r="B114" s="2"/>
      <c r="F114" s="2"/>
      <c r="I114" s="43"/>
      <c r="J114" s="44"/>
      <c r="K114" s="43"/>
      <c r="L114" s="43"/>
      <c r="M114" s="44"/>
      <c r="N114" s="44"/>
      <c r="O114" s="45"/>
      <c r="P114" s="46"/>
    </row>
    <row r="115" spans="2:16" ht="13.5" thickBot="1">
      <c r="B115" s="2"/>
      <c r="F115" s="2"/>
      <c r="I115" s="43"/>
      <c r="J115" s="44"/>
      <c r="K115" s="43"/>
      <c r="L115" s="43"/>
      <c r="M115" s="44"/>
      <c r="N115" s="44"/>
      <c r="O115" s="45"/>
      <c r="P115" s="46"/>
    </row>
    <row r="116" spans="2:16" ht="13.5" thickBot="1">
      <c r="B116" s="2"/>
      <c r="F116" s="2"/>
      <c r="I116" s="43"/>
      <c r="J116" s="44"/>
      <c r="K116" s="43"/>
      <c r="L116" s="43"/>
      <c r="M116" s="44"/>
      <c r="N116" s="44"/>
      <c r="O116" s="45"/>
      <c r="P116" s="46"/>
    </row>
    <row r="117" spans="2:16" ht="13.5" thickBot="1">
      <c r="B117" s="2"/>
      <c r="F117" s="2"/>
      <c r="I117" s="43"/>
      <c r="J117" s="44"/>
      <c r="K117" s="43"/>
      <c r="L117" s="43"/>
      <c r="M117" s="44"/>
      <c r="N117" s="44"/>
      <c r="O117" s="45"/>
      <c r="P117" s="46"/>
    </row>
    <row r="118" spans="2:16" ht="13.5" thickBot="1">
      <c r="B118" s="2"/>
      <c r="F118" s="2"/>
      <c r="I118" s="43"/>
      <c r="J118" s="44"/>
      <c r="K118" s="43"/>
      <c r="L118" s="43"/>
      <c r="M118" s="44"/>
      <c r="N118" s="44"/>
      <c r="O118" s="45"/>
      <c r="P118" s="46"/>
    </row>
    <row r="119" spans="2:16" ht="13.5" thickBot="1">
      <c r="B119" s="2"/>
      <c r="F119" s="2"/>
      <c r="I119" s="43"/>
      <c r="J119" s="44"/>
      <c r="K119" s="43"/>
      <c r="L119" s="43"/>
      <c r="M119" s="44"/>
      <c r="N119" s="44"/>
      <c r="O119" s="45"/>
      <c r="P119" s="46"/>
    </row>
    <row r="120" spans="2:16">
      <c r="B120" s="2"/>
      <c r="F120" s="2"/>
    </row>
    <row r="121" spans="2:16">
      <c r="B121" s="2"/>
      <c r="F121" s="2"/>
    </row>
    <row r="122" spans="2:16">
      <c r="B122" s="2"/>
      <c r="F122" s="2"/>
    </row>
    <row r="123" spans="2:16">
      <c r="B123" s="2"/>
      <c r="F123" s="2"/>
    </row>
    <row r="124" spans="2:16">
      <c r="B124" s="2"/>
      <c r="F124" s="2"/>
    </row>
    <row r="125" spans="2:16">
      <c r="B125" s="2"/>
      <c r="F125" s="2"/>
    </row>
    <row r="126" spans="2:16">
      <c r="B126" s="2"/>
      <c r="F126" s="2"/>
    </row>
    <row r="127" spans="2:16">
      <c r="B127" s="2"/>
      <c r="F127" s="2"/>
    </row>
    <row r="128" spans="2:1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 xr:uid="{00000000-0004-0000-0100-000000000000}"/>
    <hyperlink ref="P19" r:id="rId2" display="http://www.bav-astro.de/sfs/BAVM_link.php?BAVMnr=50" xr:uid="{00000000-0004-0000-0100-000001000000}"/>
    <hyperlink ref="P20" r:id="rId3" display="http://www.konkoly.hu/cgi-bin/IBVS?3593" xr:uid="{00000000-0004-0000-0100-000002000000}"/>
    <hyperlink ref="P21" r:id="rId4" display="http://www.bav-astro.de/sfs/BAVM_link.php?BAVMnr=56" xr:uid="{00000000-0004-0000-0100-000003000000}"/>
    <hyperlink ref="P50" r:id="rId5" display="http://www.bav-astro.de/sfs/BAVM_link.php?BAVMnr=59" xr:uid="{00000000-0004-0000-0100-000004000000}"/>
    <hyperlink ref="P22" r:id="rId6" display="http://www.konkoly.hu/cgi-bin/IBVS?3593" xr:uid="{00000000-0004-0000-0100-000005000000}"/>
    <hyperlink ref="P23" r:id="rId7" display="http://www.bav-astro.de/sfs/BAVM_link.php?BAVMnr=117" xr:uid="{00000000-0004-0000-0100-000006000000}"/>
    <hyperlink ref="P51" r:id="rId8" display="http://www.bav-astro.de/sfs/BAVM_link.php?BAVMnr=132" xr:uid="{00000000-0004-0000-0100-000007000000}"/>
    <hyperlink ref="P52" r:id="rId9" display="http://www.bav-astro.de/sfs/BAVM_link.php?BAVMnr=132" xr:uid="{00000000-0004-0000-0100-000008000000}"/>
    <hyperlink ref="P26" r:id="rId10" display="http://www.bav-astro.de/sfs/BAVM_link.php?BAVMnr=152" xr:uid="{00000000-0004-0000-0100-000009000000}"/>
    <hyperlink ref="P55" r:id="rId11" display="http://vsolj.cetus-net.org/no40.pdf" xr:uid="{00000000-0004-0000-0100-00000A000000}"/>
    <hyperlink ref="P28" r:id="rId12" display="http://www.konkoly.hu/cgi-bin/IBVS?5694" xr:uid="{00000000-0004-0000-0100-00000B000000}"/>
    <hyperlink ref="P29" r:id="rId13" display="http://www.konkoly.hu/cgi-bin/IBVS?5694" xr:uid="{00000000-0004-0000-0100-00000C000000}"/>
    <hyperlink ref="P30" r:id="rId14" display="http://www.konkoly.hu/cgi-bin/IBVS?5694" xr:uid="{00000000-0004-0000-0100-00000D000000}"/>
    <hyperlink ref="P31" r:id="rId15" display="http://www.konkoly.hu/cgi-bin/IBVS?5592" xr:uid="{00000000-0004-0000-0100-00000E000000}"/>
    <hyperlink ref="P32" r:id="rId16" display="http://www.bav-astro.de/sfs/BAVM_link.php?BAVMnr=178" xr:uid="{00000000-0004-0000-0100-00000F000000}"/>
    <hyperlink ref="P33" r:id="rId17" display="http://www.bav-astro.de/sfs/BAVM_link.php?BAVMnr=214" xr:uid="{00000000-0004-0000-0100-000010000000}"/>
    <hyperlink ref="P56" r:id="rId18" display="http://www.bav-astro.de/sfs/BAVM_link.php?BAVMnr=212" xr:uid="{00000000-0004-0000-0100-000011000000}"/>
    <hyperlink ref="P34" r:id="rId19" display="http://www.konkoly.hu/cgi-bin/IBVS?5920" xr:uid="{00000000-0004-0000-0100-000012000000}"/>
    <hyperlink ref="P57" r:id="rId20" display="http://www.bav-astro.de/sfs/BAVM_link.php?BAVMnr=212" xr:uid="{00000000-0004-0000-0100-000013000000}"/>
    <hyperlink ref="P35" r:id="rId21" display="http://www.konkoly.hu/cgi-bin/IBVS?5960" xr:uid="{00000000-0004-0000-0100-000014000000}"/>
    <hyperlink ref="P58" r:id="rId22" display="http://www.bav-astro.de/sfs/BAVM_link.php?BAVMnr=225" xr:uid="{00000000-0004-0000-0100-000015000000}"/>
    <hyperlink ref="P59" r:id="rId23" display="http://www.bav-astro.de/sfs/BAVM_link.php?BAVMnr=225" xr:uid="{00000000-0004-0000-0100-000016000000}"/>
    <hyperlink ref="P60" r:id="rId24" display="http://vsolj.cetus-net.org/vsoljno53.pdf" xr:uid="{00000000-0004-0000-0100-000017000000}"/>
    <hyperlink ref="P36" r:id="rId25" display="http://www.bav-astro.de/sfs/BAVM_link.php?BAVMnr=231" xr:uid="{00000000-0004-0000-0100-000018000000}"/>
    <hyperlink ref="P37" r:id="rId26" display="http://www.konkoly.hu/cgi-bin/IBVS?6042" xr:uid="{00000000-0004-0000-0100-000019000000}"/>
    <hyperlink ref="P61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70"/>
  <sheetViews>
    <sheetView workbookViewId="0">
      <selection activeCell="A32" sqref="A32:D62"/>
    </sheetView>
  </sheetViews>
  <sheetFormatPr defaultRowHeight="12.75"/>
  <cols>
    <col min="1" max="1" width="18.140625" style="7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49" customWidth="1"/>
    <col min="12" max="12" width="14" customWidth="1"/>
    <col min="13" max="13" width="12" customWidth="1"/>
    <col min="14" max="14" width="14.28515625" customWidth="1"/>
  </cols>
  <sheetData>
    <row r="1" spans="1:14" ht="18">
      <c r="A1" s="47" t="s">
        <v>290</v>
      </c>
      <c r="F1"/>
    </row>
    <row r="2" spans="1:14">
      <c r="F2"/>
    </row>
    <row r="3" spans="1:14">
      <c r="A3" s="39" t="s">
        <v>291</v>
      </c>
      <c r="F3"/>
    </row>
    <row r="4" spans="1:14">
      <c r="F4"/>
    </row>
    <row r="5" spans="1:14">
      <c r="F5"/>
    </row>
    <row r="6" spans="1:14">
      <c r="F6"/>
    </row>
    <row r="7" spans="1:14">
      <c r="F7"/>
    </row>
    <row r="8" spans="1:14">
      <c r="F8"/>
    </row>
    <row r="9" spans="1:14">
      <c r="F9"/>
    </row>
    <row r="10" spans="1:14" ht="13.5" thickBot="1">
      <c r="F10" s="48"/>
      <c r="G10" s="48"/>
      <c r="H10" s="48"/>
      <c r="I10" s="48"/>
      <c r="J10" s="48"/>
      <c r="K10" s="48"/>
      <c r="L10" s="48"/>
      <c r="M10" s="48"/>
      <c r="N10" s="48"/>
    </row>
    <row r="11" spans="1:14">
      <c r="A11" s="7" t="str">
        <f t="shared" ref="A11:A42" si="0">L11</f>
        <v>Guthnick P</v>
      </c>
      <c r="B11" s="2" t="str">
        <f t="shared" ref="B11:B42" si="1">IF(J11="s","II","I")</f>
        <v>I</v>
      </c>
      <c r="C11" s="7">
        <f t="shared" ref="C11:C42" si="2">I11</f>
        <v>24711.53</v>
      </c>
      <c r="D11" t="str">
        <f t="shared" ref="D11:D42" si="3">K11</f>
        <v>pg</v>
      </c>
      <c r="E11" s="42">
        <f>VLOOKUP(C11,A!C21:E86,3,FALSE)</f>
        <v>-29717.989654334222</v>
      </c>
      <c r="G11">
        <v>-5528</v>
      </c>
      <c r="H11">
        <v>4.5999999999999999E-3</v>
      </c>
      <c r="I11">
        <v>24711.53</v>
      </c>
      <c r="J11" t="s">
        <v>293</v>
      </c>
      <c r="K11" t="s">
        <v>48</v>
      </c>
      <c r="L11" t="s">
        <v>294</v>
      </c>
      <c r="N11" t="s">
        <v>295</v>
      </c>
    </row>
    <row r="12" spans="1:14">
      <c r="A12" s="7" t="str">
        <f t="shared" si="0"/>
        <v>Zessewitsch V P</v>
      </c>
      <c r="B12" s="2" t="str">
        <f t="shared" si="1"/>
        <v>I</v>
      </c>
      <c r="C12" s="7">
        <f t="shared" si="2"/>
        <v>26576.097000000002</v>
      </c>
      <c r="D12" t="str">
        <f t="shared" si="3"/>
        <v>V</v>
      </c>
      <c r="E12" s="42">
        <f>VLOOKUP(C12,A!C21:E87,3,FALSE)</f>
        <v>-27724.006998632976</v>
      </c>
      <c r="G12">
        <v>-3534</v>
      </c>
      <c r="H12">
        <v>-1.1299999999999999E-2</v>
      </c>
      <c r="I12">
        <v>26576.097000000002</v>
      </c>
      <c r="J12" t="s">
        <v>293</v>
      </c>
      <c r="K12" t="s">
        <v>71</v>
      </c>
      <c r="L12" t="s">
        <v>296</v>
      </c>
      <c r="N12" t="s">
        <v>297</v>
      </c>
    </row>
    <row r="13" spans="1:14">
      <c r="A13" s="7" t="str">
        <f t="shared" si="0"/>
        <v>Lange G A</v>
      </c>
      <c r="B13" s="2" t="str">
        <f t="shared" si="1"/>
        <v>I</v>
      </c>
      <c r="C13" s="7">
        <f t="shared" si="2"/>
        <v>26960.421999999999</v>
      </c>
      <c r="D13" t="str">
        <f t="shared" si="3"/>
        <v>V</v>
      </c>
      <c r="E13" s="42">
        <f>VLOOKUP(C13,A!C21:E88,3,FALSE)</f>
        <v>-27313.006812449068</v>
      </c>
      <c r="G13">
        <v>-3123</v>
      </c>
      <c r="H13">
        <v>-1.0999999999999999E-2</v>
      </c>
      <c r="I13">
        <v>26960.421999999999</v>
      </c>
      <c r="J13" t="s">
        <v>293</v>
      </c>
      <c r="K13" t="s">
        <v>71</v>
      </c>
      <c r="L13" t="s">
        <v>298</v>
      </c>
      <c r="N13" t="s">
        <v>297</v>
      </c>
    </row>
    <row r="14" spans="1:14">
      <c r="A14" s="7" t="str">
        <f t="shared" si="0"/>
        <v>Pierce N L</v>
      </c>
      <c r="B14" s="2" t="str">
        <f t="shared" si="1"/>
        <v>I</v>
      </c>
      <c r="C14" s="7">
        <f t="shared" si="2"/>
        <v>29173.81</v>
      </c>
      <c r="D14" t="str">
        <f t="shared" si="3"/>
        <v>V</v>
      </c>
      <c r="E14" s="42">
        <f>VLOOKUP(C14,A!C21:E89,3,FALSE)</f>
        <v>-24945.992228185125</v>
      </c>
      <c r="G14">
        <v>-756</v>
      </c>
      <c r="H14">
        <v>3.0999999999999999E-3</v>
      </c>
      <c r="I14">
        <v>29173.81</v>
      </c>
      <c r="J14" t="s">
        <v>293</v>
      </c>
      <c r="K14" t="s">
        <v>71</v>
      </c>
      <c r="L14" t="s">
        <v>299</v>
      </c>
      <c r="N14" t="s">
        <v>300</v>
      </c>
    </row>
    <row r="15" spans="1:14">
      <c r="A15" s="7" t="str">
        <f t="shared" si="0"/>
        <v>Pierce N L</v>
      </c>
      <c r="B15" s="2" t="str">
        <f t="shared" si="1"/>
        <v>I</v>
      </c>
      <c r="C15" s="7">
        <f t="shared" si="2"/>
        <v>29190.634999999998</v>
      </c>
      <c r="D15" t="str">
        <f t="shared" si="3"/>
        <v>V</v>
      </c>
      <c r="E15" s="42">
        <f>VLOOKUP(C15,A!C21:E90,3,FALSE)</f>
        <v>-24927.999440485797</v>
      </c>
      <c r="G15">
        <v>-738</v>
      </c>
      <c r="H15">
        <v>-3.5999999999999999E-3</v>
      </c>
      <c r="I15">
        <v>29190.634999999998</v>
      </c>
      <c r="J15" t="s">
        <v>293</v>
      </c>
      <c r="K15" t="s">
        <v>71</v>
      </c>
      <c r="L15" t="s">
        <v>299</v>
      </c>
      <c r="N15" t="s">
        <v>300</v>
      </c>
    </row>
    <row r="16" spans="1:14">
      <c r="A16" s="7" t="str">
        <f t="shared" si="0"/>
        <v>Pierce N L</v>
      </c>
      <c r="B16" s="2" t="str">
        <f t="shared" si="1"/>
        <v>I</v>
      </c>
      <c r="C16" s="7">
        <f t="shared" si="2"/>
        <v>29550.644</v>
      </c>
      <c r="D16" t="str">
        <f t="shared" si="3"/>
        <v>V</v>
      </c>
      <c r="E16" s="42">
        <f>VLOOKUP(C16,A!C21:E91,3,FALSE)</f>
        <v>-24543.002976482974</v>
      </c>
      <c r="G16">
        <v>-353</v>
      </c>
      <c r="H16">
        <v>-6.8999999999999999E-3</v>
      </c>
      <c r="I16">
        <v>29550.644</v>
      </c>
      <c r="J16" t="s">
        <v>293</v>
      </c>
      <c r="K16" t="s">
        <v>71</v>
      </c>
      <c r="L16" t="s">
        <v>299</v>
      </c>
      <c r="N16" t="s">
        <v>300</v>
      </c>
    </row>
    <row r="17" spans="1:14">
      <c r="A17" s="7" t="str">
        <f t="shared" si="0"/>
        <v>Pierce N L</v>
      </c>
      <c r="B17" s="2" t="str">
        <f t="shared" si="1"/>
        <v>I</v>
      </c>
      <c r="C17" s="7">
        <f t="shared" si="2"/>
        <v>29552.526000000002</v>
      </c>
      <c r="D17" t="str">
        <f t="shared" si="3"/>
        <v>V</v>
      </c>
      <c r="E17" s="42">
        <f>VLOOKUP(C17,A!C21:E92,3,FALSE)</f>
        <v>-24540.990350839576</v>
      </c>
      <c r="G17">
        <v>-351</v>
      </c>
      <c r="H17">
        <v>4.8999999999999998E-3</v>
      </c>
      <c r="I17">
        <v>29552.526000000002</v>
      </c>
      <c r="J17" t="s">
        <v>293</v>
      </c>
      <c r="K17" t="s">
        <v>71</v>
      </c>
      <c r="L17" t="s">
        <v>299</v>
      </c>
      <c r="N17" t="s">
        <v>300</v>
      </c>
    </row>
    <row r="18" spans="1:14">
      <c r="A18" s="7" t="str">
        <f t="shared" si="0"/>
        <v>Pierce N L</v>
      </c>
      <c r="B18" s="2" t="str">
        <f t="shared" si="1"/>
        <v>I</v>
      </c>
      <c r="C18" s="7">
        <f t="shared" si="2"/>
        <v>29577.768</v>
      </c>
      <c r="D18" t="str">
        <f t="shared" si="3"/>
        <v>V</v>
      </c>
      <c r="E18" s="42">
        <f>VLOOKUP(C18,A!C21:E93,3,FALSE)</f>
        <v>-24513.996356955096</v>
      </c>
      <c r="G18">
        <v>-324</v>
      </c>
      <c r="H18">
        <v>-6.9999999999999999E-4</v>
      </c>
      <c r="I18">
        <v>29577.768</v>
      </c>
      <c r="J18" t="s">
        <v>293</v>
      </c>
      <c r="K18" t="s">
        <v>71</v>
      </c>
      <c r="L18" t="s">
        <v>299</v>
      </c>
      <c r="N18" t="s">
        <v>300</v>
      </c>
    </row>
    <row r="19" spans="1:14">
      <c r="A19" s="7" t="str">
        <f t="shared" si="0"/>
        <v>Pierce N L</v>
      </c>
      <c r="B19" s="2" t="str">
        <f t="shared" si="1"/>
        <v>I</v>
      </c>
      <c r="C19" s="7">
        <f t="shared" si="2"/>
        <v>29582.437999999998</v>
      </c>
      <c r="D19" t="str">
        <f t="shared" si="3"/>
        <v>V</v>
      </c>
      <c r="E19" s="42">
        <f>VLOOKUP(C19,A!C21:E94,3,FALSE)</f>
        <v>-24509.002222122654</v>
      </c>
      <c r="G19">
        <v>-319</v>
      </c>
      <c r="H19">
        <v>-6.1999999999999998E-3</v>
      </c>
      <c r="I19">
        <v>29582.437999999998</v>
      </c>
      <c r="J19" t="s">
        <v>293</v>
      </c>
      <c r="K19" t="s">
        <v>71</v>
      </c>
      <c r="L19" t="s">
        <v>299</v>
      </c>
      <c r="N19" t="s">
        <v>300</v>
      </c>
    </row>
    <row r="20" spans="1:14">
      <c r="A20" s="7" t="str">
        <f t="shared" si="0"/>
        <v>Pierce N L</v>
      </c>
      <c r="B20" s="2" t="str">
        <f t="shared" si="1"/>
        <v>I</v>
      </c>
      <c r="C20" s="7">
        <f t="shared" si="2"/>
        <v>29880.739000000001</v>
      </c>
      <c r="D20" t="str">
        <f t="shared" si="3"/>
        <v>V</v>
      </c>
      <c r="E20" s="42">
        <f>VLOOKUP(C20,A!C21:E95,3,FALSE)</f>
        <v>-24189.996780012854</v>
      </c>
      <c r="G20">
        <v>0</v>
      </c>
      <c r="H20">
        <v>-1E-3</v>
      </c>
      <c r="I20">
        <v>29880.739000000001</v>
      </c>
      <c r="J20" t="s">
        <v>293</v>
      </c>
      <c r="K20" t="s">
        <v>71</v>
      </c>
      <c r="L20" t="s">
        <v>299</v>
      </c>
      <c r="N20" t="s">
        <v>301</v>
      </c>
    </row>
    <row r="21" spans="1:14">
      <c r="A21" s="7" t="str">
        <f t="shared" si="0"/>
        <v>Pierce N L</v>
      </c>
      <c r="B21" s="2" t="str">
        <f t="shared" si="1"/>
        <v>I</v>
      </c>
      <c r="C21" s="7">
        <f t="shared" si="2"/>
        <v>29895.698</v>
      </c>
      <c r="D21" t="str">
        <f t="shared" si="3"/>
        <v>V</v>
      </c>
      <c r="E21" s="42">
        <f>VLOOKUP(C21,A!C21:E96,3,FALSE)</f>
        <v>-24173.99950743073</v>
      </c>
      <c r="G21">
        <v>16</v>
      </c>
      <c r="H21">
        <v>-3.5000000000000001E-3</v>
      </c>
      <c r="I21">
        <v>29895.698</v>
      </c>
      <c r="J21" t="s">
        <v>293</v>
      </c>
      <c r="K21" t="s">
        <v>71</v>
      </c>
      <c r="L21" t="s">
        <v>299</v>
      </c>
      <c r="N21" t="s">
        <v>300</v>
      </c>
    </row>
    <row r="22" spans="1:14">
      <c r="A22" s="7" t="str">
        <f t="shared" si="0"/>
        <v>Splittgerber E</v>
      </c>
      <c r="B22" s="2" t="str">
        <f t="shared" si="1"/>
        <v>I</v>
      </c>
      <c r="C22" s="7">
        <f t="shared" si="2"/>
        <v>37578.46</v>
      </c>
      <c r="D22" t="str">
        <f t="shared" si="3"/>
        <v>pg</v>
      </c>
      <c r="E22" s="42">
        <f>VLOOKUP(C22,A!C21:E97,3,FALSE)</f>
        <v>-15957.993230434198</v>
      </c>
      <c r="G22">
        <v>8232</v>
      </c>
      <c r="H22">
        <v>4.0000000000000001E-3</v>
      </c>
      <c r="I22">
        <v>37578.46</v>
      </c>
      <c r="J22" t="s">
        <v>293</v>
      </c>
      <c r="K22" t="s">
        <v>48</v>
      </c>
      <c r="L22" t="s">
        <v>302</v>
      </c>
      <c r="N22" t="s">
        <v>303</v>
      </c>
    </row>
    <row r="23" spans="1:14">
      <c r="A23" s="7" t="str">
        <f t="shared" si="0"/>
        <v>Blaettler Ernst</v>
      </c>
      <c r="B23" s="2" t="str">
        <f t="shared" si="1"/>
        <v>I</v>
      </c>
      <c r="C23" s="7">
        <f t="shared" si="2"/>
        <v>52218.331200000001</v>
      </c>
      <c r="D23" t="str">
        <f t="shared" si="3"/>
        <v>ccd</v>
      </c>
      <c r="E23" s="42">
        <f>VLOOKUP(C23,A!C27:E118,3,FALSE)</f>
        <v>-301.99950400862485</v>
      </c>
      <c r="G23">
        <v>23888</v>
      </c>
      <c r="H23">
        <v>1.1999999999999999E-3</v>
      </c>
      <c r="I23">
        <v>52218.331200000001</v>
      </c>
      <c r="J23" t="s">
        <v>293</v>
      </c>
      <c r="K23" t="s">
        <v>317</v>
      </c>
      <c r="L23" t="s">
        <v>326</v>
      </c>
      <c r="N23" t="s">
        <v>327</v>
      </c>
    </row>
    <row r="24" spans="1:14">
      <c r="A24" s="7" t="str">
        <f t="shared" si="0"/>
        <v>Blaettler Ernst</v>
      </c>
      <c r="B24" s="2" t="str">
        <f t="shared" si="1"/>
        <v>II</v>
      </c>
      <c r="C24" s="7">
        <f t="shared" si="2"/>
        <v>52224.413999999997</v>
      </c>
      <c r="D24" t="str">
        <f t="shared" si="3"/>
        <v>ccd</v>
      </c>
      <c r="E24" s="42">
        <f>VLOOKUP(C24,A!C28:E119,3,FALSE)</f>
        <v>-295.49450971338496</v>
      </c>
      <c r="G24">
        <v>23894</v>
      </c>
      <c r="H24">
        <v>5.8999999999999999E-3</v>
      </c>
      <c r="I24">
        <v>52224.413999999997</v>
      </c>
      <c r="J24" t="s">
        <v>292</v>
      </c>
      <c r="K24" t="s">
        <v>317</v>
      </c>
      <c r="L24" t="s">
        <v>326</v>
      </c>
      <c r="N24" t="s">
        <v>327</v>
      </c>
    </row>
    <row r="25" spans="1:14">
      <c r="A25" s="7" t="str">
        <f t="shared" si="0"/>
        <v>Nakajima Kazuhir</v>
      </c>
      <c r="B25" s="2" t="str">
        <f t="shared" si="1"/>
        <v>I</v>
      </c>
      <c r="C25" s="7">
        <f t="shared" si="2"/>
        <v>52583.959799999997</v>
      </c>
      <c r="D25" t="str">
        <f t="shared" si="3"/>
        <v>V</v>
      </c>
      <c r="E25" s="42">
        <f>VLOOKUP(C25,A!C30:E121,3,FALSE)</f>
        <v>89.006604556162785</v>
      </c>
      <c r="G25">
        <v>24279</v>
      </c>
      <c r="H25">
        <v>7.0000000000000001E-3</v>
      </c>
      <c r="I25">
        <v>52583.959799999997</v>
      </c>
      <c r="J25" t="s">
        <v>293</v>
      </c>
      <c r="K25" t="s">
        <v>71</v>
      </c>
      <c r="L25" t="s">
        <v>329</v>
      </c>
      <c r="M25" t="s">
        <v>330</v>
      </c>
    </row>
    <row r="26" spans="1:14">
      <c r="A26" s="7" t="str">
        <f t="shared" si="0"/>
        <v>Agerer Franz</v>
      </c>
      <c r="B26" s="2" t="str">
        <f t="shared" si="1"/>
        <v>I</v>
      </c>
      <c r="C26" s="7">
        <f t="shared" si="2"/>
        <v>55039.514499999997</v>
      </c>
      <c r="D26" t="e">
        <f t="shared" si="3"/>
        <v>#NAME?</v>
      </c>
      <c r="E26" s="42">
        <f>VLOOKUP(C26,A!C36:E128,3,FALSE)</f>
        <v>2714.9961677768306</v>
      </c>
      <c r="G26">
        <v>26905</v>
      </c>
      <c r="H26">
        <v>-2.2000000000000001E-3</v>
      </c>
      <c r="I26">
        <v>55039.514499999997</v>
      </c>
      <c r="J26" t="s">
        <v>293</v>
      </c>
      <c r="K26" t="e">
        <f>-Ir</f>
        <v>#NAME?</v>
      </c>
      <c r="L26" t="s">
        <v>306</v>
      </c>
      <c r="N26" t="s">
        <v>338</v>
      </c>
    </row>
    <row r="27" spans="1:14">
      <c r="A27" s="7" t="str">
        <f t="shared" si="0"/>
        <v>Agerer Franz</v>
      </c>
      <c r="B27" s="2" t="str">
        <f t="shared" si="1"/>
        <v>I</v>
      </c>
      <c r="C27" s="7">
        <f t="shared" si="2"/>
        <v>55141.440900000001</v>
      </c>
      <c r="D27" t="e">
        <f t="shared" si="3"/>
        <v>#NAME?</v>
      </c>
      <c r="E27" s="42">
        <f>VLOOKUP(C27,A!C37:E130,3,FALSE)</f>
        <v>2823.9970638337036</v>
      </c>
      <c r="G27">
        <v>27014</v>
      </c>
      <c r="H27">
        <v>-1.4E-3</v>
      </c>
      <c r="I27">
        <v>55141.440900000001</v>
      </c>
      <c r="J27" t="s">
        <v>293</v>
      </c>
      <c r="K27" t="e">
        <f>-Ir</f>
        <v>#NAME?</v>
      </c>
      <c r="L27" t="s">
        <v>306</v>
      </c>
      <c r="N27" t="s">
        <v>338</v>
      </c>
    </row>
    <row r="28" spans="1:14">
      <c r="A28" s="7" t="str">
        <f t="shared" si="0"/>
        <v>Agerer Franz</v>
      </c>
      <c r="B28" s="2" t="str">
        <f t="shared" si="1"/>
        <v>II</v>
      </c>
      <c r="C28" s="7">
        <f t="shared" si="2"/>
        <v>55839.512999999999</v>
      </c>
      <c r="D28" t="e">
        <f t="shared" si="3"/>
        <v>#NAME?</v>
      </c>
      <c r="E28" s="42">
        <f>VLOOKUP(C28,A!C38:E132,3,FALSE)</f>
        <v>3570.5208732913088</v>
      </c>
      <c r="G28">
        <v>27760</v>
      </c>
      <c r="H28">
        <v>2.1100000000000001E-2</v>
      </c>
      <c r="I28">
        <v>55839.512999999999</v>
      </c>
      <c r="J28" t="s">
        <v>292</v>
      </c>
      <c r="K28" t="e">
        <f>-Ir</f>
        <v>#NAME?</v>
      </c>
      <c r="L28" t="s">
        <v>306</v>
      </c>
      <c r="N28" t="s">
        <v>342</v>
      </c>
    </row>
    <row r="29" spans="1:14">
      <c r="A29" s="7" t="str">
        <f t="shared" si="0"/>
        <v>Agerer Franz</v>
      </c>
      <c r="B29" s="2" t="str">
        <f t="shared" si="1"/>
        <v>I</v>
      </c>
      <c r="C29" s="7">
        <f t="shared" si="2"/>
        <v>55849.308700000001</v>
      </c>
      <c r="D29" t="e">
        <f t="shared" si="3"/>
        <v>#NAME?</v>
      </c>
      <c r="E29" s="42">
        <f>VLOOKUP(C29,A!C38:E133,3,FALSE)</f>
        <v>3580.9964721303195</v>
      </c>
      <c r="G29">
        <v>27771</v>
      </c>
      <c r="H29">
        <v>-1.8E-3</v>
      </c>
      <c r="I29">
        <v>55849.308700000001</v>
      </c>
      <c r="J29" t="s">
        <v>293</v>
      </c>
      <c r="K29" t="e">
        <f>-Ir</f>
        <v>#NAME?</v>
      </c>
      <c r="L29" t="s">
        <v>306</v>
      </c>
      <c r="N29" t="s">
        <v>342</v>
      </c>
    </row>
    <row r="30" spans="1:14">
      <c r="A30" s="7" t="str">
        <f t="shared" si="0"/>
        <v>Shiokawa Kazuhik</v>
      </c>
      <c r="B30" s="2" t="str">
        <f t="shared" si="1"/>
        <v>I</v>
      </c>
      <c r="C30" s="7">
        <f t="shared" si="2"/>
        <v>55851.174599999998</v>
      </c>
      <c r="D30" t="str">
        <f t="shared" si="3"/>
        <v>Rc</v>
      </c>
      <c r="E30" s="42">
        <f>VLOOKUP(C30,A!C39:E134,3,FALSE)</f>
        <v>3582.9918803067312</v>
      </c>
      <c r="G30">
        <v>27773</v>
      </c>
      <c r="H30">
        <v>-6.0000000000000001E-3</v>
      </c>
      <c r="I30">
        <v>55851.174599999998</v>
      </c>
      <c r="J30" t="s">
        <v>293</v>
      </c>
      <c r="K30" t="s">
        <v>271</v>
      </c>
      <c r="L30" t="s">
        <v>343</v>
      </c>
      <c r="M30" t="s">
        <v>344</v>
      </c>
    </row>
    <row r="31" spans="1:14">
      <c r="A31" s="7" t="str">
        <f t="shared" si="0"/>
        <v>Shiokawa Kazuhik</v>
      </c>
      <c r="B31" s="2" t="str">
        <f t="shared" si="1"/>
        <v>I</v>
      </c>
      <c r="C31" s="7">
        <f t="shared" si="2"/>
        <v>56557.175999999999</v>
      </c>
      <c r="D31" t="str">
        <f t="shared" si="3"/>
        <v>Rc</v>
      </c>
      <c r="E31" s="42">
        <f>VLOOKUP(C31,A!C40:E137,3,FALSE)</f>
        <v>4337.9953457229904</v>
      </c>
      <c r="G31">
        <v>28528</v>
      </c>
      <c r="H31">
        <v>-2.7000000000000001E-3</v>
      </c>
      <c r="I31">
        <v>56557.175999999999</v>
      </c>
      <c r="J31" t="s">
        <v>293</v>
      </c>
      <c r="K31" t="s">
        <v>271</v>
      </c>
      <c r="L31" t="s">
        <v>343</v>
      </c>
      <c r="M31" t="s">
        <v>347</v>
      </c>
    </row>
    <row r="32" spans="1:14">
      <c r="A32" s="7" t="s">
        <v>15</v>
      </c>
      <c r="B32" s="2" t="str">
        <f t="shared" si="1"/>
        <v>I</v>
      </c>
      <c r="C32" s="7">
        <f t="shared" si="2"/>
        <v>39033.447999999997</v>
      </c>
      <c r="D32" t="str">
        <f t="shared" si="3"/>
        <v>pg</v>
      </c>
      <c r="E32" s="42">
        <f>VLOOKUP(C32,A!C21:E98,3,FALSE)</f>
        <v>-14402.017587695998</v>
      </c>
      <c r="G32">
        <v>9788</v>
      </c>
      <c r="H32">
        <v>-1.8499999999999999E-2</v>
      </c>
      <c r="I32">
        <v>39033.447999999997</v>
      </c>
      <c r="J32" t="s">
        <v>293</v>
      </c>
      <c r="K32" t="s">
        <v>48</v>
      </c>
      <c r="L32" t="s">
        <v>304</v>
      </c>
      <c r="N32" t="s">
        <v>305</v>
      </c>
    </row>
    <row r="33" spans="1:15">
      <c r="A33" s="7" t="str">
        <f t="shared" si="0"/>
        <v>Haeussler Klaus</v>
      </c>
      <c r="B33" s="2" t="str">
        <f t="shared" si="1"/>
        <v>I</v>
      </c>
      <c r="C33" s="7">
        <f t="shared" si="2"/>
        <v>41598.442999999999</v>
      </c>
      <c r="D33" t="str">
        <f t="shared" si="3"/>
        <v>pg</v>
      </c>
      <c r="E33" s="42">
        <f>VLOOKUP(C33,A!C21:E99,3,FALSE)</f>
        <v>-11658.991704496084</v>
      </c>
      <c r="G33">
        <v>12531</v>
      </c>
      <c r="H33">
        <v>6.3E-3</v>
      </c>
      <c r="I33">
        <v>41598.442999999999</v>
      </c>
      <c r="J33" t="s">
        <v>293</v>
      </c>
      <c r="K33" t="s">
        <v>48</v>
      </c>
      <c r="L33" t="s">
        <v>304</v>
      </c>
      <c r="N33" t="s">
        <v>305</v>
      </c>
    </row>
    <row r="34" spans="1:15">
      <c r="A34" s="7" t="str">
        <f t="shared" si="0"/>
        <v>Haeussler Klaus</v>
      </c>
      <c r="B34" s="2" t="str">
        <f t="shared" si="1"/>
        <v>I</v>
      </c>
      <c r="C34" s="7">
        <f t="shared" si="2"/>
        <v>41599.375999999997</v>
      </c>
      <c r="D34" t="str">
        <f t="shared" si="3"/>
        <v>pg</v>
      </c>
      <c r="E34" s="42">
        <f>VLOOKUP(C34,A!C21:E100,3,FALSE)</f>
        <v>-11657.993946937484</v>
      </c>
      <c r="G34">
        <v>12532</v>
      </c>
      <c r="H34">
        <v>4.1999999999999997E-3</v>
      </c>
      <c r="I34">
        <v>41599.375999999997</v>
      </c>
      <c r="J34" t="s">
        <v>293</v>
      </c>
      <c r="K34" t="s">
        <v>48</v>
      </c>
      <c r="L34" t="s">
        <v>304</v>
      </c>
      <c r="N34" t="s">
        <v>305</v>
      </c>
    </row>
    <row r="35" spans="1:15">
      <c r="A35" s="7" t="str">
        <f t="shared" si="0"/>
        <v>Haeussler Klaus</v>
      </c>
      <c r="B35" s="2" t="str">
        <f t="shared" si="1"/>
        <v>I</v>
      </c>
      <c r="C35" s="7">
        <f t="shared" si="2"/>
        <v>41600.307999999997</v>
      </c>
      <c r="D35" t="str">
        <f t="shared" si="3"/>
        <v>pg</v>
      </c>
      <c r="E35" s="42">
        <f>VLOOKUP(C35,A!C21:E101,3,FALSE)</f>
        <v>-11656.997258786769</v>
      </c>
      <c r="G35">
        <v>12533</v>
      </c>
      <c r="H35">
        <v>1.1000000000000001E-3</v>
      </c>
      <c r="I35">
        <v>41600.307999999997</v>
      </c>
      <c r="J35" t="s">
        <v>293</v>
      </c>
      <c r="K35" t="s">
        <v>48</v>
      </c>
      <c r="L35" t="s">
        <v>304</v>
      </c>
      <c r="N35" t="s">
        <v>305</v>
      </c>
    </row>
    <row r="36" spans="1:15">
      <c r="A36" s="7" t="str">
        <f t="shared" si="0"/>
        <v>Haeussler Klaus</v>
      </c>
      <c r="B36" s="2" t="str">
        <f t="shared" si="1"/>
        <v>I</v>
      </c>
      <c r="C36" s="7">
        <f t="shared" si="2"/>
        <v>41959.374000000003</v>
      </c>
      <c r="D36" t="str">
        <f t="shared" si="3"/>
        <v>pg</v>
      </c>
      <c r="E36" s="42">
        <f>VLOOKUP(C36,A!C21:E102,3,FALSE)</f>
        <v>-11273.009246421414</v>
      </c>
      <c r="G36">
        <v>12917</v>
      </c>
      <c r="H36">
        <v>-1.01E-2</v>
      </c>
      <c r="I36">
        <v>41959.374000000003</v>
      </c>
      <c r="J36" t="s">
        <v>293</v>
      </c>
      <c r="K36" t="s">
        <v>48</v>
      </c>
      <c r="L36" t="s">
        <v>304</v>
      </c>
      <c r="N36" t="s">
        <v>305</v>
      </c>
    </row>
    <row r="37" spans="1:15">
      <c r="A37" s="7" t="str">
        <f t="shared" si="0"/>
        <v>Haeussler Klaus</v>
      </c>
      <c r="B37" s="2" t="str">
        <f t="shared" si="1"/>
        <v>I</v>
      </c>
      <c r="C37" s="7">
        <f t="shared" si="2"/>
        <v>41960.324000000001</v>
      </c>
      <c r="D37" t="str">
        <f t="shared" si="3"/>
        <v>pg</v>
      </c>
      <c r="E37" s="42">
        <f>VLOOKUP(C37,A!C21:E103,3,FALSE)</f>
        <v>-11271.993308928735</v>
      </c>
      <c r="G37">
        <v>12918</v>
      </c>
      <c r="H37">
        <v>4.7999999999999996E-3</v>
      </c>
      <c r="I37">
        <v>41960.324000000001</v>
      </c>
      <c r="J37" t="s">
        <v>293</v>
      </c>
      <c r="K37" t="s">
        <v>48</v>
      </c>
      <c r="L37" t="s">
        <v>304</v>
      </c>
      <c r="N37" t="s">
        <v>305</v>
      </c>
    </row>
    <row r="38" spans="1:15">
      <c r="A38" s="7" t="str">
        <f t="shared" si="0"/>
        <v>Agerer Franz</v>
      </c>
      <c r="B38" s="2" t="str">
        <f t="shared" si="1"/>
        <v>I</v>
      </c>
      <c r="C38" s="7">
        <f t="shared" si="2"/>
        <v>47060.345500000003</v>
      </c>
      <c r="D38" t="str">
        <f t="shared" si="3"/>
        <v>V</v>
      </c>
      <c r="E38" s="42">
        <f>VLOOKUP(C38,A!C21:E104,3,FALSE)</f>
        <v>-5817.9900927914532</v>
      </c>
      <c r="G38">
        <v>18372</v>
      </c>
      <c r="H38">
        <v>8.8999999999999999E-3</v>
      </c>
      <c r="I38">
        <v>47060.345500000003</v>
      </c>
      <c r="J38" t="s">
        <v>293</v>
      </c>
      <c r="K38" t="s">
        <v>71</v>
      </c>
      <c r="L38" t="s">
        <v>306</v>
      </c>
      <c r="N38" t="s">
        <v>307</v>
      </c>
    </row>
    <row r="39" spans="1:15">
      <c r="A39" s="7" t="str">
        <f t="shared" si="0"/>
        <v>Mullis</v>
      </c>
      <c r="B39" s="2" t="str">
        <f t="shared" si="1"/>
        <v>I</v>
      </c>
      <c r="C39" s="7">
        <f t="shared" si="2"/>
        <v>47804.667000000001</v>
      </c>
      <c r="D39" t="str">
        <f t="shared" si="3"/>
        <v>pe</v>
      </c>
      <c r="E39" s="42">
        <f>VLOOKUP(C39,A!C21:E105,3,FALSE)</f>
        <v>-5022.0068102033083</v>
      </c>
      <c r="G39">
        <v>19168</v>
      </c>
      <c r="H39">
        <v>-6.4999999999999997E-3</v>
      </c>
      <c r="I39">
        <v>47804.667000000001</v>
      </c>
      <c r="J39" t="s">
        <v>293</v>
      </c>
      <c r="K39" t="s">
        <v>308</v>
      </c>
      <c r="L39" t="s">
        <v>309</v>
      </c>
      <c r="O39" t="s">
        <v>310</v>
      </c>
    </row>
    <row r="40" spans="1:15">
      <c r="A40" s="7" t="str">
        <f t="shared" si="0"/>
        <v>Agerer Franz</v>
      </c>
      <c r="B40" s="2" t="str">
        <f t="shared" si="1"/>
        <v>I</v>
      </c>
      <c r="C40" s="7">
        <f t="shared" si="2"/>
        <v>47851.429700000001</v>
      </c>
      <c r="D40" t="str">
        <f t="shared" si="3"/>
        <v>B</v>
      </c>
      <c r="E40" s="42">
        <f>VLOOKUP(C40,A!C21:E106,3,FALSE)</f>
        <v>-4971.9984100043566</v>
      </c>
      <c r="G40">
        <v>19218</v>
      </c>
      <c r="H40">
        <v>1.2999999999999999E-3</v>
      </c>
      <c r="I40">
        <v>47851.429700000001</v>
      </c>
      <c r="J40" t="s">
        <v>293</v>
      </c>
      <c r="K40" t="s">
        <v>186</v>
      </c>
      <c r="L40" t="s">
        <v>306</v>
      </c>
      <c r="N40" t="s">
        <v>311</v>
      </c>
    </row>
    <row r="41" spans="1:15">
      <c r="A41" s="7" t="str">
        <f t="shared" si="0"/>
        <v>Agerer Franz</v>
      </c>
      <c r="B41" s="2" t="str">
        <f t="shared" si="1"/>
        <v>I</v>
      </c>
      <c r="C41" s="7">
        <f t="shared" si="2"/>
        <v>47851.429700000001</v>
      </c>
      <c r="D41" t="str">
        <f t="shared" si="3"/>
        <v>V</v>
      </c>
      <c r="E41" s="42">
        <f>VLOOKUP(C41,A!C21:E107,3,FALSE)</f>
        <v>-4971.9984100043566</v>
      </c>
      <c r="G41">
        <v>19218</v>
      </c>
      <c r="H41">
        <v>1.2999999999999999E-3</v>
      </c>
      <c r="I41">
        <v>47851.429700000001</v>
      </c>
      <c r="J41" t="s">
        <v>293</v>
      </c>
      <c r="K41" t="s">
        <v>71</v>
      </c>
      <c r="L41" t="s">
        <v>306</v>
      </c>
      <c r="N41" t="s">
        <v>311</v>
      </c>
    </row>
    <row r="42" spans="1:15">
      <c r="A42" s="7" t="str">
        <f t="shared" si="0"/>
        <v>Agerer Franz</v>
      </c>
      <c r="B42" s="2" t="str">
        <f t="shared" si="1"/>
        <v>I</v>
      </c>
      <c r="C42" s="7">
        <f t="shared" si="2"/>
        <v>48180.579299999998</v>
      </c>
      <c r="D42" t="str">
        <f t="shared" si="3"/>
        <v>B</v>
      </c>
      <c r="E42" s="42">
        <f>VLOOKUP(C42,A!C21:E108,3,FALSE)</f>
        <v>-4620.0032317506402</v>
      </c>
      <c r="G42">
        <v>19570</v>
      </c>
      <c r="H42">
        <v>-3.0999999999999999E-3</v>
      </c>
      <c r="I42">
        <v>48180.579299999998</v>
      </c>
      <c r="J42" t="s">
        <v>293</v>
      </c>
      <c r="K42" t="s">
        <v>186</v>
      </c>
      <c r="L42" t="s">
        <v>306</v>
      </c>
      <c r="N42" t="s">
        <v>312</v>
      </c>
    </row>
    <row r="43" spans="1:15">
      <c r="A43" s="7" t="str">
        <f t="shared" ref="A43:A62" si="4">L43</f>
        <v>Agerer Franz</v>
      </c>
      <c r="B43" s="2" t="str">
        <f t="shared" ref="B43:B62" si="5">IF(J43="s","II","I")</f>
        <v>I</v>
      </c>
      <c r="C43" s="7">
        <f t="shared" ref="C43:C62" si="6">I43</f>
        <v>48180.580300000001</v>
      </c>
      <c r="D43" t="str">
        <f t="shared" ref="D43:D62" si="7">K43</f>
        <v>V</v>
      </c>
      <c r="E43" s="42">
        <f>VLOOKUP(C43,A!C21:E109,3,FALSE)</f>
        <v>-4620.0021623427492</v>
      </c>
      <c r="G43">
        <v>19570</v>
      </c>
      <c r="H43">
        <v>-2.0999999999999999E-3</v>
      </c>
      <c r="I43">
        <v>48180.580300000001</v>
      </c>
      <c r="J43" t="s">
        <v>293</v>
      </c>
      <c r="K43" t="s">
        <v>71</v>
      </c>
      <c r="L43" t="s">
        <v>306</v>
      </c>
      <c r="N43" t="s">
        <v>312</v>
      </c>
    </row>
    <row r="44" spans="1:15">
      <c r="A44" s="7" t="str">
        <f t="shared" si="4"/>
        <v>Faulkner Danny</v>
      </c>
      <c r="B44" s="2" t="str">
        <f t="shared" si="5"/>
        <v>I</v>
      </c>
      <c r="C44" s="7">
        <f t="shared" si="6"/>
        <v>48209.568899999998</v>
      </c>
      <c r="D44" t="str">
        <f t="shared" si="7"/>
        <v>pe</v>
      </c>
      <c r="E44" s="42">
        <f>VLOOKUP(C44,A!C21:E110,3,FALSE)</f>
        <v>-4589.0015248687114</v>
      </c>
      <c r="G44">
        <v>19601</v>
      </c>
      <c r="H44">
        <v>-1.5E-3</v>
      </c>
      <c r="I44">
        <v>48209.568899999998</v>
      </c>
      <c r="J44" t="s">
        <v>293</v>
      </c>
      <c r="K44" t="s">
        <v>308</v>
      </c>
      <c r="L44" t="s">
        <v>313</v>
      </c>
      <c r="N44" t="s">
        <v>314</v>
      </c>
    </row>
    <row r="45" spans="1:15">
      <c r="A45" s="7" t="str">
        <f t="shared" si="4"/>
        <v>Hipparcos</v>
      </c>
      <c r="B45" s="2" t="str">
        <f t="shared" si="5"/>
        <v>I</v>
      </c>
      <c r="C45" s="7">
        <f t="shared" si="6"/>
        <v>48500.383699999998</v>
      </c>
      <c r="D45" t="str">
        <f t="shared" si="7"/>
        <v>V</v>
      </c>
      <c r="E45" s="42">
        <f>VLOOKUP(C45,A!C21:E111,3,FALSE)</f>
        <v>-4278.0018840828207</v>
      </c>
      <c r="G45">
        <v>19912</v>
      </c>
      <c r="H45">
        <v>-1.8E-3</v>
      </c>
      <c r="I45">
        <v>48500.383699999998</v>
      </c>
      <c r="J45" t="s">
        <v>293</v>
      </c>
      <c r="K45" t="s">
        <v>71</v>
      </c>
      <c r="L45" t="s">
        <v>315</v>
      </c>
      <c r="N45" t="s">
        <v>316</v>
      </c>
    </row>
    <row r="46" spans="1:15">
      <c r="A46" s="7" t="str">
        <f t="shared" si="4"/>
        <v>Agerer Franz</v>
      </c>
      <c r="B46" s="2" t="str">
        <f t="shared" si="5"/>
        <v>I</v>
      </c>
      <c r="C46" s="7">
        <f t="shared" si="6"/>
        <v>50013.370999999999</v>
      </c>
      <c r="D46" t="str">
        <f t="shared" si="7"/>
        <v>ccd</v>
      </c>
      <c r="E46" s="42">
        <f>VLOOKUP(C46,A!C21:E112,3,FALSE)</f>
        <v>-2660.0013324822316</v>
      </c>
      <c r="G46">
        <v>21530</v>
      </c>
      <c r="H46">
        <v>-1E-3</v>
      </c>
      <c r="I46">
        <v>50013.370999999999</v>
      </c>
      <c r="J46" t="s">
        <v>293</v>
      </c>
      <c r="K46" t="s">
        <v>317</v>
      </c>
      <c r="L46" t="s">
        <v>306</v>
      </c>
      <c r="N46" t="s">
        <v>318</v>
      </c>
    </row>
    <row r="47" spans="1:15">
      <c r="A47" s="7" t="str">
        <f t="shared" si="4"/>
        <v>Cook S</v>
      </c>
      <c r="B47" s="2" t="str">
        <f t="shared" si="5"/>
        <v>I</v>
      </c>
      <c r="C47" s="7">
        <f t="shared" si="6"/>
        <v>50701.612999999998</v>
      </c>
      <c r="D47" t="str">
        <f t="shared" si="7"/>
        <v>ccd</v>
      </c>
      <c r="E47" s="42">
        <f>VLOOKUP(C47,A!C22:E113,3,FALSE)</f>
        <v>-1923.9899094949471</v>
      </c>
      <c r="G47">
        <v>22266</v>
      </c>
      <c r="H47">
        <v>9.9000000000000008E-3</v>
      </c>
      <c r="I47">
        <v>50701.612999999998</v>
      </c>
      <c r="J47" t="s">
        <v>293</v>
      </c>
      <c r="K47" t="s">
        <v>317</v>
      </c>
      <c r="L47" t="s">
        <v>319</v>
      </c>
      <c r="O47" t="s">
        <v>320</v>
      </c>
    </row>
    <row r="48" spans="1:15">
      <c r="A48" s="7" t="str">
        <f t="shared" si="4"/>
        <v>Paschke Anton</v>
      </c>
      <c r="B48" s="2" t="str">
        <f t="shared" si="5"/>
        <v>I</v>
      </c>
      <c r="C48" s="7">
        <f t="shared" si="6"/>
        <v>51305.671999999999</v>
      </c>
      <c r="D48" t="str">
        <f t="shared" si="7"/>
        <v>ccd</v>
      </c>
      <c r="E48" s="42">
        <f>VLOOKUP(C48,A!C23:E114,3,FALSE)</f>
        <v>-1278.0044506617492</v>
      </c>
      <c r="G48">
        <v>22912</v>
      </c>
      <c r="H48">
        <v>-3.5999999999999999E-3</v>
      </c>
      <c r="I48">
        <v>51305.671999999999</v>
      </c>
      <c r="J48" t="s">
        <v>293</v>
      </c>
      <c r="K48" t="s">
        <v>317</v>
      </c>
      <c r="L48" t="s">
        <v>321</v>
      </c>
      <c r="N48" t="s">
        <v>322</v>
      </c>
    </row>
    <row r="49" spans="1:15">
      <c r="A49" s="7" t="str">
        <f t="shared" si="4"/>
        <v>Cook S</v>
      </c>
      <c r="B49" s="2" t="str">
        <f t="shared" si="5"/>
        <v>I</v>
      </c>
      <c r="C49" s="7">
        <f t="shared" si="6"/>
        <v>51436.593000000001</v>
      </c>
      <c r="D49" t="str">
        <f t="shared" si="7"/>
        <v>ccd</v>
      </c>
      <c r="E49" s="42">
        <f>VLOOKUP(C49,A!C24:E115,3,FALSE)</f>
        <v>-1137.9965006835146</v>
      </c>
      <c r="G49">
        <v>23052</v>
      </c>
      <c r="H49">
        <v>3.8999999999999998E-3</v>
      </c>
      <c r="I49">
        <v>51436.593000000001</v>
      </c>
      <c r="J49" t="s">
        <v>293</v>
      </c>
      <c r="K49" t="s">
        <v>317</v>
      </c>
      <c r="L49" t="s">
        <v>319</v>
      </c>
      <c r="O49" t="s">
        <v>320</v>
      </c>
    </row>
    <row r="50" spans="1:15">
      <c r="A50" s="7" t="str">
        <f t="shared" si="4"/>
        <v>Agerer Franz</v>
      </c>
      <c r="B50" s="2" t="str">
        <f t="shared" si="5"/>
        <v>I</v>
      </c>
      <c r="C50" s="7">
        <f t="shared" si="6"/>
        <v>51468.3842</v>
      </c>
      <c r="D50" t="str">
        <f t="shared" si="7"/>
        <v>BV</v>
      </c>
      <c r="E50" s="42">
        <f>VLOOKUP(C50,A!C25:E116,3,FALSE)</f>
        <v>-1103.9987406652751</v>
      </c>
      <c r="G50">
        <v>23086</v>
      </c>
      <c r="H50">
        <v>1.8E-3</v>
      </c>
      <c r="I50">
        <v>51468.3842</v>
      </c>
      <c r="J50" t="s">
        <v>293</v>
      </c>
      <c r="K50" t="s">
        <v>323</v>
      </c>
      <c r="L50" t="s">
        <v>306</v>
      </c>
      <c r="N50" t="s">
        <v>324</v>
      </c>
    </row>
    <row r="51" spans="1:15">
      <c r="A51" s="7" t="str">
        <f t="shared" si="4"/>
        <v>Agerer Franz</v>
      </c>
      <c r="B51" s="2" t="str">
        <f t="shared" si="5"/>
        <v>I</v>
      </c>
      <c r="C51" s="7">
        <f t="shared" si="6"/>
        <v>51770.416700000002</v>
      </c>
      <c r="D51" t="str">
        <f t="shared" si="7"/>
        <v>BV</v>
      </c>
      <c r="E51" s="42">
        <f>VLOOKUP(C51,A!C26:E117,3,FALSE)</f>
        <v>-781.00280302501437</v>
      </c>
      <c r="G51">
        <v>23409</v>
      </c>
      <c r="H51">
        <v>-2E-3</v>
      </c>
      <c r="I51">
        <v>51770.416700000002</v>
      </c>
      <c r="J51" t="s">
        <v>293</v>
      </c>
      <c r="K51" t="s">
        <v>323</v>
      </c>
      <c r="L51" t="s">
        <v>306</v>
      </c>
      <c r="N51" t="s">
        <v>325</v>
      </c>
    </row>
    <row r="52" spans="1:15">
      <c r="A52" s="7" t="str">
        <f t="shared" si="4"/>
        <v>Dvorak S</v>
      </c>
      <c r="B52" s="2" t="str">
        <f t="shared" si="5"/>
        <v>I</v>
      </c>
      <c r="C52" s="7">
        <f t="shared" si="6"/>
        <v>52471.739000000001</v>
      </c>
      <c r="D52" t="str">
        <f t="shared" si="7"/>
        <v>V</v>
      </c>
      <c r="E52" s="42">
        <f>VLOOKUP(C52,A!C29:E120,3,FALSE)</f>
        <v>-31.003204052972269</v>
      </c>
      <c r="G52">
        <v>24159</v>
      </c>
      <c r="H52">
        <v>-2.2000000000000001E-3</v>
      </c>
      <c r="I52">
        <v>52471.739000000001</v>
      </c>
      <c r="J52" t="s">
        <v>293</v>
      </c>
      <c r="K52" t="s">
        <v>71</v>
      </c>
      <c r="L52" t="s">
        <v>328</v>
      </c>
      <c r="N52" t="s">
        <v>320</v>
      </c>
    </row>
    <row r="53" spans="1:15">
      <c r="A53" s="7" t="str">
        <f t="shared" si="4"/>
        <v>Kim Chun-Hwey</v>
      </c>
      <c r="B53" s="2" t="str">
        <f t="shared" si="5"/>
        <v>I</v>
      </c>
      <c r="C53" s="7">
        <f t="shared" si="6"/>
        <v>52929.003799999999</v>
      </c>
      <c r="D53" t="str">
        <f t="shared" si="7"/>
        <v>V</v>
      </c>
      <c r="E53" s="42">
        <f>VLOOKUP(C53,A!C31:E122,3,FALSE)</f>
        <v>457.999379529539</v>
      </c>
      <c r="G53">
        <v>24648</v>
      </c>
      <c r="H53">
        <v>2.9999999999999997E-4</v>
      </c>
      <c r="I53">
        <v>52929.003799999999</v>
      </c>
      <c r="J53" t="s">
        <v>293</v>
      </c>
      <c r="K53" t="s">
        <v>71</v>
      </c>
      <c r="L53" t="s">
        <v>331</v>
      </c>
      <c r="N53" t="s">
        <v>332</v>
      </c>
    </row>
    <row r="54" spans="1:15">
      <c r="A54" s="7" t="str">
        <f t="shared" si="4"/>
        <v>Kim Chun-Hwey</v>
      </c>
      <c r="B54" s="2" t="str">
        <f t="shared" si="5"/>
        <v>II</v>
      </c>
      <c r="C54" s="7">
        <f t="shared" si="6"/>
        <v>52949.103900000002</v>
      </c>
      <c r="D54" t="str">
        <f t="shared" si="7"/>
        <v>V</v>
      </c>
      <c r="E54" s="42">
        <f>VLOOKUP(C54,A!C32:E123,3,FALSE)</f>
        <v>479.49458499969222</v>
      </c>
      <c r="G54">
        <v>24669</v>
      </c>
      <c r="H54">
        <v>-4.1000000000000003E-3</v>
      </c>
      <c r="I54">
        <v>52949.103900000002</v>
      </c>
      <c r="J54" t="s">
        <v>292</v>
      </c>
      <c r="K54" t="s">
        <v>71</v>
      </c>
      <c r="L54" t="s">
        <v>331</v>
      </c>
      <c r="N54" t="s">
        <v>332</v>
      </c>
    </row>
    <row r="55" spans="1:15">
      <c r="A55" s="7" t="str">
        <f t="shared" si="4"/>
        <v>Kim Chun-Hwey</v>
      </c>
      <c r="B55" s="2" t="str">
        <f t="shared" si="5"/>
        <v>II</v>
      </c>
      <c r="C55" s="7">
        <f t="shared" si="6"/>
        <v>52950.048900000002</v>
      </c>
      <c r="D55" t="str">
        <f t="shared" si="7"/>
        <v>V</v>
      </c>
      <c r="E55" s="42">
        <f>VLOOKUP(C55,A!C33:E124,3,FALSE)</f>
        <v>480.50517545293798</v>
      </c>
      <c r="G55">
        <v>24670</v>
      </c>
      <c r="H55">
        <v>5.7999999999999996E-3</v>
      </c>
      <c r="I55">
        <v>52950.048900000002</v>
      </c>
      <c r="J55" t="s">
        <v>292</v>
      </c>
      <c r="K55" t="s">
        <v>71</v>
      </c>
      <c r="L55" t="s">
        <v>331</v>
      </c>
      <c r="N55" t="s">
        <v>332</v>
      </c>
    </row>
    <row r="56" spans="1:15">
      <c r="A56" s="7" t="str">
        <f t="shared" si="4"/>
        <v>Krajci T</v>
      </c>
      <c r="B56" s="2" t="str">
        <f t="shared" si="5"/>
        <v>I</v>
      </c>
      <c r="C56" s="7">
        <f t="shared" si="6"/>
        <v>52968.277399999999</v>
      </c>
      <c r="D56" t="str">
        <f t="shared" si="7"/>
        <v>ccd</v>
      </c>
      <c r="E56" s="42" t="e">
        <f>VLOOKUP(C56,A!C34:E125,3,FALSE)</f>
        <v>#N/A</v>
      </c>
      <c r="G56">
        <v>24690</v>
      </c>
      <c r="H56">
        <v>-1E-4</v>
      </c>
      <c r="I56">
        <v>52968.277399999999</v>
      </c>
      <c r="J56" t="s">
        <v>293</v>
      </c>
      <c r="K56" t="s">
        <v>317</v>
      </c>
      <c r="L56" t="s">
        <v>333</v>
      </c>
      <c r="N56" t="s">
        <v>334</v>
      </c>
    </row>
    <row r="57" spans="1:15">
      <c r="A57" s="7" t="str">
        <f t="shared" si="4"/>
        <v>Agerer Franz</v>
      </c>
      <c r="B57" s="2" t="str">
        <f t="shared" si="5"/>
        <v>I</v>
      </c>
      <c r="C57" s="7">
        <f t="shared" si="6"/>
        <v>53657.441400000003</v>
      </c>
      <c r="D57" t="e">
        <f t="shared" si="7"/>
        <v>#NAME?</v>
      </c>
      <c r="E57" s="42">
        <f>VLOOKUP(C57,A!C34:E126,3,FALSE)</f>
        <v>1236.9962941808492</v>
      </c>
      <c r="G57">
        <v>25427</v>
      </c>
      <c r="H57">
        <v>-2.3999999999999998E-3</v>
      </c>
      <c r="I57">
        <v>53657.441400000003</v>
      </c>
      <c r="J57" t="s">
        <v>293</v>
      </c>
      <c r="K57" t="e">
        <f>-Ir</f>
        <v>#NAME?</v>
      </c>
      <c r="L57" t="s">
        <v>306</v>
      </c>
      <c r="N57" t="s">
        <v>335</v>
      </c>
    </row>
    <row r="58" spans="1:15">
      <c r="A58" s="7" t="str">
        <f t="shared" si="4"/>
        <v>Raetz M</v>
      </c>
      <c r="B58" s="2" t="str">
        <f t="shared" si="5"/>
        <v>I</v>
      </c>
      <c r="C58" s="7">
        <f t="shared" si="6"/>
        <v>54841.2736</v>
      </c>
      <c r="D58" t="e">
        <f t="shared" si="7"/>
        <v>#NAME?</v>
      </c>
      <c r="E58" s="42">
        <f>VLOOKUP(C58,A!C35:E127,3,FALSE)</f>
        <v>2502.9957857843365</v>
      </c>
      <c r="G58">
        <v>26693</v>
      </c>
      <c r="H58">
        <v>-2.5999999999999999E-3</v>
      </c>
      <c r="I58">
        <v>54841.2736</v>
      </c>
      <c r="J58" t="s">
        <v>293</v>
      </c>
      <c r="K58" t="e">
        <f>-U-I</f>
        <v>#NAME?</v>
      </c>
      <c r="L58" t="s">
        <v>336</v>
      </c>
      <c r="O58" t="s">
        <v>337</v>
      </c>
    </row>
    <row r="59" spans="1:15">
      <c r="A59" s="7" t="str">
        <f t="shared" si="4"/>
        <v>Diethelm Roger</v>
      </c>
      <c r="B59" s="2" t="str">
        <f t="shared" si="5"/>
        <v>I</v>
      </c>
      <c r="C59" s="7">
        <f t="shared" si="6"/>
        <v>55137.6993</v>
      </c>
      <c r="D59" t="str">
        <f t="shared" si="7"/>
        <v>V</v>
      </c>
      <c r="E59" s="42">
        <f>VLOOKUP(C59,A!C36:E129,3,FALSE)</f>
        <v>2819.9957672835799</v>
      </c>
      <c r="G59">
        <v>27010</v>
      </c>
      <c r="H59">
        <v>-2.5999999999999999E-3</v>
      </c>
      <c r="I59">
        <v>55137.6993</v>
      </c>
      <c r="J59" t="s">
        <v>293</v>
      </c>
      <c r="K59" t="s">
        <v>71</v>
      </c>
      <c r="L59" t="s">
        <v>339</v>
      </c>
      <c r="N59" t="s">
        <v>340</v>
      </c>
    </row>
    <row r="60" spans="1:15">
      <c r="A60" s="7" t="str">
        <f t="shared" si="4"/>
        <v>Diethelm Roger</v>
      </c>
      <c r="B60" s="2" t="str">
        <f t="shared" si="5"/>
        <v>I</v>
      </c>
      <c r="C60" s="7">
        <f t="shared" si="6"/>
        <v>55497.7094</v>
      </c>
      <c r="D60" t="str">
        <f t="shared" si="7"/>
        <v>V</v>
      </c>
      <c r="E60" s="42">
        <f>VLOOKUP(C60,A!C37:E131,3,FALSE)</f>
        <v>3204.9934076350764</v>
      </c>
      <c r="G60">
        <v>27395</v>
      </c>
      <c r="H60">
        <v>-4.7000000000000002E-3</v>
      </c>
      <c r="I60">
        <v>55497.7094</v>
      </c>
      <c r="J60" t="s">
        <v>293</v>
      </c>
      <c r="K60" t="s">
        <v>71</v>
      </c>
      <c r="L60" t="s">
        <v>339</v>
      </c>
      <c r="N60" t="s">
        <v>341</v>
      </c>
    </row>
    <row r="61" spans="1:15">
      <c r="A61" s="7" t="str">
        <f t="shared" si="4"/>
        <v>Agerer Franz</v>
      </c>
      <c r="B61" s="2" t="str">
        <f t="shared" si="5"/>
        <v>I</v>
      </c>
      <c r="C61" s="7">
        <f t="shared" si="6"/>
        <v>56219.605000000003</v>
      </c>
      <c r="D61" t="e">
        <f t="shared" si="7"/>
        <v>#NAME?</v>
      </c>
      <c r="E61" s="42">
        <f>VLOOKUP(C61,A!C39:E135,3,FALSE)</f>
        <v>3976.9942558894163</v>
      </c>
      <c r="G61">
        <v>28167</v>
      </c>
      <c r="H61">
        <v>-3.7000000000000002E-3</v>
      </c>
      <c r="I61">
        <v>56219.605000000003</v>
      </c>
      <c r="J61" t="s">
        <v>293</v>
      </c>
      <c r="K61" t="e">
        <f>-I</f>
        <v>#NAME?</v>
      </c>
      <c r="L61" t="s">
        <v>306</v>
      </c>
      <c r="N61" t="s">
        <v>345</v>
      </c>
    </row>
    <row r="62" spans="1:15">
      <c r="A62" s="7" t="str">
        <f t="shared" si="4"/>
        <v>Diethelm Roger</v>
      </c>
      <c r="B62" s="2" t="str">
        <f t="shared" si="5"/>
        <v>I</v>
      </c>
      <c r="C62" s="7">
        <f t="shared" si="6"/>
        <v>56232.6993</v>
      </c>
      <c r="D62" t="str">
        <f t="shared" si="7"/>
        <v>V</v>
      </c>
      <c r="E62" s="42">
        <f>VLOOKUP(C62,A!C40:E136,3,FALSE)</f>
        <v>3990.997403584588</v>
      </c>
      <c r="G62">
        <v>28181</v>
      </c>
      <c r="H62">
        <v>-8.0000000000000004E-4</v>
      </c>
      <c r="I62">
        <v>56232.6993</v>
      </c>
      <c r="J62" t="s">
        <v>293</v>
      </c>
      <c r="K62" t="s">
        <v>71</v>
      </c>
      <c r="L62" t="s">
        <v>339</v>
      </c>
      <c r="N62" t="s">
        <v>346</v>
      </c>
    </row>
    <row r="63" spans="1:15">
      <c r="B63" s="2"/>
      <c r="C63" s="7"/>
    </row>
    <row r="64" spans="1:15">
      <c r="B64" s="2"/>
      <c r="C64" s="7"/>
    </row>
    <row r="65" spans="2:3">
      <c r="B65" s="2"/>
      <c r="C65" s="7"/>
    </row>
    <row r="66" spans="2:3">
      <c r="B66" s="2"/>
      <c r="C66" s="7"/>
    </row>
    <row r="67" spans="2:3">
      <c r="B67" s="2"/>
      <c r="C67" s="7"/>
    </row>
    <row r="68" spans="2:3">
      <c r="B68" s="2"/>
      <c r="C68" s="7"/>
    </row>
    <row r="69" spans="2:3">
      <c r="B69" s="2"/>
      <c r="C69" s="7"/>
    </row>
    <row r="70" spans="2:3">
      <c r="B70" s="2"/>
      <c r="C70" s="7"/>
    </row>
    <row r="71" spans="2:3">
      <c r="B71" s="2"/>
      <c r="C71" s="7"/>
    </row>
    <row r="72" spans="2:3">
      <c r="B72" s="2"/>
      <c r="C72" s="7"/>
    </row>
    <row r="73" spans="2:3">
      <c r="B73" s="2"/>
      <c r="C73" s="7"/>
    </row>
    <row r="74" spans="2:3">
      <c r="B74" s="2"/>
      <c r="C74" s="7"/>
    </row>
    <row r="75" spans="2:3">
      <c r="B75" s="2"/>
      <c r="C75" s="7"/>
    </row>
    <row r="76" spans="2:3">
      <c r="B76" s="2"/>
      <c r="C76" s="7"/>
    </row>
    <row r="77" spans="2:3">
      <c r="B77" s="2"/>
      <c r="C77" s="7"/>
    </row>
    <row r="78" spans="2:3">
      <c r="B78" s="2"/>
      <c r="C78" s="7"/>
    </row>
    <row r="79" spans="2:3">
      <c r="B79" s="2"/>
      <c r="C79" s="7"/>
    </row>
    <row r="80" spans="2:3">
      <c r="B80" s="2"/>
      <c r="C80" s="7"/>
    </row>
    <row r="81" spans="2:3">
      <c r="B81" s="2"/>
      <c r="C81" s="7"/>
    </row>
    <row r="82" spans="2:3">
      <c r="B82" s="2"/>
      <c r="C82" s="7"/>
    </row>
    <row r="83" spans="2:3">
      <c r="B83" s="2"/>
      <c r="C83" s="7"/>
    </row>
    <row r="84" spans="2:3">
      <c r="B84" s="2"/>
      <c r="C84" s="7"/>
    </row>
    <row r="85" spans="2:3">
      <c r="B85" s="2"/>
      <c r="C85" s="7"/>
    </row>
    <row r="86" spans="2:3">
      <c r="B86" s="2"/>
      <c r="C86" s="7"/>
    </row>
    <row r="87" spans="2:3">
      <c r="B87" s="2"/>
      <c r="C87" s="7"/>
    </row>
    <row r="88" spans="2:3">
      <c r="B88" s="2"/>
      <c r="C88" s="7"/>
    </row>
    <row r="89" spans="2:3">
      <c r="B89" s="2"/>
      <c r="C89" s="7"/>
    </row>
    <row r="90" spans="2:3">
      <c r="B90" s="2"/>
      <c r="C90" s="7"/>
    </row>
    <row r="91" spans="2:3">
      <c r="B91" s="2"/>
      <c r="C91" s="7"/>
    </row>
    <row r="92" spans="2:3">
      <c r="B92" s="2"/>
      <c r="C92" s="7"/>
    </row>
    <row r="93" spans="2:3">
      <c r="B93" s="2"/>
      <c r="C93" s="7"/>
    </row>
    <row r="94" spans="2:3">
      <c r="B94" s="2"/>
      <c r="C94" s="7"/>
    </row>
    <row r="95" spans="2:3">
      <c r="B95" s="2"/>
      <c r="C95" s="7"/>
    </row>
    <row r="96" spans="2:3">
      <c r="B96" s="2"/>
      <c r="C96" s="7"/>
    </row>
    <row r="97" spans="2:3">
      <c r="B97" s="2"/>
      <c r="C97" s="7"/>
    </row>
    <row r="98" spans="2:3">
      <c r="B98" s="2"/>
      <c r="C98" s="7"/>
    </row>
    <row r="99" spans="2:3">
      <c r="B99" s="2"/>
      <c r="C99" s="7"/>
    </row>
    <row r="100" spans="2:3">
      <c r="B100" s="2"/>
      <c r="C100" s="7"/>
    </row>
    <row r="101" spans="2:3">
      <c r="B101" s="2"/>
      <c r="C101" s="7"/>
    </row>
    <row r="102" spans="2:3">
      <c r="B102" s="2"/>
      <c r="C102" s="7"/>
    </row>
    <row r="103" spans="2:3">
      <c r="B103" s="2"/>
      <c r="C103" s="7"/>
    </row>
    <row r="104" spans="2:3">
      <c r="B104" s="2"/>
      <c r="C104" s="7"/>
    </row>
    <row r="105" spans="2:3">
      <c r="B105" s="2"/>
      <c r="C105" s="7"/>
    </row>
    <row r="106" spans="2:3">
      <c r="B106" s="2"/>
      <c r="C106" s="7"/>
    </row>
    <row r="107" spans="2:3">
      <c r="B107" s="2"/>
      <c r="C107" s="7"/>
    </row>
    <row r="108" spans="2:3">
      <c r="B108" s="2"/>
      <c r="C108" s="7"/>
    </row>
    <row r="109" spans="2:3">
      <c r="B109" s="2"/>
      <c r="C109" s="7"/>
    </row>
    <row r="110" spans="2:3">
      <c r="B110" s="2"/>
      <c r="C110" s="7"/>
    </row>
    <row r="111" spans="2:3">
      <c r="B111" s="2"/>
      <c r="C111" s="7"/>
    </row>
    <row r="112" spans="2:3">
      <c r="B112" s="2"/>
      <c r="C112" s="7"/>
    </row>
    <row r="113" spans="2:3">
      <c r="B113" s="2"/>
      <c r="C113" s="7"/>
    </row>
    <row r="114" spans="2:3">
      <c r="B114" s="2"/>
      <c r="C114" s="7"/>
    </row>
    <row r="115" spans="2:3">
      <c r="B115" s="2"/>
      <c r="C115" s="7"/>
    </row>
    <row r="116" spans="2:3">
      <c r="B116" s="2"/>
      <c r="C116" s="7"/>
    </row>
    <row r="117" spans="2:3">
      <c r="B117" s="2"/>
      <c r="C117" s="7"/>
    </row>
    <row r="118" spans="2:3">
      <c r="B118" s="2"/>
      <c r="C118" s="7"/>
    </row>
    <row r="119" spans="2:3">
      <c r="B119" s="2"/>
      <c r="C119" s="7"/>
    </row>
    <row r="120" spans="2:3">
      <c r="B120" s="2"/>
      <c r="C120" s="7"/>
    </row>
    <row r="121" spans="2:3">
      <c r="B121" s="2"/>
      <c r="C121" s="7"/>
    </row>
    <row r="122" spans="2:3">
      <c r="B122" s="2"/>
      <c r="C122" s="7"/>
    </row>
    <row r="123" spans="2:3">
      <c r="B123" s="2"/>
      <c r="C123" s="7"/>
    </row>
    <row r="124" spans="2:3">
      <c r="B124" s="2"/>
      <c r="C124" s="7"/>
    </row>
    <row r="125" spans="2:3">
      <c r="B125" s="2"/>
      <c r="C125" s="7"/>
    </row>
    <row r="126" spans="2:3">
      <c r="B126" s="2"/>
      <c r="C126" s="7"/>
    </row>
    <row r="127" spans="2:3">
      <c r="B127" s="2"/>
      <c r="C127" s="7"/>
    </row>
    <row r="128" spans="2:3">
      <c r="B128" s="2"/>
      <c r="C128" s="7"/>
    </row>
    <row r="129" spans="2:3">
      <c r="B129" s="2"/>
      <c r="C129" s="7"/>
    </row>
    <row r="130" spans="2:3">
      <c r="B130" s="2"/>
      <c r="C130" s="7"/>
    </row>
    <row r="131" spans="2:3">
      <c r="B131" s="2"/>
      <c r="C131" s="7"/>
    </row>
    <row r="132" spans="2:3">
      <c r="B132" s="2"/>
      <c r="C132" s="7"/>
    </row>
    <row r="133" spans="2:3">
      <c r="B133" s="2"/>
      <c r="C133" s="7"/>
    </row>
    <row r="134" spans="2:3">
      <c r="B134" s="2"/>
      <c r="C134" s="7"/>
    </row>
    <row r="135" spans="2:3">
      <c r="B135" s="2"/>
      <c r="C135" s="7"/>
    </row>
    <row r="136" spans="2:3">
      <c r="B136" s="2"/>
      <c r="C136" s="7"/>
    </row>
    <row r="137" spans="2:3">
      <c r="B137" s="2"/>
      <c r="C137" s="7"/>
    </row>
    <row r="138" spans="2:3">
      <c r="B138" s="2"/>
      <c r="C138" s="7"/>
    </row>
    <row r="139" spans="2:3">
      <c r="B139" s="2"/>
      <c r="C139" s="7"/>
    </row>
    <row r="140" spans="2:3">
      <c r="B140" s="2"/>
      <c r="C140" s="7"/>
    </row>
    <row r="141" spans="2:3">
      <c r="B141" s="2"/>
      <c r="C141" s="7"/>
    </row>
    <row r="142" spans="2:3">
      <c r="B142" s="2"/>
      <c r="C142" s="7"/>
    </row>
    <row r="143" spans="2:3">
      <c r="B143" s="2"/>
      <c r="C143" s="7"/>
    </row>
    <row r="144" spans="2:3">
      <c r="B144" s="2"/>
      <c r="C144" s="7"/>
    </row>
    <row r="145" spans="2:3">
      <c r="B145" s="2"/>
      <c r="C145" s="7"/>
    </row>
    <row r="146" spans="2:3">
      <c r="B146" s="2"/>
      <c r="C146" s="7"/>
    </row>
    <row r="147" spans="2:3">
      <c r="B147" s="2"/>
      <c r="C147" s="7"/>
    </row>
    <row r="148" spans="2:3">
      <c r="B148" s="2"/>
      <c r="C148" s="7"/>
    </row>
    <row r="149" spans="2:3">
      <c r="B149" s="2"/>
      <c r="C149" s="7"/>
    </row>
    <row r="150" spans="2:3">
      <c r="B150" s="2"/>
      <c r="C150" s="7"/>
    </row>
    <row r="151" spans="2:3">
      <c r="B151" s="2"/>
      <c r="C151" s="7"/>
    </row>
    <row r="152" spans="2:3">
      <c r="B152" s="2"/>
      <c r="C152" s="7"/>
    </row>
    <row r="153" spans="2:3">
      <c r="B153" s="2"/>
      <c r="C153" s="7"/>
    </row>
    <row r="154" spans="2:3">
      <c r="B154" s="2"/>
      <c r="C154" s="7"/>
    </row>
    <row r="155" spans="2:3">
      <c r="B155" s="2"/>
      <c r="C155" s="7"/>
    </row>
    <row r="156" spans="2:3">
      <c r="B156" s="2"/>
      <c r="C156" s="7"/>
    </row>
    <row r="157" spans="2:3">
      <c r="B157" s="2"/>
      <c r="C157" s="7"/>
    </row>
    <row r="158" spans="2:3">
      <c r="B158" s="2"/>
      <c r="C158" s="7"/>
    </row>
    <row r="159" spans="2:3">
      <c r="B159" s="2"/>
      <c r="C159" s="7"/>
    </row>
    <row r="160" spans="2:3">
      <c r="B160" s="2"/>
      <c r="C160" s="7"/>
    </row>
    <row r="161" spans="2:3">
      <c r="B161" s="2"/>
      <c r="C161" s="7"/>
    </row>
    <row r="162" spans="2:3">
      <c r="B162" s="2"/>
      <c r="C162" s="7"/>
    </row>
    <row r="163" spans="2:3">
      <c r="B163" s="2"/>
      <c r="C163" s="7"/>
    </row>
    <row r="164" spans="2:3">
      <c r="B164" s="2"/>
      <c r="C164" s="7"/>
    </row>
    <row r="165" spans="2:3">
      <c r="B165" s="2"/>
      <c r="C165" s="7"/>
    </row>
    <row r="166" spans="2:3">
      <c r="B166" s="2"/>
      <c r="C166" s="7"/>
    </row>
    <row r="167" spans="2:3">
      <c r="B167" s="2"/>
      <c r="C167" s="7"/>
    </row>
    <row r="168" spans="2:3">
      <c r="B168" s="2"/>
      <c r="C168" s="7"/>
    </row>
    <row r="169" spans="2:3">
      <c r="B169" s="2"/>
      <c r="C169" s="7"/>
    </row>
    <row r="170" spans="2:3">
      <c r="B170" s="2"/>
      <c r="C170" s="7"/>
    </row>
    <row r="171" spans="2:3">
      <c r="B171" s="2"/>
      <c r="C171" s="7"/>
    </row>
    <row r="172" spans="2:3">
      <c r="B172" s="2"/>
      <c r="C172" s="7"/>
    </row>
    <row r="173" spans="2:3">
      <c r="B173" s="2"/>
      <c r="C173" s="7"/>
    </row>
    <row r="174" spans="2:3">
      <c r="B174" s="2"/>
      <c r="C174" s="7"/>
    </row>
    <row r="175" spans="2:3">
      <c r="B175" s="2"/>
      <c r="C175" s="7"/>
    </row>
    <row r="176" spans="2:3">
      <c r="B176" s="2"/>
      <c r="C176" s="7"/>
    </row>
    <row r="177" spans="2:3">
      <c r="B177" s="2"/>
      <c r="C177" s="7"/>
    </row>
    <row r="178" spans="2:3">
      <c r="B178" s="2"/>
      <c r="C178" s="7"/>
    </row>
    <row r="179" spans="2:3">
      <c r="B179" s="2"/>
      <c r="C179" s="7"/>
    </row>
    <row r="180" spans="2:3">
      <c r="B180" s="2"/>
      <c r="C180" s="7"/>
    </row>
    <row r="181" spans="2:3">
      <c r="B181" s="2"/>
      <c r="C181" s="7"/>
    </row>
    <row r="182" spans="2:3">
      <c r="B182" s="2"/>
      <c r="C182" s="7"/>
    </row>
    <row r="183" spans="2:3">
      <c r="B183" s="2"/>
      <c r="C183" s="7"/>
    </row>
    <row r="184" spans="2:3">
      <c r="B184" s="2"/>
      <c r="C184" s="7"/>
    </row>
    <row r="185" spans="2:3">
      <c r="B185" s="2"/>
      <c r="C185" s="7"/>
    </row>
    <row r="186" spans="2:3">
      <c r="B186" s="2"/>
      <c r="C186" s="7"/>
    </row>
    <row r="187" spans="2:3">
      <c r="B187" s="2"/>
      <c r="C187" s="7"/>
    </row>
    <row r="188" spans="2:3">
      <c r="B188" s="2"/>
      <c r="C188" s="7"/>
    </row>
    <row r="189" spans="2:3">
      <c r="B189" s="2"/>
      <c r="C189" s="7"/>
    </row>
    <row r="190" spans="2:3">
      <c r="B190" s="2"/>
      <c r="C190" s="7"/>
    </row>
    <row r="191" spans="2:3">
      <c r="B191" s="2"/>
      <c r="C191" s="7"/>
    </row>
    <row r="192" spans="2:3">
      <c r="B192" s="2"/>
      <c r="C192" s="7"/>
    </row>
    <row r="193" spans="2:3">
      <c r="B193" s="2"/>
      <c r="C193" s="7"/>
    </row>
    <row r="194" spans="2:3">
      <c r="B194" s="2"/>
      <c r="C194" s="7"/>
    </row>
    <row r="195" spans="2:3">
      <c r="B195" s="2"/>
      <c r="C195" s="7"/>
    </row>
    <row r="196" spans="2:3">
      <c r="B196" s="2"/>
      <c r="C196" s="7"/>
    </row>
    <row r="197" spans="2:3">
      <c r="B197" s="2"/>
      <c r="C197" s="7"/>
    </row>
    <row r="198" spans="2:3">
      <c r="B198" s="2"/>
      <c r="C198" s="7"/>
    </row>
    <row r="199" spans="2:3">
      <c r="B199" s="2"/>
      <c r="C199" s="7"/>
    </row>
    <row r="200" spans="2:3">
      <c r="B200" s="2"/>
      <c r="C200" s="7"/>
    </row>
    <row r="201" spans="2:3">
      <c r="B201" s="2"/>
      <c r="C201" s="7"/>
    </row>
    <row r="202" spans="2:3">
      <c r="B202" s="2"/>
      <c r="C202" s="7"/>
    </row>
    <row r="203" spans="2:3">
      <c r="B203" s="2"/>
      <c r="C203" s="7"/>
    </row>
    <row r="204" spans="2:3">
      <c r="B204" s="2"/>
      <c r="C204" s="7"/>
    </row>
    <row r="205" spans="2:3">
      <c r="B205" s="2"/>
      <c r="C205" s="7"/>
    </row>
    <row r="206" spans="2:3">
      <c r="B206" s="2"/>
      <c r="C206" s="7"/>
    </row>
    <row r="207" spans="2:3">
      <c r="B207" s="2"/>
      <c r="C207" s="7"/>
    </row>
    <row r="208" spans="2:3">
      <c r="B208" s="2"/>
      <c r="C208" s="7"/>
    </row>
    <row r="209" spans="2:3">
      <c r="B209" s="2"/>
      <c r="C209" s="7"/>
    </row>
    <row r="210" spans="2:3">
      <c r="B210" s="2"/>
      <c r="C210" s="7"/>
    </row>
    <row r="211" spans="2:3">
      <c r="B211" s="2"/>
      <c r="C211" s="7"/>
    </row>
    <row r="212" spans="2:3">
      <c r="B212" s="2"/>
      <c r="C212" s="7"/>
    </row>
    <row r="213" spans="2:3">
      <c r="B213" s="2"/>
      <c r="C213" s="7"/>
    </row>
    <row r="214" spans="2:3">
      <c r="B214" s="2"/>
      <c r="C214" s="7"/>
    </row>
    <row r="215" spans="2:3">
      <c r="B215" s="2"/>
      <c r="C215" s="7"/>
    </row>
    <row r="216" spans="2:3">
      <c r="B216" s="2"/>
      <c r="C216" s="7"/>
    </row>
    <row r="217" spans="2:3">
      <c r="B217" s="2"/>
      <c r="C217" s="7"/>
    </row>
    <row r="218" spans="2:3">
      <c r="B218" s="2"/>
      <c r="C218" s="7"/>
    </row>
    <row r="219" spans="2:3">
      <c r="B219" s="2"/>
      <c r="C219" s="7"/>
    </row>
    <row r="220" spans="2:3">
      <c r="B220" s="2"/>
      <c r="C220" s="7"/>
    </row>
    <row r="221" spans="2:3">
      <c r="B221" s="2"/>
      <c r="C221" s="7"/>
    </row>
    <row r="222" spans="2:3">
      <c r="B222" s="2"/>
      <c r="C222" s="7"/>
    </row>
    <row r="223" spans="2:3">
      <c r="B223" s="2"/>
      <c r="C223" s="7"/>
    </row>
    <row r="224" spans="2:3">
      <c r="B224" s="2"/>
      <c r="C224" s="7"/>
    </row>
    <row r="225" spans="2:3">
      <c r="B225" s="2"/>
      <c r="C225" s="7"/>
    </row>
    <row r="226" spans="2:3">
      <c r="B226" s="2"/>
      <c r="C226" s="7"/>
    </row>
    <row r="227" spans="2:3">
      <c r="B227" s="2"/>
      <c r="C227" s="7"/>
    </row>
    <row r="228" spans="2:3">
      <c r="B228" s="2"/>
      <c r="C228" s="7"/>
    </row>
    <row r="229" spans="2:3">
      <c r="B229" s="2"/>
      <c r="C229" s="7"/>
    </row>
    <row r="230" spans="2:3">
      <c r="B230" s="2"/>
      <c r="C230" s="7"/>
    </row>
    <row r="231" spans="2:3">
      <c r="B231" s="2"/>
      <c r="C231" s="7"/>
    </row>
    <row r="232" spans="2:3">
      <c r="B232" s="2"/>
      <c r="C232" s="7"/>
    </row>
    <row r="233" spans="2:3">
      <c r="B233" s="2"/>
      <c r="C233" s="7"/>
    </row>
    <row r="234" spans="2:3">
      <c r="B234" s="2"/>
      <c r="C234" s="7"/>
    </row>
    <row r="235" spans="2:3">
      <c r="B235" s="2"/>
      <c r="C235" s="7"/>
    </row>
    <row r="236" spans="2:3">
      <c r="B236" s="2"/>
      <c r="C236" s="7"/>
    </row>
    <row r="237" spans="2:3">
      <c r="B237" s="2"/>
      <c r="C237" s="7"/>
    </row>
    <row r="238" spans="2:3">
      <c r="B238" s="2"/>
      <c r="C238" s="7"/>
    </row>
    <row r="239" spans="2:3">
      <c r="B239" s="2"/>
      <c r="C239" s="7"/>
    </row>
    <row r="240" spans="2:3">
      <c r="B240" s="2"/>
      <c r="C240" s="7"/>
    </row>
    <row r="241" spans="2:3">
      <c r="B241" s="2"/>
      <c r="C241" s="7"/>
    </row>
    <row r="242" spans="2:3">
      <c r="B242" s="2"/>
      <c r="C242" s="7"/>
    </row>
    <row r="243" spans="2:3">
      <c r="B243" s="2"/>
      <c r="C243" s="7"/>
    </row>
    <row r="244" spans="2:3">
      <c r="B244" s="2"/>
      <c r="C244" s="7"/>
    </row>
    <row r="245" spans="2:3">
      <c r="B245" s="2"/>
      <c r="C245" s="7"/>
    </row>
    <row r="246" spans="2:3">
      <c r="B246" s="2"/>
      <c r="C246" s="7"/>
    </row>
    <row r="247" spans="2:3">
      <c r="B247" s="2"/>
      <c r="C247" s="7"/>
    </row>
    <row r="248" spans="2:3">
      <c r="B248" s="2"/>
      <c r="C248" s="7"/>
    </row>
    <row r="249" spans="2:3">
      <c r="B249" s="2"/>
      <c r="C249" s="7"/>
    </row>
    <row r="250" spans="2:3">
      <c r="B250" s="2"/>
      <c r="C250" s="7"/>
    </row>
    <row r="251" spans="2:3">
      <c r="B251" s="2"/>
      <c r="C251" s="7"/>
    </row>
    <row r="252" spans="2:3">
      <c r="B252" s="2"/>
      <c r="C252" s="7"/>
    </row>
    <row r="253" spans="2:3">
      <c r="B253" s="2"/>
      <c r="C253" s="7"/>
    </row>
    <row r="254" spans="2:3">
      <c r="B254" s="2"/>
      <c r="C254" s="7"/>
    </row>
    <row r="255" spans="2:3">
      <c r="B255" s="2"/>
      <c r="C255" s="7"/>
    </row>
    <row r="256" spans="2:3">
      <c r="B256" s="2"/>
      <c r="C256" s="7"/>
    </row>
    <row r="257" spans="2:3">
      <c r="B257" s="2"/>
      <c r="C257" s="7"/>
    </row>
    <row r="258" spans="2:3">
      <c r="B258" s="2"/>
      <c r="C258" s="7"/>
    </row>
    <row r="259" spans="2:3">
      <c r="B259" s="2"/>
      <c r="C259" s="7"/>
    </row>
    <row r="260" spans="2:3">
      <c r="B260" s="2"/>
      <c r="C260" s="7"/>
    </row>
    <row r="261" spans="2:3">
      <c r="B261" s="2"/>
      <c r="C261" s="7"/>
    </row>
    <row r="262" spans="2:3">
      <c r="B262" s="2"/>
      <c r="C262" s="7"/>
    </row>
    <row r="263" spans="2:3">
      <c r="B263" s="2"/>
      <c r="C263" s="7"/>
    </row>
    <row r="264" spans="2:3">
      <c r="B264" s="2"/>
      <c r="C264" s="7"/>
    </row>
    <row r="265" spans="2:3">
      <c r="B265" s="2"/>
      <c r="C265" s="7"/>
    </row>
    <row r="266" spans="2:3">
      <c r="B266" s="2"/>
      <c r="C266" s="7"/>
    </row>
    <row r="267" spans="2:3">
      <c r="B267" s="2"/>
      <c r="C267" s="7"/>
    </row>
    <row r="268" spans="2:3">
      <c r="B268" s="2"/>
      <c r="C268" s="7"/>
    </row>
    <row r="269" spans="2:3">
      <c r="B269" s="2"/>
      <c r="C269" s="7"/>
    </row>
    <row r="270" spans="2:3">
      <c r="B270" s="2"/>
      <c r="C270" s="7"/>
    </row>
    <row r="271" spans="2:3">
      <c r="B271" s="2"/>
      <c r="C271" s="7"/>
    </row>
    <row r="272" spans="2:3">
      <c r="B272" s="2"/>
      <c r="C272" s="7"/>
    </row>
    <row r="273" spans="2:3">
      <c r="B273" s="2"/>
      <c r="C273" s="7"/>
    </row>
    <row r="274" spans="2:3">
      <c r="B274" s="2"/>
      <c r="C274" s="7"/>
    </row>
    <row r="275" spans="2:3">
      <c r="B275" s="2"/>
      <c r="C275" s="7"/>
    </row>
    <row r="276" spans="2:3">
      <c r="B276" s="2"/>
      <c r="C276" s="7"/>
    </row>
    <row r="277" spans="2:3">
      <c r="B277" s="2"/>
      <c r="C277" s="7"/>
    </row>
    <row r="278" spans="2:3">
      <c r="B278" s="2"/>
      <c r="C278" s="7"/>
    </row>
    <row r="279" spans="2:3">
      <c r="B279" s="2"/>
      <c r="C279" s="7"/>
    </row>
    <row r="280" spans="2:3">
      <c r="B280" s="2"/>
      <c r="C280" s="7"/>
    </row>
    <row r="281" spans="2:3">
      <c r="B281" s="2"/>
      <c r="C281" s="7"/>
    </row>
    <row r="282" spans="2:3">
      <c r="B282" s="2"/>
      <c r="C282" s="7"/>
    </row>
    <row r="283" spans="2:3">
      <c r="B283" s="2"/>
      <c r="C283" s="7"/>
    </row>
    <row r="284" spans="2:3">
      <c r="B284" s="2"/>
      <c r="C284" s="7"/>
    </row>
    <row r="285" spans="2:3">
      <c r="B285" s="2"/>
      <c r="C285" s="7"/>
    </row>
    <row r="286" spans="2:3">
      <c r="B286" s="2"/>
      <c r="C286" s="7"/>
    </row>
    <row r="287" spans="2:3">
      <c r="B287" s="2"/>
      <c r="C287" s="7"/>
    </row>
    <row r="288" spans="2:3">
      <c r="B288" s="2"/>
      <c r="C288" s="7"/>
    </row>
    <row r="289" spans="2:3">
      <c r="B289" s="2"/>
      <c r="C289" s="7"/>
    </row>
    <row r="290" spans="2:3">
      <c r="B290" s="2"/>
      <c r="C290" s="7"/>
    </row>
    <row r="291" spans="2:3">
      <c r="B291" s="2"/>
      <c r="C291" s="7"/>
    </row>
    <row r="292" spans="2:3">
      <c r="B292" s="2"/>
      <c r="C292" s="7"/>
    </row>
    <row r="293" spans="2:3">
      <c r="B293" s="2"/>
      <c r="C293" s="7"/>
    </row>
    <row r="294" spans="2:3">
      <c r="B294" s="2"/>
      <c r="C294" s="7"/>
    </row>
    <row r="295" spans="2:3">
      <c r="B295" s="2"/>
      <c r="C295" s="7"/>
    </row>
    <row r="296" spans="2:3">
      <c r="B296" s="2"/>
      <c r="C296" s="7"/>
    </row>
    <row r="297" spans="2:3">
      <c r="B297" s="2"/>
      <c r="C297" s="7"/>
    </row>
    <row r="298" spans="2:3">
      <c r="B298" s="2"/>
      <c r="C298" s="7"/>
    </row>
    <row r="299" spans="2:3">
      <c r="B299" s="2"/>
      <c r="C299" s="7"/>
    </row>
    <row r="300" spans="2:3">
      <c r="B300" s="2"/>
      <c r="C300" s="7"/>
    </row>
    <row r="301" spans="2:3">
      <c r="B301" s="2"/>
      <c r="C301" s="7"/>
    </row>
    <row r="302" spans="2:3">
      <c r="B302" s="2"/>
      <c r="C302" s="7"/>
    </row>
    <row r="303" spans="2:3">
      <c r="B303" s="2"/>
      <c r="C303" s="7"/>
    </row>
    <row r="304" spans="2:3">
      <c r="B304" s="2"/>
      <c r="C304" s="7"/>
    </row>
    <row r="305" spans="2:3">
      <c r="B305" s="2"/>
      <c r="C305" s="7"/>
    </row>
    <row r="306" spans="2:3">
      <c r="B306" s="2"/>
      <c r="C306" s="7"/>
    </row>
    <row r="307" spans="2:3">
      <c r="B307" s="2"/>
      <c r="C307" s="7"/>
    </row>
    <row r="308" spans="2:3">
      <c r="B308" s="2"/>
      <c r="C308" s="7"/>
    </row>
    <row r="309" spans="2:3">
      <c r="B309" s="2"/>
      <c r="C309" s="7"/>
    </row>
    <row r="310" spans="2:3">
      <c r="B310" s="2"/>
      <c r="C310" s="7"/>
    </row>
    <row r="311" spans="2:3">
      <c r="B311" s="2"/>
      <c r="C311" s="7"/>
    </row>
    <row r="312" spans="2:3">
      <c r="B312" s="2"/>
      <c r="C312" s="7"/>
    </row>
    <row r="313" spans="2:3">
      <c r="B313" s="2"/>
      <c r="C313" s="7"/>
    </row>
    <row r="314" spans="2:3">
      <c r="B314" s="2"/>
      <c r="C314" s="7"/>
    </row>
    <row r="315" spans="2:3">
      <c r="B315" s="2"/>
      <c r="C315" s="7"/>
    </row>
    <row r="316" spans="2:3">
      <c r="B316" s="2"/>
      <c r="C316" s="7"/>
    </row>
    <row r="317" spans="2:3">
      <c r="B317" s="2"/>
      <c r="C317" s="7"/>
    </row>
    <row r="318" spans="2:3">
      <c r="B318" s="2"/>
      <c r="C318" s="7"/>
    </row>
    <row r="319" spans="2:3">
      <c r="B319" s="2"/>
      <c r="C319" s="7"/>
    </row>
    <row r="320" spans="2:3">
      <c r="B320" s="2"/>
      <c r="C320" s="7"/>
    </row>
    <row r="321" spans="2:3">
      <c r="B321" s="2"/>
      <c r="C321" s="7"/>
    </row>
    <row r="322" spans="2:3">
      <c r="B322" s="2"/>
      <c r="C322" s="7"/>
    </row>
    <row r="323" spans="2:3">
      <c r="B323" s="2"/>
      <c r="C323" s="7"/>
    </row>
    <row r="324" spans="2:3">
      <c r="B324" s="2"/>
      <c r="C324" s="7"/>
    </row>
    <row r="325" spans="2:3">
      <c r="B325" s="2"/>
      <c r="C325" s="7"/>
    </row>
    <row r="326" spans="2:3">
      <c r="B326" s="2"/>
      <c r="C326" s="7"/>
    </row>
    <row r="327" spans="2:3">
      <c r="B327" s="2"/>
      <c r="C327" s="7"/>
    </row>
    <row r="328" spans="2:3">
      <c r="B328" s="2"/>
      <c r="C328" s="7"/>
    </row>
    <row r="329" spans="2:3">
      <c r="B329" s="2"/>
      <c r="C329" s="7"/>
    </row>
    <row r="330" spans="2:3">
      <c r="B330" s="2"/>
      <c r="C330" s="7"/>
    </row>
    <row r="331" spans="2:3">
      <c r="B331" s="2"/>
      <c r="C331" s="7"/>
    </row>
    <row r="332" spans="2:3">
      <c r="B332" s="2"/>
      <c r="C332" s="7"/>
    </row>
    <row r="333" spans="2:3">
      <c r="B333" s="2"/>
      <c r="C333" s="7"/>
    </row>
    <row r="334" spans="2:3">
      <c r="B334" s="2"/>
      <c r="C334" s="7"/>
    </row>
    <row r="335" spans="2:3">
      <c r="B335" s="2"/>
      <c r="C335" s="7"/>
    </row>
    <row r="336" spans="2:3">
      <c r="B336" s="2"/>
      <c r="C336" s="7"/>
    </row>
    <row r="337" spans="2:3">
      <c r="B337" s="2"/>
      <c r="C337" s="7"/>
    </row>
    <row r="338" spans="2:3">
      <c r="B338" s="2"/>
      <c r="C338" s="7"/>
    </row>
    <row r="339" spans="2:3">
      <c r="B339" s="2"/>
      <c r="C339" s="7"/>
    </row>
    <row r="340" spans="2:3">
      <c r="B340" s="2"/>
      <c r="C340" s="7"/>
    </row>
    <row r="341" spans="2:3">
      <c r="B341" s="2"/>
      <c r="C341" s="7"/>
    </row>
    <row r="342" spans="2:3">
      <c r="B342" s="2"/>
      <c r="C342" s="7"/>
    </row>
    <row r="343" spans="2:3">
      <c r="B343" s="2"/>
      <c r="C343" s="7"/>
    </row>
    <row r="344" spans="2:3">
      <c r="B344" s="2"/>
      <c r="C344" s="7"/>
    </row>
    <row r="345" spans="2:3">
      <c r="B345" s="2"/>
      <c r="C345" s="7"/>
    </row>
    <row r="346" spans="2:3">
      <c r="B346" s="2"/>
      <c r="C346" s="7"/>
    </row>
    <row r="347" spans="2:3">
      <c r="B347" s="2"/>
      <c r="C347" s="7"/>
    </row>
    <row r="348" spans="2:3">
      <c r="B348" s="2"/>
      <c r="C348" s="7"/>
    </row>
    <row r="349" spans="2:3">
      <c r="B349" s="2"/>
      <c r="C349" s="7"/>
    </row>
    <row r="350" spans="2:3">
      <c r="B350" s="2"/>
      <c r="C350" s="7"/>
    </row>
    <row r="351" spans="2:3">
      <c r="B351" s="2"/>
      <c r="C351" s="7"/>
    </row>
    <row r="352" spans="2:3">
      <c r="B352" s="2"/>
      <c r="C352" s="7"/>
    </row>
    <row r="353" spans="2:3">
      <c r="B353" s="2"/>
      <c r="C353" s="7"/>
    </row>
    <row r="354" spans="2:3">
      <c r="B354" s="2"/>
      <c r="C354" s="7"/>
    </row>
    <row r="355" spans="2:3">
      <c r="B355" s="2"/>
      <c r="C355" s="7"/>
    </row>
    <row r="356" spans="2:3">
      <c r="B356" s="2"/>
      <c r="C356" s="7"/>
    </row>
    <row r="357" spans="2:3">
      <c r="B357" s="2"/>
      <c r="C357" s="7"/>
    </row>
    <row r="358" spans="2:3">
      <c r="B358" s="2"/>
      <c r="C358" s="7"/>
    </row>
    <row r="359" spans="2:3">
      <c r="B359" s="2"/>
      <c r="C359" s="7"/>
    </row>
    <row r="360" spans="2:3">
      <c r="B360" s="2"/>
      <c r="C360" s="7"/>
    </row>
    <row r="361" spans="2:3">
      <c r="B361" s="2"/>
      <c r="C361" s="7"/>
    </row>
    <row r="362" spans="2:3">
      <c r="B362" s="2"/>
      <c r="C362" s="7"/>
    </row>
    <row r="363" spans="2:3">
      <c r="B363" s="2"/>
      <c r="C363" s="7"/>
    </row>
    <row r="364" spans="2:3">
      <c r="B364" s="2"/>
      <c r="C364" s="7"/>
    </row>
    <row r="365" spans="2:3">
      <c r="B365" s="2"/>
      <c r="C365" s="7"/>
    </row>
    <row r="366" spans="2:3">
      <c r="B366" s="2"/>
      <c r="C366" s="7"/>
    </row>
    <row r="367" spans="2:3">
      <c r="B367" s="2"/>
      <c r="C367" s="7"/>
    </row>
    <row r="368" spans="2:3">
      <c r="B368" s="2"/>
      <c r="C368" s="7"/>
    </row>
    <row r="369" spans="2:3">
      <c r="B369" s="2"/>
      <c r="C369" s="7"/>
    </row>
    <row r="370" spans="2:3">
      <c r="B370" s="2"/>
      <c r="C370" s="7"/>
    </row>
    <row r="371" spans="2:3">
      <c r="B371" s="2"/>
      <c r="C371" s="7"/>
    </row>
    <row r="372" spans="2:3">
      <c r="B372" s="2"/>
      <c r="C372" s="7"/>
    </row>
    <row r="373" spans="2:3">
      <c r="B373" s="2"/>
      <c r="C373" s="7"/>
    </row>
    <row r="374" spans="2:3">
      <c r="B374" s="2"/>
      <c r="C374" s="7"/>
    </row>
    <row r="375" spans="2:3">
      <c r="B375" s="2"/>
      <c r="C375" s="7"/>
    </row>
    <row r="376" spans="2:3">
      <c r="B376" s="2"/>
      <c r="C376" s="7"/>
    </row>
    <row r="377" spans="2:3">
      <c r="B377" s="2"/>
      <c r="C377" s="7"/>
    </row>
    <row r="378" spans="2:3">
      <c r="B378" s="2"/>
      <c r="C378" s="7"/>
    </row>
    <row r="379" spans="2:3">
      <c r="B379" s="2"/>
      <c r="C379" s="7"/>
    </row>
    <row r="380" spans="2:3">
      <c r="B380" s="2"/>
      <c r="C380" s="7"/>
    </row>
    <row r="381" spans="2:3">
      <c r="B381" s="2"/>
      <c r="C381" s="7"/>
    </row>
    <row r="382" spans="2:3">
      <c r="B382" s="2"/>
      <c r="C382" s="7"/>
    </row>
    <row r="383" spans="2:3">
      <c r="B383" s="2"/>
      <c r="C383" s="7"/>
    </row>
    <row r="384" spans="2:3">
      <c r="B384" s="2"/>
      <c r="C384" s="7"/>
    </row>
    <row r="385" spans="2:3">
      <c r="B385" s="2"/>
      <c r="C385" s="7"/>
    </row>
    <row r="386" spans="2:3">
      <c r="B386" s="2"/>
      <c r="C386" s="7"/>
    </row>
    <row r="387" spans="2:3">
      <c r="B387" s="2"/>
      <c r="C387" s="7"/>
    </row>
    <row r="388" spans="2:3">
      <c r="B388" s="2"/>
      <c r="C388" s="7"/>
    </row>
    <row r="389" spans="2:3">
      <c r="B389" s="2"/>
      <c r="C389" s="7"/>
    </row>
    <row r="390" spans="2:3">
      <c r="B390" s="2"/>
      <c r="C390" s="7"/>
    </row>
    <row r="391" spans="2:3">
      <c r="B391" s="2"/>
      <c r="C391" s="7"/>
    </row>
    <row r="392" spans="2:3">
      <c r="B392" s="2"/>
      <c r="C392" s="7"/>
    </row>
    <row r="393" spans="2:3">
      <c r="B393" s="2"/>
      <c r="C393" s="7"/>
    </row>
    <row r="394" spans="2:3">
      <c r="B394" s="2"/>
      <c r="C394" s="7"/>
    </row>
    <row r="395" spans="2:3">
      <c r="B395" s="2"/>
      <c r="C395" s="7"/>
    </row>
    <row r="396" spans="2:3">
      <c r="B396" s="2"/>
      <c r="C396" s="7"/>
    </row>
    <row r="397" spans="2:3">
      <c r="B397" s="2"/>
      <c r="C397" s="7"/>
    </row>
    <row r="398" spans="2:3">
      <c r="B398" s="2"/>
      <c r="C398" s="7"/>
    </row>
    <row r="399" spans="2:3">
      <c r="B399" s="2"/>
      <c r="C399" s="7"/>
    </row>
    <row r="400" spans="2:3">
      <c r="B400" s="2"/>
      <c r="C400" s="7"/>
    </row>
    <row r="401" spans="2:3">
      <c r="B401" s="2"/>
      <c r="C401" s="7"/>
    </row>
    <row r="402" spans="2:3">
      <c r="B402" s="2"/>
      <c r="C402" s="7"/>
    </row>
    <row r="403" spans="2:3">
      <c r="B403" s="2"/>
      <c r="C403" s="7"/>
    </row>
    <row r="404" spans="2:3">
      <c r="B404" s="2"/>
      <c r="C404" s="7"/>
    </row>
    <row r="405" spans="2:3">
      <c r="B405" s="2"/>
      <c r="C405" s="7"/>
    </row>
    <row r="406" spans="2:3">
      <c r="B406" s="2"/>
      <c r="C406" s="7"/>
    </row>
    <row r="407" spans="2:3">
      <c r="B407" s="2"/>
      <c r="C407" s="7"/>
    </row>
    <row r="408" spans="2:3">
      <c r="B408" s="2"/>
      <c r="C408" s="7"/>
    </row>
    <row r="409" spans="2:3">
      <c r="B409" s="2"/>
      <c r="C409" s="7"/>
    </row>
    <row r="410" spans="2:3">
      <c r="B410" s="2"/>
      <c r="C410" s="7"/>
    </row>
    <row r="411" spans="2:3">
      <c r="B411" s="2"/>
      <c r="C411" s="7"/>
    </row>
    <row r="412" spans="2:3">
      <c r="B412" s="2"/>
      <c r="C412" s="7"/>
    </row>
    <row r="413" spans="2:3">
      <c r="B413" s="2"/>
      <c r="C413" s="7"/>
    </row>
    <row r="414" spans="2:3">
      <c r="B414" s="2"/>
      <c r="C414" s="7"/>
    </row>
    <row r="415" spans="2:3">
      <c r="B415" s="2"/>
      <c r="C415" s="7"/>
    </row>
    <row r="416" spans="2:3">
      <c r="B416" s="2"/>
      <c r="C416" s="7"/>
    </row>
    <row r="417" spans="2:3">
      <c r="B417" s="2"/>
      <c r="C417" s="7"/>
    </row>
    <row r="418" spans="2:3">
      <c r="B418" s="2"/>
      <c r="C418" s="7"/>
    </row>
    <row r="419" spans="2:3">
      <c r="B419" s="2"/>
      <c r="C419" s="7"/>
    </row>
    <row r="420" spans="2:3">
      <c r="B420" s="2"/>
      <c r="C420" s="7"/>
    </row>
    <row r="421" spans="2:3">
      <c r="B421" s="2"/>
      <c r="C421" s="7"/>
    </row>
    <row r="422" spans="2:3">
      <c r="B422" s="2"/>
      <c r="C422" s="7"/>
    </row>
    <row r="423" spans="2:3">
      <c r="B423" s="2"/>
      <c r="C423" s="7"/>
    </row>
    <row r="424" spans="2:3">
      <c r="B424" s="2"/>
      <c r="C424" s="7"/>
    </row>
    <row r="425" spans="2:3">
      <c r="B425" s="2"/>
      <c r="C425" s="7"/>
    </row>
    <row r="426" spans="2:3">
      <c r="B426" s="2"/>
      <c r="C426" s="7"/>
    </row>
    <row r="427" spans="2:3">
      <c r="B427" s="2"/>
      <c r="C427" s="7"/>
    </row>
    <row r="428" spans="2:3">
      <c r="B428" s="2"/>
      <c r="C428" s="7"/>
    </row>
    <row r="429" spans="2:3">
      <c r="B429" s="2"/>
      <c r="C429" s="7"/>
    </row>
    <row r="430" spans="2:3">
      <c r="B430" s="2"/>
      <c r="C430" s="7"/>
    </row>
    <row r="431" spans="2:3">
      <c r="B431" s="2"/>
      <c r="C431" s="7"/>
    </row>
    <row r="432" spans="2:3">
      <c r="B432" s="2"/>
      <c r="C432" s="7"/>
    </row>
    <row r="433" spans="2:3">
      <c r="B433" s="2"/>
      <c r="C433" s="7"/>
    </row>
    <row r="434" spans="2:3">
      <c r="B434" s="2"/>
      <c r="C434" s="7"/>
    </row>
    <row r="435" spans="2:3">
      <c r="B435" s="2"/>
      <c r="C435" s="7"/>
    </row>
    <row r="436" spans="2:3">
      <c r="B436" s="2"/>
      <c r="C436" s="7"/>
    </row>
    <row r="437" spans="2:3">
      <c r="B437" s="2"/>
      <c r="C437" s="7"/>
    </row>
    <row r="438" spans="2:3">
      <c r="B438" s="2"/>
      <c r="C438" s="7"/>
    </row>
    <row r="439" spans="2:3">
      <c r="B439" s="2"/>
      <c r="C439" s="7"/>
    </row>
    <row r="440" spans="2:3">
      <c r="B440" s="2"/>
      <c r="C440" s="7"/>
    </row>
    <row r="441" spans="2:3">
      <c r="B441" s="2"/>
      <c r="C441" s="7"/>
    </row>
    <row r="442" spans="2:3">
      <c r="B442" s="2"/>
      <c r="C442" s="7"/>
    </row>
    <row r="443" spans="2:3">
      <c r="B443" s="2"/>
      <c r="C443" s="7"/>
    </row>
    <row r="444" spans="2:3">
      <c r="B444" s="2"/>
      <c r="C444" s="7"/>
    </row>
    <row r="445" spans="2:3">
      <c r="B445" s="2"/>
      <c r="C445" s="7"/>
    </row>
    <row r="446" spans="2:3">
      <c r="B446" s="2"/>
      <c r="C446" s="7"/>
    </row>
    <row r="447" spans="2:3">
      <c r="B447" s="2"/>
      <c r="C447" s="7"/>
    </row>
    <row r="448" spans="2:3">
      <c r="B448" s="2"/>
      <c r="C448" s="7"/>
    </row>
    <row r="449" spans="2:3">
      <c r="B449" s="2"/>
      <c r="C449" s="7"/>
    </row>
    <row r="450" spans="2:3">
      <c r="B450" s="2"/>
      <c r="C450" s="7"/>
    </row>
    <row r="451" spans="2:3">
      <c r="B451" s="2"/>
      <c r="C451" s="7"/>
    </row>
    <row r="452" spans="2:3">
      <c r="B452" s="2"/>
      <c r="C452" s="7"/>
    </row>
    <row r="453" spans="2:3">
      <c r="B453" s="2"/>
      <c r="C453" s="7"/>
    </row>
    <row r="454" spans="2:3">
      <c r="B454" s="2"/>
      <c r="C454" s="7"/>
    </row>
    <row r="455" spans="2:3">
      <c r="B455" s="2"/>
      <c r="C455" s="7"/>
    </row>
    <row r="456" spans="2:3">
      <c r="B456" s="2"/>
      <c r="C456" s="7"/>
    </row>
    <row r="457" spans="2:3">
      <c r="B457" s="2"/>
      <c r="C457" s="7"/>
    </row>
    <row r="458" spans="2:3">
      <c r="B458" s="2"/>
      <c r="C458" s="7"/>
    </row>
    <row r="459" spans="2:3">
      <c r="B459" s="2"/>
      <c r="C459" s="7"/>
    </row>
    <row r="460" spans="2:3">
      <c r="B460" s="2"/>
      <c r="C460" s="7"/>
    </row>
    <row r="461" spans="2:3">
      <c r="B461" s="2"/>
      <c r="C461" s="7"/>
    </row>
    <row r="462" spans="2:3">
      <c r="B462" s="2"/>
      <c r="C462" s="7"/>
    </row>
    <row r="463" spans="2:3">
      <c r="B463" s="2"/>
      <c r="C463" s="7"/>
    </row>
    <row r="464" spans="2:3">
      <c r="B464" s="2"/>
      <c r="C464" s="7"/>
    </row>
    <row r="465" spans="2:3">
      <c r="B465" s="2"/>
      <c r="C465" s="7"/>
    </row>
    <row r="466" spans="2:3">
      <c r="B466" s="2"/>
      <c r="C466" s="7"/>
    </row>
    <row r="467" spans="2:3">
      <c r="B467" s="2"/>
      <c r="C467" s="7"/>
    </row>
    <row r="468" spans="2:3">
      <c r="B468" s="2"/>
      <c r="C468" s="7"/>
    </row>
    <row r="469" spans="2:3">
      <c r="B469" s="2"/>
      <c r="C469" s="7"/>
    </row>
    <row r="470" spans="2:3">
      <c r="B470" s="2"/>
      <c r="C470" s="7"/>
    </row>
    <row r="471" spans="2:3">
      <c r="B471" s="2"/>
      <c r="C471" s="7"/>
    </row>
    <row r="472" spans="2:3">
      <c r="B472" s="2"/>
      <c r="C472" s="7"/>
    </row>
    <row r="473" spans="2:3">
      <c r="B473" s="2"/>
      <c r="C473" s="7"/>
    </row>
    <row r="474" spans="2:3">
      <c r="B474" s="2"/>
      <c r="C474" s="7"/>
    </row>
    <row r="475" spans="2:3">
      <c r="B475" s="2"/>
      <c r="C475" s="7"/>
    </row>
    <row r="476" spans="2:3">
      <c r="B476" s="2"/>
      <c r="C476" s="7"/>
    </row>
    <row r="477" spans="2:3">
      <c r="B477" s="2"/>
      <c r="C477" s="7"/>
    </row>
    <row r="478" spans="2:3">
      <c r="B478" s="2"/>
      <c r="C478" s="7"/>
    </row>
    <row r="479" spans="2:3">
      <c r="B479" s="2"/>
      <c r="C479" s="7"/>
    </row>
    <row r="480" spans="2:3">
      <c r="B480" s="2"/>
      <c r="C480" s="7"/>
    </row>
    <row r="481" spans="2:3">
      <c r="B481" s="2"/>
      <c r="C481" s="7"/>
    </row>
    <row r="482" spans="2:3">
      <c r="B482" s="2"/>
      <c r="C482" s="7"/>
    </row>
    <row r="483" spans="2:3">
      <c r="B483" s="2"/>
      <c r="C483" s="7"/>
    </row>
    <row r="484" spans="2:3">
      <c r="B484" s="2"/>
      <c r="C484" s="7"/>
    </row>
    <row r="485" spans="2:3">
      <c r="B485" s="2"/>
      <c r="C485" s="7"/>
    </row>
    <row r="486" spans="2:3">
      <c r="B486" s="2"/>
      <c r="C486" s="7"/>
    </row>
    <row r="487" spans="2:3">
      <c r="B487" s="2"/>
      <c r="C487" s="7"/>
    </row>
    <row r="488" spans="2:3">
      <c r="B488" s="2"/>
      <c r="C488" s="7"/>
    </row>
    <row r="489" spans="2:3">
      <c r="B489" s="2"/>
      <c r="C489" s="7"/>
    </row>
    <row r="490" spans="2:3">
      <c r="B490" s="2"/>
      <c r="C490" s="7"/>
    </row>
    <row r="491" spans="2:3">
      <c r="B491" s="2"/>
      <c r="C491" s="7"/>
    </row>
    <row r="492" spans="2:3">
      <c r="B492" s="2"/>
      <c r="C492" s="7"/>
    </row>
    <row r="493" spans="2:3">
      <c r="B493" s="2"/>
      <c r="C493" s="7"/>
    </row>
    <row r="494" spans="2:3">
      <c r="B494" s="2"/>
      <c r="C494" s="7"/>
    </row>
    <row r="495" spans="2:3">
      <c r="B495" s="2"/>
      <c r="C495" s="7"/>
    </row>
    <row r="496" spans="2:3">
      <c r="B496" s="2"/>
      <c r="C496" s="7"/>
    </row>
    <row r="497" spans="2:3">
      <c r="B497" s="2"/>
      <c r="C497" s="7"/>
    </row>
    <row r="498" spans="2:3">
      <c r="B498" s="2"/>
      <c r="C498" s="7"/>
    </row>
    <row r="499" spans="2:3">
      <c r="B499" s="2"/>
      <c r="C499" s="7"/>
    </row>
    <row r="500" spans="2:3">
      <c r="B500" s="2"/>
      <c r="C500" s="7"/>
    </row>
    <row r="501" spans="2:3">
      <c r="B501" s="2"/>
      <c r="C501" s="7"/>
    </row>
    <row r="502" spans="2:3">
      <c r="B502" s="2"/>
      <c r="C502" s="7"/>
    </row>
    <row r="503" spans="2:3">
      <c r="B503" s="2"/>
      <c r="C503" s="7"/>
    </row>
    <row r="504" spans="2:3">
      <c r="B504" s="2"/>
      <c r="C504" s="7"/>
    </row>
    <row r="505" spans="2:3">
      <c r="B505" s="2"/>
      <c r="C505" s="7"/>
    </row>
    <row r="506" spans="2:3">
      <c r="B506" s="2"/>
      <c r="C506" s="7"/>
    </row>
    <row r="507" spans="2:3">
      <c r="B507" s="2"/>
      <c r="C507" s="7"/>
    </row>
    <row r="508" spans="2:3">
      <c r="B508" s="2"/>
      <c r="C508" s="7"/>
    </row>
    <row r="509" spans="2:3">
      <c r="B509" s="2"/>
      <c r="C509" s="7"/>
    </row>
    <row r="510" spans="2:3">
      <c r="B510" s="2"/>
      <c r="C510" s="7"/>
    </row>
    <row r="511" spans="2:3">
      <c r="B511" s="2"/>
      <c r="C511" s="7"/>
    </row>
    <row r="512" spans="2:3">
      <c r="B512" s="2"/>
      <c r="C512" s="7"/>
    </row>
    <row r="513" spans="2:3">
      <c r="B513" s="2"/>
      <c r="C513" s="7"/>
    </row>
    <row r="514" spans="2:3">
      <c r="B514" s="2"/>
      <c r="C514" s="7"/>
    </row>
    <row r="515" spans="2:3">
      <c r="B515" s="2"/>
      <c r="C515" s="7"/>
    </row>
    <row r="516" spans="2:3">
      <c r="B516" s="2"/>
      <c r="C516" s="7"/>
    </row>
    <row r="517" spans="2:3">
      <c r="B517" s="2"/>
      <c r="C517" s="7"/>
    </row>
    <row r="518" spans="2:3">
      <c r="B518" s="2"/>
      <c r="C518" s="7"/>
    </row>
    <row r="519" spans="2:3">
      <c r="B519" s="2"/>
      <c r="C519" s="7"/>
    </row>
    <row r="520" spans="2:3">
      <c r="B520" s="2"/>
      <c r="C520" s="7"/>
    </row>
    <row r="521" spans="2:3">
      <c r="B521" s="2"/>
      <c r="C521" s="7"/>
    </row>
    <row r="522" spans="2:3">
      <c r="B522" s="2"/>
      <c r="C522" s="7"/>
    </row>
    <row r="523" spans="2:3">
      <c r="B523" s="2"/>
      <c r="C523" s="7"/>
    </row>
    <row r="524" spans="2:3">
      <c r="B524" s="2"/>
      <c r="C524" s="7"/>
    </row>
    <row r="525" spans="2:3">
      <c r="B525" s="2"/>
      <c r="C525" s="7"/>
    </row>
    <row r="526" spans="2:3">
      <c r="B526" s="2"/>
      <c r="C526" s="7"/>
    </row>
    <row r="527" spans="2:3">
      <c r="B527" s="2"/>
      <c r="C527" s="7"/>
    </row>
    <row r="528" spans="2:3">
      <c r="B528" s="2"/>
      <c r="C528" s="7"/>
    </row>
    <row r="529" spans="2:3">
      <c r="B529" s="2"/>
      <c r="C529" s="7"/>
    </row>
    <row r="530" spans="2:3">
      <c r="B530" s="2"/>
      <c r="C530" s="7"/>
    </row>
    <row r="531" spans="2:3">
      <c r="B531" s="2"/>
      <c r="C531" s="7"/>
    </row>
    <row r="532" spans="2:3">
      <c r="B532" s="2"/>
      <c r="C532" s="7"/>
    </row>
    <row r="533" spans="2:3">
      <c r="B533" s="2"/>
      <c r="C533" s="7"/>
    </row>
    <row r="534" spans="2:3">
      <c r="B534" s="2"/>
      <c r="C534" s="7"/>
    </row>
    <row r="535" spans="2:3">
      <c r="B535" s="2"/>
      <c r="C535" s="7"/>
    </row>
    <row r="536" spans="2:3">
      <c r="B536" s="2"/>
      <c r="C536" s="7"/>
    </row>
    <row r="537" spans="2:3">
      <c r="B537" s="2"/>
      <c r="C537" s="7"/>
    </row>
    <row r="538" spans="2:3">
      <c r="B538" s="2"/>
      <c r="C538" s="7"/>
    </row>
    <row r="539" spans="2:3">
      <c r="B539" s="2"/>
      <c r="C539" s="7"/>
    </row>
    <row r="540" spans="2:3">
      <c r="B540" s="2"/>
      <c r="C540" s="7"/>
    </row>
    <row r="541" spans="2:3">
      <c r="B541" s="2"/>
      <c r="C541" s="7"/>
    </row>
    <row r="542" spans="2:3">
      <c r="B542" s="2"/>
      <c r="C542" s="7"/>
    </row>
    <row r="543" spans="2:3">
      <c r="B543" s="2"/>
      <c r="C543" s="7"/>
    </row>
    <row r="544" spans="2:3">
      <c r="B544" s="2"/>
      <c r="C544" s="7"/>
    </row>
    <row r="545" spans="2:3">
      <c r="B545" s="2"/>
      <c r="C545" s="7"/>
    </row>
    <row r="546" spans="2:3">
      <c r="B546" s="2"/>
      <c r="C546" s="7"/>
    </row>
    <row r="547" spans="2:3">
      <c r="B547" s="2"/>
      <c r="C547" s="7"/>
    </row>
    <row r="548" spans="2:3">
      <c r="B548" s="2"/>
      <c r="C548" s="7"/>
    </row>
    <row r="549" spans="2:3">
      <c r="B549" s="2"/>
      <c r="C549" s="7"/>
    </row>
    <row r="550" spans="2:3">
      <c r="B550" s="2"/>
      <c r="C550" s="7"/>
    </row>
    <row r="551" spans="2:3">
      <c r="B551" s="2"/>
      <c r="C551" s="7"/>
    </row>
    <row r="552" spans="2:3">
      <c r="B552" s="2"/>
      <c r="C552" s="7"/>
    </row>
    <row r="553" spans="2:3">
      <c r="B553" s="2"/>
      <c r="C553" s="7"/>
    </row>
    <row r="554" spans="2:3">
      <c r="B554" s="2"/>
      <c r="C554" s="7"/>
    </row>
    <row r="555" spans="2:3">
      <c r="B555" s="2"/>
      <c r="C555" s="7"/>
    </row>
    <row r="556" spans="2:3">
      <c r="B556" s="2"/>
      <c r="C556" s="7"/>
    </row>
    <row r="557" spans="2:3">
      <c r="B557" s="2"/>
      <c r="C557" s="7"/>
    </row>
    <row r="558" spans="2:3">
      <c r="B558" s="2"/>
      <c r="C558" s="7"/>
    </row>
    <row r="559" spans="2:3">
      <c r="B559" s="2"/>
      <c r="C559" s="7"/>
    </row>
    <row r="560" spans="2:3">
      <c r="B560" s="2"/>
      <c r="C560" s="7"/>
    </row>
    <row r="561" spans="2:3">
      <c r="B561" s="2"/>
      <c r="C561" s="7"/>
    </row>
    <row r="562" spans="2:3">
      <c r="B562" s="2"/>
      <c r="C562" s="7"/>
    </row>
    <row r="563" spans="2:3">
      <c r="B563" s="2"/>
      <c r="C563" s="7"/>
    </row>
    <row r="564" spans="2:3">
      <c r="B564" s="2"/>
      <c r="C564" s="7"/>
    </row>
    <row r="565" spans="2:3">
      <c r="B565" s="2"/>
      <c r="C565" s="7"/>
    </row>
    <row r="566" spans="2:3">
      <c r="B566" s="2"/>
      <c r="C566" s="7"/>
    </row>
    <row r="567" spans="2:3">
      <c r="B567" s="2"/>
      <c r="C567" s="7"/>
    </row>
    <row r="568" spans="2:3">
      <c r="B568" s="2"/>
      <c r="C568" s="7"/>
    </row>
    <row r="569" spans="2:3">
      <c r="B569" s="2"/>
      <c r="C569" s="7"/>
    </row>
    <row r="570" spans="2:3">
      <c r="B570" s="2"/>
      <c r="C570" s="7"/>
    </row>
    <row r="571" spans="2:3">
      <c r="B571" s="2"/>
      <c r="C571" s="7"/>
    </row>
    <row r="572" spans="2:3">
      <c r="B572" s="2"/>
      <c r="C572" s="7"/>
    </row>
    <row r="573" spans="2:3">
      <c r="B573" s="2"/>
      <c r="C573" s="7"/>
    </row>
    <row r="574" spans="2:3">
      <c r="B574" s="2"/>
      <c r="C574" s="7"/>
    </row>
    <row r="575" spans="2:3">
      <c r="B575" s="2"/>
      <c r="C575" s="7"/>
    </row>
    <row r="576" spans="2:3">
      <c r="B576" s="2"/>
      <c r="C576" s="7"/>
    </row>
    <row r="577" spans="2:3">
      <c r="B577" s="2"/>
      <c r="C577" s="7"/>
    </row>
    <row r="578" spans="2:3">
      <c r="B578" s="2"/>
      <c r="C578" s="7"/>
    </row>
    <row r="579" spans="2:3">
      <c r="B579" s="2"/>
      <c r="C579" s="7"/>
    </row>
    <row r="580" spans="2:3">
      <c r="B580" s="2"/>
      <c r="C580" s="7"/>
    </row>
    <row r="581" spans="2:3">
      <c r="B581" s="2"/>
      <c r="C581" s="7"/>
    </row>
    <row r="582" spans="2:3">
      <c r="B582" s="2"/>
      <c r="C582" s="7"/>
    </row>
    <row r="583" spans="2:3">
      <c r="B583" s="2"/>
      <c r="C583" s="7"/>
    </row>
    <row r="584" spans="2:3">
      <c r="B584" s="2"/>
      <c r="C584" s="7"/>
    </row>
    <row r="585" spans="2:3">
      <c r="B585" s="2"/>
      <c r="C585" s="7"/>
    </row>
    <row r="586" spans="2:3">
      <c r="B586" s="2"/>
      <c r="C586" s="7"/>
    </row>
    <row r="587" spans="2:3">
      <c r="B587" s="2"/>
      <c r="C587" s="7"/>
    </row>
    <row r="588" spans="2:3">
      <c r="B588" s="2"/>
      <c r="C588" s="7"/>
    </row>
    <row r="589" spans="2:3">
      <c r="B589" s="2"/>
      <c r="C589" s="7"/>
    </row>
    <row r="590" spans="2:3">
      <c r="B590" s="2"/>
      <c r="C590" s="7"/>
    </row>
    <row r="591" spans="2:3">
      <c r="B591" s="2"/>
      <c r="C591" s="7"/>
    </row>
    <row r="592" spans="2:3">
      <c r="B592" s="2"/>
      <c r="C592" s="7"/>
    </row>
    <row r="593" spans="2:3">
      <c r="B593" s="2"/>
      <c r="C593" s="7"/>
    </row>
    <row r="594" spans="2:3">
      <c r="B594" s="2"/>
      <c r="C594" s="7"/>
    </row>
    <row r="595" spans="2:3">
      <c r="B595" s="2"/>
      <c r="C595" s="7"/>
    </row>
    <row r="596" spans="2:3">
      <c r="B596" s="2"/>
      <c r="C596" s="7"/>
    </row>
    <row r="597" spans="2:3">
      <c r="B597" s="2"/>
      <c r="C597" s="7"/>
    </row>
    <row r="598" spans="2:3">
      <c r="B598" s="2"/>
      <c r="C598" s="7"/>
    </row>
    <row r="599" spans="2:3">
      <c r="B599" s="2"/>
      <c r="C599" s="7"/>
    </row>
    <row r="600" spans="2:3">
      <c r="B600" s="2"/>
      <c r="C600" s="7"/>
    </row>
    <row r="601" spans="2:3">
      <c r="B601" s="2"/>
      <c r="C601" s="7"/>
    </row>
    <row r="602" spans="2:3">
      <c r="B602" s="2"/>
      <c r="C602" s="7"/>
    </row>
    <row r="603" spans="2:3">
      <c r="B603" s="2"/>
      <c r="C603" s="7"/>
    </row>
    <row r="604" spans="2:3">
      <c r="B604" s="2"/>
      <c r="C604" s="7"/>
    </row>
    <row r="605" spans="2:3">
      <c r="B605" s="2"/>
      <c r="C605" s="7"/>
    </row>
    <row r="606" spans="2:3">
      <c r="B606" s="2"/>
      <c r="C606" s="7"/>
    </row>
    <row r="607" spans="2:3">
      <c r="B607" s="2"/>
      <c r="C607" s="7"/>
    </row>
    <row r="608" spans="2:3">
      <c r="B608" s="2"/>
      <c r="C608" s="7"/>
    </row>
    <row r="609" spans="2:3">
      <c r="B609" s="2"/>
      <c r="C609" s="7"/>
    </row>
    <row r="610" spans="2:3">
      <c r="B610" s="2"/>
      <c r="C610" s="7"/>
    </row>
    <row r="611" spans="2:3">
      <c r="B611" s="2"/>
      <c r="C611" s="7"/>
    </row>
    <row r="612" spans="2:3">
      <c r="B612" s="2"/>
      <c r="C612" s="7"/>
    </row>
    <row r="613" spans="2:3">
      <c r="B613" s="2"/>
      <c r="C613" s="7"/>
    </row>
    <row r="614" spans="2:3">
      <c r="B614" s="2"/>
      <c r="C614" s="7"/>
    </row>
    <row r="615" spans="2:3">
      <c r="B615" s="2"/>
      <c r="C615" s="7"/>
    </row>
    <row r="616" spans="2:3">
      <c r="B616" s="2"/>
      <c r="C616" s="7"/>
    </row>
    <row r="617" spans="2:3">
      <c r="B617" s="2"/>
      <c r="C617" s="7"/>
    </row>
    <row r="618" spans="2:3">
      <c r="B618" s="2"/>
      <c r="C618" s="7"/>
    </row>
    <row r="619" spans="2:3">
      <c r="B619" s="2"/>
      <c r="C619" s="7"/>
    </row>
    <row r="620" spans="2:3">
      <c r="B620" s="2"/>
      <c r="C620" s="7"/>
    </row>
    <row r="621" spans="2:3">
      <c r="B621" s="2"/>
      <c r="C621" s="7"/>
    </row>
    <row r="622" spans="2:3">
      <c r="B622" s="2"/>
      <c r="C622" s="7"/>
    </row>
    <row r="623" spans="2:3">
      <c r="B623" s="2"/>
      <c r="C623" s="7"/>
    </row>
    <row r="624" spans="2:3">
      <c r="B624" s="2"/>
      <c r="C624" s="7"/>
    </row>
    <row r="625" spans="2:3">
      <c r="B625" s="2"/>
      <c r="C625" s="7"/>
    </row>
    <row r="626" spans="2:3">
      <c r="B626" s="2"/>
      <c r="C626" s="7"/>
    </row>
    <row r="627" spans="2:3">
      <c r="B627" s="2"/>
      <c r="C627" s="7"/>
    </row>
    <row r="628" spans="2:3">
      <c r="B628" s="2"/>
      <c r="C628" s="7"/>
    </row>
    <row r="629" spans="2:3">
      <c r="B629" s="2"/>
      <c r="C629" s="7"/>
    </row>
    <row r="630" spans="2:3">
      <c r="B630" s="2"/>
      <c r="C630" s="7"/>
    </row>
    <row r="631" spans="2:3">
      <c r="B631" s="2"/>
      <c r="C631" s="7"/>
    </row>
    <row r="632" spans="2:3">
      <c r="B632" s="2"/>
      <c r="C632" s="7"/>
    </row>
    <row r="633" spans="2:3">
      <c r="B633" s="2"/>
      <c r="C633" s="7"/>
    </row>
    <row r="634" spans="2:3">
      <c r="B634" s="2"/>
      <c r="C634" s="7"/>
    </row>
    <row r="635" spans="2:3">
      <c r="B635" s="2"/>
      <c r="C635" s="7"/>
    </row>
    <row r="636" spans="2:3">
      <c r="B636" s="2"/>
      <c r="C636" s="7"/>
    </row>
    <row r="637" spans="2:3">
      <c r="B637" s="2"/>
      <c r="C637" s="7"/>
    </row>
    <row r="638" spans="2:3">
      <c r="B638" s="2"/>
      <c r="C638" s="7"/>
    </row>
    <row r="639" spans="2:3">
      <c r="B639" s="2"/>
      <c r="C639" s="7"/>
    </row>
    <row r="640" spans="2:3">
      <c r="B640" s="2"/>
      <c r="C640" s="7"/>
    </row>
    <row r="641" spans="2:3">
      <c r="B641" s="2"/>
      <c r="C641" s="7"/>
    </row>
    <row r="642" spans="2:3">
      <c r="B642" s="2"/>
      <c r="C642" s="7"/>
    </row>
    <row r="643" spans="2:3">
      <c r="B643" s="2"/>
      <c r="C643" s="7"/>
    </row>
    <row r="644" spans="2:3">
      <c r="B644" s="2"/>
      <c r="C644" s="7"/>
    </row>
    <row r="645" spans="2:3">
      <c r="B645" s="2"/>
      <c r="C645" s="7"/>
    </row>
    <row r="646" spans="2:3">
      <c r="B646" s="2"/>
      <c r="C646" s="7"/>
    </row>
    <row r="647" spans="2:3">
      <c r="B647" s="2"/>
      <c r="C647" s="7"/>
    </row>
    <row r="648" spans="2:3">
      <c r="B648" s="2"/>
      <c r="C648" s="7"/>
    </row>
    <row r="649" spans="2:3">
      <c r="B649" s="2"/>
      <c r="C649" s="7"/>
    </row>
    <row r="650" spans="2:3">
      <c r="B650" s="2"/>
      <c r="C650" s="7"/>
    </row>
    <row r="651" spans="2:3">
      <c r="B651" s="2"/>
      <c r="C651" s="7"/>
    </row>
    <row r="652" spans="2:3">
      <c r="B652" s="2"/>
      <c r="C652" s="7"/>
    </row>
    <row r="653" spans="2:3">
      <c r="B653" s="2"/>
      <c r="C653" s="7"/>
    </row>
    <row r="654" spans="2:3">
      <c r="B654" s="2"/>
      <c r="C654" s="7"/>
    </row>
    <row r="655" spans="2:3">
      <c r="B655" s="2"/>
      <c r="C655" s="7"/>
    </row>
    <row r="656" spans="2:3">
      <c r="B656" s="2"/>
      <c r="C656" s="7"/>
    </row>
    <row r="657" spans="2:3">
      <c r="B657" s="2"/>
      <c r="C657" s="7"/>
    </row>
    <row r="658" spans="2:3">
      <c r="B658" s="2"/>
      <c r="C658" s="7"/>
    </row>
    <row r="659" spans="2:3">
      <c r="B659" s="2"/>
      <c r="C659" s="7"/>
    </row>
    <row r="660" spans="2:3">
      <c r="B660" s="2"/>
      <c r="C660" s="7"/>
    </row>
    <row r="661" spans="2:3">
      <c r="B661" s="2"/>
      <c r="C661" s="7"/>
    </row>
    <row r="662" spans="2:3">
      <c r="B662" s="2"/>
      <c r="C662" s="7"/>
    </row>
    <row r="663" spans="2:3">
      <c r="B663" s="2"/>
      <c r="C663" s="7"/>
    </row>
    <row r="664" spans="2:3">
      <c r="B664" s="2"/>
      <c r="C664" s="7"/>
    </row>
    <row r="665" spans="2:3">
      <c r="B665" s="2"/>
      <c r="C665" s="7"/>
    </row>
    <row r="666" spans="2:3">
      <c r="B666" s="2"/>
      <c r="C666" s="7"/>
    </row>
    <row r="667" spans="2:3">
      <c r="B667" s="2"/>
      <c r="C667" s="7"/>
    </row>
    <row r="668" spans="2:3">
      <c r="B668" s="2"/>
      <c r="C668" s="7"/>
    </row>
    <row r="669" spans="2:3">
      <c r="B669" s="2"/>
      <c r="C669" s="7"/>
    </row>
    <row r="670" spans="2:3">
      <c r="B670" s="2"/>
      <c r="C670" s="7"/>
    </row>
    <row r="671" spans="2:3">
      <c r="B671" s="2"/>
      <c r="C671" s="7"/>
    </row>
    <row r="672" spans="2:3">
      <c r="B672" s="2"/>
      <c r="C672" s="7"/>
    </row>
    <row r="673" spans="2:3">
      <c r="B673" s="2"/>
      <c r="C673" s="7"/>
    </row>
    <row r="674" spans="2:3">
      <c r="B674" s="2"/>
      <c r="C674" s="7"/>
    </row>
    <row r="675" spans="2:3">
      <c r="B675" s="2"/>
      <c r="C675" s="7"/>
    </row>
    <row r="676" spans="2:3">
      <c r="B676" s="2"/>
      <c r="C676" s="7"/>
    </row>
    <row r="677" spans="2:3">
      <c r="B677" s="2"/>
      <c r="C677" s="7"/>
    </row>
    <row r="678" spans="2:3">
      <c r="B678" s="2"/>
      <c r="C678" s="7"/>
    </row>
    <row r="679" spans="2:3">
      <c r="B679" s="2"/>
      <c r="C679" s="7"/>
    </row>
    <row r="680" spans="2:3">
      <c r="B680" s="2"/>
      <c r="C680" s="7"/>
    </row>
    <row r="681" spans="2:3">
      <c r="B681" s="2"/>
      <c r="C681" s="7"/>
    </row>
    <row r="682" spans="2:3">
      <c r="B682" s="2"/>
      <c r="C682" s="7"/>
    </row>
    <row r="683" spans="2:3">
      <c r="B683" s="2"/>
      <c r="C683" s="7"/>
    </row>
    <row r="684" spans="2:3">
      <c r="B684" s="2"/>
      <c r="C684" s="7"/>
    </row>
    <row r="685" spans="2:3">
      <c r="B685" s="2"/>
      <c r="C685" s="7"/>
    </row>
    <row r="686" spans="2:3">
      <c r="B686" s="2"/>
      <c r="C686" s="7"/>
    </row>
    <row r="687" spans="2:3">
      <c r="B687" s="2"/>
      <c r="C687" s="7"/>
    </row>
    <row r="688" spans="2:3">
      <c r="B688" s="2"/>
      <c r="C688" s="7"/>
    </row>
    <row r="689" spans="2:3">
      <c r="B689" s="2"/>
      <c r="C689" s="7"/>
    </row>
    <row r="690" spans="2:3">
      <c r="B690" s="2"/>
      <c r="C690" s="7"/>
    </row>
    <row r="691" spans="2:3">
      <c r="B691" s="2"/>
      <c r="C691" s="7"/>
    </row>
    <row r="692" spans="2:3">
      <c r="B692" s="2"/>
      <c r="C692" s="7"/>
    </row>
    <row r="693" spans="2:3">
      <c r="B693" s="2"/>
      <c r="C693" s="7"/>
    </row>
    <row r="694" spans="2:3">
      <c r="B694" s="2"/>
      <c r="C694" s="7"/>
    </row>
    <row r="695" spans="2:3">
      <c r="B695" s="2"/>
      <c r="C695" s="7"/>
    </row>
    <row r="696" spans="2:3">
      <c r="B696" s="2"/>
      <c r="C696" s="7"/>
    </row>
    <row r="697" spans="2:3">
      <c r="B697" s="2"/>
      <c r="C697" s="7"/>
    </row>
    <row r="698" spans="2:3">
      <c r="B698" s="2"/>
      <c r="C698" s="7"/>
    </row>
    <row r="699" spans="2:3">
      <c r="B699" s="2"/>
      <c r="C699" s="7"/>
    </row>
    <row r="700" spans="2:3">
      <c r="B700" s="2"/>
      <c r="C700" s="7"/>
    </row>
    <row r="701" spans="2:3">
      <c r="B701" s="2"/>
      <c r="C701" s="7"/>
    </row>
    <row r="702" spans="2:3">
      <c r="B702" s="2"/>
      <c r="C702" s="7"/>
    </row>
    <row r="703" spans="2:3">
      <c r="B703" s="2"/>
      <c r="C703" s="7"/>
    </row>
    <row r="704" spans="2:3">
      <c r="B704" s="2"/>
      <c r="C704" s="7"/>
    </row>
    <row r="705" spans="2:3">
      <c r="B705" s="2"/>
      <c r="C705" s="7"/>
    </row>
    <row r="706" spans="2:3">
      <c r="B706" s="2"/>
      <c r="C706" s="7"/>
    </row>
    <row r="707" spans="2:3">
      <c r="B707" s="2"/>
      <c r="C707" s="7"/>
    </row>
    <row r="708" spans="2:3">
      <c r="B708" s="2"/>
      <c r="C708" s="7"/>
    </row>
    <row r="709" spans="2:3">
      <c r="B709" s="2"/>
      <c r="C709" s="7"/>
    </row>
    <row r="710" spans="2:3">
      <c r="B710" s="2"/>
      <c r="C710" s="7"/>
    </row>
    <row r="711" spans="2:3">
      <c r="B711" s="2"/>
      <c r="C711" s="7"/>
    </row>
    <row r="712" spans="2:3">
      <c r="B712" s="2"/>
      <c r="C712" s="7"/>
    </row>
    <row r="713" spans="2:3">
      <c r="B713" s="2"/>
      <c r="C713" s="7"/>
    </row>
    <row r="714" spans="2:3">
      <c r="B714" s="2"/>
      <c r="C714" s="7"/>
    </row>
    <row r="715" spans="2:3">
      <c r="B715" s="2"/>
      <c r="C715" s="7"/>
    </row>
    <row r="716" spans="2:3">
      <c r="B716" s="2"/>
      <c r="C716" s="7"/>
    </row>
    <row r="717" spans="2:3">
      <c r="B717" s="2"/>
      <c r="C717" s="7"/>
    </row>
    <row r="718" spans="2:3">
      <c r="B718" s="2"/>
      <c r="C718" s="7"/>
    </row>
    <row r="719" spans="2:3">
      <c r="B719" s="2"/>
      <c r="C719" s="7"/>
    </row>
    <row r="720" spans="2:3">
      <c r="B720" s="2"/>
      <c r="C720" s="7"/>
    </row>
    <row r="721" spans="2:3">
      <c r="B721" s="2"/>
      <c r="C721" s="7"/>
    </row>
    <row r="722" spans="2:3">
      <c r="B722" s="2"/>
      <c r="C722" s="7"/>
    </row>
    <row r="723" spans="2:3">
      <c r="B723" s="2"/>
      <c r="C723" s="7"/>
    </row>
    <row r="724" spans="2:3">
      <c r="B724" s="2"/>
      <c r="C724" s="7"/>
    </row>
    <row r="725" spans="2:3">
      <c r="B725" s="2"/>
      <c r="C725" s="7"/>
    </row>
    <row r="726" spans="2:3">
      <c r="B726" s="2"/>
      <c r="C726" s="7"/>
    </row>
    <row r="727" spans="2:3">
      <c r="B727" s="2"/>
      <c r="C727" s="7"/>
    </row>
    <row r="728" spans="2:3">
      <c r="B728" s="2"/>
      <c r="C728" s="7"/>
    </row>
    <row r="729" spans="2:3">
      <c r="B729" s="2"/>
      <c r="C729" s="7"/>
    </row>
    <row r="730" spans="2:3">
      <c r="B730" s="2"/>
      <c r="C730" s="7"/>
    </row>
    <row r="731" spans="2:3">
      <c r="B731" s="2"/>
      <c r="C731" s="7"/>
    </row>
    <row r="732" spans="2:3">
      <c r="B732" s="2"/>
      <c r="C732" s="7"/>
    </row>
    <row r="733" spans="2:3">
      <c r="B733" s="2"/>
      <c r="C733" s="7"/>
    </row>
    <row r="734" spans="2:3">
      <c r="B734" s="2"/>
      <c r="C734" s="7"/>
    </row>
    <row r="735" spans="2:3">
      <c r="B735" s="2"/>
      <c r="C735" s="7"/>
    </row>
    <row r="736" spans="2:3">
      <c r="B736" s="2"/>
      <c r="C736" s="7"/>
    </row>
    <row r="737" spans="2:3">
      <c r="B737" s="2"/>
      <c r="C737" s="7"/>
    </row>
    <row r="738" spans="2:3">
      <c r="B738" s="2"/>
      <c r="C738" s="7"/>
    </row>
    <row r="739" spans="2:3">
      <c r="B739" s="2"/>
      <c r="C739" s="7"/>
    </row>
    <row r="740" spans="2:3">
      <c r="B740" s="2"/>
      <c r="C740" s="7"/>
    </row>
    <row r="741" spans="2:3">
      <c r="B741" s="2"/>
      <c r="C741" s="7"/>
    </row>
    <row r="742" spans="2:3">
      <c r="B742" s="2"/>
      <c r="C742" s="7"/>
    </row>
    <row r="743" spans="2:3">
      <c r="B743" s="2"/>
      <c r="C743" s="7"/>
    </row>
    <row r="744" spans="2:3">
      <c r="B744" s="2"/>
      <c r="C744" s="7"/>
    </row>
    <row r="745" spans="2:3">
      <c r="B745" s="2"/>
      <c r="C745" s="7"/>
    </row>
    <row r="746" spans="2:3">
      <c r="B746" s="2"/>
      <c r="C746" s="7"/>
    </row>
    <row r="747" spans="2:3">
      <c r="B747" s="2"/>
      <c r="C747" s="7"/>
    </row>
    <row r="748" spans="2:3">
      <c r="B748" s="2"/>
      <c r="C748" s="7"/>
    </row>
    <row r="749" spans="2:3">
      <c r="B749" s="2"/>
      <c r="C749" s="7"/>
    </row>
    <row r="750" spans="2:3">
      <c r="B750" s="2"/>
      <c r="C750" s="7"/>
    </row>
    <row r="751" spans="2:3">
      <c r="B751" s="2"/>
      <c r="C751" s="7"/>
    </row>
    <row r="752" spans="2:3">
      <c r="B752" s="2"/>
      <c r="C752" s="7"/>
    </row>
    <row r="753" spans="2:3">
      <c r="B753" s="2"/>
      <c r="C753" s="7"/>
    </row>
    <row r="754" spans="2:3">
      <c r="B754" s="2"/>
      <c r="C754" s="7"/>
    </row>
    <row r="755" spans="2:3">
      <c r="B755" s="2"/>
      <c r="C755" s="7"/>
    </row>
    <row r="756" spans="2:3">
      <c r="B756" s="2"/>
      <c r="C756" s="7"/>
    </row>
    <row r="757" spans="2:3">
      <c r="B757" s="2"/>
      <c r="C757" s="7"/>
    </row>
    <row r="758" spans="2:3">
      <c r="B758" s="2"/>
      <c r="C758" s="7"/>
    </row>
    <row r="759" spans="2:3">
      <c r="B759" s="2"/>
      <c r="C759" s="7"/>
    </row>
    <row r="760" spans="2:3">
      <c r="B760" s="2"/>
      <c r="C760" s="7"/>
    </row>
    <row r="761" spans="2:3">
      <c r="B761" s="2"/>
      <c r="C761" s="7"/>
    </row>
    <row r="762" spans="2:3">
      <c r="B762" s="2"/>
      <c r="C762" s="7"/>
    </row>
    <row r="763" spans="2:3">
      <c r="B763" s="2"/>
      <c r="C763" s="7"/>
    </row>
    <row r="764" spans="2:3">
      <c r="B764" s="2"/>
      <c r="C764" s="7"/>
    </row>
    <row r="765" spans="2:3">
      <c r="B765" s="2"/>
      <c r="C765" s="7"/>
    </row>
    <row r="766" spans="2:3">
      <c r="B766" s="2"/>
      <c r="C766" s="7"/>
    </row>
    <row r="767" spans="2:3">
      <c r="B767" s="2"/>
      <c r="C767" s="7"/>
    </row>
    <row r="768" spans="2:3">
      <c r="B768" s="2"/>
      <c r="C768" s="7"/>
    </row>
    <row r="769" spans="2:3">
      <c r="B769" s="2"/>
      <c r="C769" s="7"/>
    </row>
    <row r="770" spans="2:3">
      <c r="B770" s="2"/>
      <c r="C770" s="7"/>
    </row>
    <row r="771" spans="2:3">
      <c r="B771" s="2"/>
      <c r="C771" s="7"/>
    </row>
    <row r="772" spans="2:3">
      <c r="B772" s="2"/>
      <c r="C772" s="7"/>
    </row>
    <row r="773" spans="2:3">
      <c r="B773" s="2"/>
      <c r="C773" s="7"/>
    </row>
    <row r="774" spans="2:3">
      <c r="B774" s="2"/>
      <c r="C774" s="7"/>
    </row>
    <row r="775" spans="2:3">
      <c r="B775" s="2"/>
      <c r="C775" s="7"/>
    </row>
    <row r="776" spans="2:3">
      <c r="B776" s="2"/>
      <c r="C776" s="7"/>
    </row>
    <row r="777" spans="2:3">
      <c r="B777" s="2"/>
      <c r="C777" s="7"/>
    </row>
    <row r="778" spans="2:3">
      <c r="B778" s="2"/>
      <c r="C778" s="7"/>
    </row>
    <row r="779" spans="2:3">
      <c r="B779" s="2"/>
      <c r="C779" s="7"/>
    </row>
    <row r="780" spans="2:3">
      <c r="B780" s="2"/>
      <c r="C780" s="7"/>
    </row>
    <row r="781" spans="2:3">
      <c r="B781" s="2"/>
      <c r="C781" s="7"/>
    </row>
    <row r="782" spans="2:3">
      <c r="B782" s="2"/>
      <c r="C782" s="7"/>
    </row>
    <row r="783" spans="2:3">
      <c r="B783" s="2"/>
      <c r="C783" s="7"/>
    </row>
    <row r="784" spans="2:3">
      <c r="B784" s="2"/>
      <c r="C784" s="7"/>
    </row>
    <row r="785" spans="2:3">
      <c r="B785" s="2"/>
      <c r="C785" s="7"/>
    </row>
    <row r="786" spans="2:3">
      <c r="B786" s="2"/>
      <c r="C786" s="7"/>
    </row>
    <row r="787" spans="2:3">
      <c r="B787" s="2"/>
      <c r="C787" s="7"/>
    </row>
    <row r="788" spans="2:3">
      <c r="B788" s="2"/>
      <c r="C788" s="7"/>
    </row>
    <row r="789" spans="2:3">
      <c r="B789" s="2"/>
      <c r="C789" s="7"/>
    </row>
    <row r="790" spans="2:3">
      <c r="B790" s="2"/>
      <c r="C790" s="7"/>
    </row>
    <row r="791" spans="2:3">
      <c r="B791" s="2"/>
      <c r="C791" s="7"/>
    </row>
    <row r="792" spans="2:3">
      <c r="B792" s="2"/>
      <c r="C792" s="7"/>
    </row>
    <row r="793" spans="2:3">
      <c r="B793" s="2"/>
      <c r="C793" s="7"/>
    </row>
    <row r="794" spans="2:3">
      <c r="B794" s="2"/>
      <c r="C794" s="7"/>
    </row>
    <row r="795" spans="2:3">
      <c r="B795" s="2"/>
      <c r="C795" s="7"/>
    </row>
    <row r="796" spans="2:3">
      <c r="B796" s="2"/>
      <c r="C796" s="7"/>
    </row>
    <row r="797" spans="2:3">
      <c r="B797" s="2"/>
      <c r="C797" s="7"/>
    </row>
    <row r="798" spans="2:3">
      <c r="B798" s="2"/>
      <c r="C798" s="7"/>
    </row>
    <row r="799" spans="2:3">
      <c r="B799" s="2"/>
      <c r="C799" s="7"/>
    </row>
    <row r="800" spans="2:3">
      <c r="B800" s="2"/>
      <c r="C800" s="7"/>
    </row>
    <row r="801" spans="2:3">
      <c r="B801" s="2"/>
      <c r="C801" s="7"/>
    </row>
    <row r="802" spans="2:3">
      <c r="B802" s="2"/>
      <c r="C802" s="7"/>
    </row>
    <row r="803" spans="2:3">
      <c r="B803" s="2"/>
      <c r="C803" s="7"/>
    </row>
    <row r="804" spans="2:3">
      <c r="B804" s="2"/>
      <c r="C804" s="7"/>
    </row>
    <row r="805" spans="2:3">
      <c r="B805" s="2"/>
      <c r="C805" s="7"/>
    </row>
    <row r="806" spans="2:3">
      <c r="B806" s="2"/>
      <c r="C806" s="7"/>
    </row>
    <row r="807" spans="2:3">
      <c r="B807" s="2"/>
      <c r="C807" s="7"/>
    </row>
    <row r="808" spans="2:3">
      <c r="B808" s="2"/>
      <c r="C808" s="7"/>
    </row>
    <row r="809" spans="2:3">
      <c r="B809" s="2"/>
      <c r="C809" s="7"/>
    </row>
    <row r="810" spans="2:3">
      <c r="B810" s="2"/>
      <c r="C810" s="7"/>
    </row>
    <row r="811" spans="2:3">
      <c r="B811" s="2"/>
      <c r="C811" s="7"/>
    </row>
    <row r="812" spans="2:3">
      <c r="B812" s="2"/>
      <c r="C812" s="7"/>
    </row>
    <row r="813" spans="2:3">
      <c r="B813" s="2"/>
      <c r="C813" s="7"/>
    </row>
    <row r="814" spans="2:3">
      <c r="B814" s="2"/>
      <c r="C814" s="7"/>
    </row>
    <row r="815" spans="2:3">
      <c r="B815" s="2"/>
      <c r="C815" s="7"/>
    </row>
    <row r="816" spans="2:3">
      <c r="B816" s="2"/>
      <c r="C816" s="7"/>
    </row>
    <row r="817" spans="2:3">
      <c r="B817" s="2"/>
      <c r="C817" s="7"/>
    </row>
    <row r="818" spans="2:3">
      <c r="B818" s="2"/>
      <c r="C818" s="7"/>
    </row>
    <row r="819" spans="2:3">
      <c r="B819" s="2"/>
      <c r="C819" s="7"/>
    </row>
    <row r="820" spans="2:3">
      <c r="B820" s="2"/>
      <c r="C820" s="7"/>
    </row>
    <row r="821" spans="2:3">
      <c r="B821" s="2"/>
      <c r="C821" s="7"/>
    </row>
    <row r="822" spans="2:3">
      <c r="B822" s="2"/>
      <c r="C822" s="7"/>
    </row>
    <row r="823" spans="2:3">
      <c r="B823" s="2"/>
      <c r="C823" s="7"/>
    </row>
    <row r="824" spans="2:3">
      <c r="B824" s="2"/>
      <c r="C824" s="7"/>
    </row>
    <row r="825" spans="2:3">
      <c r="B825" s="2"/>
      <c r="C825" s="7"/>
    </row>
    <row r="826" spans="2:3">
      <c r="B826" s="2"/>
      <c r="C826" s="7"/>
    </row>
    <row r="827" spans="2:3">
      <c r="B827" s="2"/>
      <c r="C827" s="7"/>
    </row>
    <row r="828" spans="2:3">
      <c r="B828" s="2"/>
      <c r="C828" s="7"/>
    </row>
    <row r="829" spans="2:3">
      <c r="B829" s="2"/>
      <c r="C829" s="7"/>
    </row>
    <row r="830" spans="2:3">
      <c r="B830" s="2"/>
      <c r="C830" s="7"/>
    </row>
    <row r="831" spans="2:3">
      <c r="B831" s="2"/>
      <c r="C831" s="7"/>
    </row>
    <row r="832" spans="2:3">
      <c r="B832" s="2"/>
      <c r="C832" s="7"/>
    </row>
    <row r="833" spans="2:3">
      <c r="B833" s="2"/>
      <c r="C833" s="7"/>
    </row>
    <row r="834" spans="2:3">
      <c r="B834" s="2"/>
      <c r="C834" s="7"/>
    </row>
    <row r="835" spans="2:3">
      <c r="B835" s="2"/>
      <c r="C835" s="7"/>
    </row>
    <row r="836" spans="2:3">
      <c r="B836" s="2"/>
      <c r="C836" s="7"/>
    </row>
    <row r="837" spans="2:3">
      <c r="B837" s="2"/>
      <c r="C837" s="7"/>
    </row>
    <row r="838" spans="2:3">
      <c r="B838" s="2"/>
      <c r="C838" s="7"/>
    </row>
    <row r="839" spans="2:3">
      <c r="B839" s="2"/>
      <c r="C839" s="7"/>
    </row>
    <row r="840" spans="2:3">
      <c r="B840" s="2"/>
      <c r="C840" s="7"/>
    </row>
    <row r="841" spans="2:3">
      <c r="B841" s="2"/>
      <c r="C841" s="7"/>
    </row>
    <row r="842" spans="2:3">
      <c r="B842" s="2"/>
      <c r="C842" s="7"/>
    </row>
    <row r="843" spans="2:3">
      <c r="B843" s="2"/>
      <c r="C843" s="7"/>
    </row>
    <row r="844" spans="2:3">
      <c r="B844" s="2"/>
      <c r="C844" s="7"/>
    </row>
    <row r="845" spans="2:3">
      <c r="B845" s="2"/>
      <c r="C845" s="7"/>
    </row>
    <row r="846" spans="2:3">
      <c r="B846" s="2"/>
      <c r="C846" s="7"/>
    </row>
    <row r="847" spans="2:3">
      <c r="B847" s="2"/>
      <c r="C847" s="7"/>
    </row>
    <row r="848" spans="2:3">
      <c r="B848" s="2"/>
      <c r="C848" s="7"/>
    </row>
    <row r="849" spans="2:3">
      <c r="B849" s="2"/>
      <c r="C849" s="7"/>
    </row>
    <row r="850" spans="2:3">
      <c r="B850" s="2"/>
      <c r="C850" s="7"/>
    </row>
    <row r="851" spans="2:3">
      <c r="B851" s="2"/>
      <c r="C851" s="7"/>
    </row>
    <row r="852" spans="2:3">
      <c r="B852" s="2"/>
      <c r="C852" s="7"/>
    </row>
    <row r="853" spans="2:3">
      <c r="B853" s="2"/>
      <c r="C853" s="7"/>
    </row>
    <row r="854" spans="2:3">
      <c r="B854" s="2"/>
      <c r="C854" s="7"/>
    </row>
    <row r="855" spans="2:3">
      <c r="B855" s="2"/>
      <c r="C855" s="7"/>
    </row>
    <row r="856" spans="2:3">
      <c r="B856" s="2"/>
      <c r="C856" s="7"/>
    </row>
    <row r="857" spans="2:3">
      <c r="B857" s="2"/>
      <c r="C857" s="7"/>
    </row>
    <row r="858" spans="2:3">
      <c r="B858" s="2"/>
      <c r="C858" s="7"/>
    </row>
    <row r="859" spans="2:3">
      <c r="B859" s="2"/>
      <c r="C859" s="7"/>
    </row>
    <row r="860" spans="2:3">
      <c r="B860" s="2"/>
      <c r="C860" s="7"/>
    </row>
    <row r="861" spans="2:3">
      <c r="B861" s="2"/>
      <c r="C861" s="7"/>
    </row>
    <row r="862" spans="2:3">
      <c r="B862" s="2"/>
      <c r="C862" s="7"/>
    </row>
    <row r="863" spans="2:3">
      <c r="B863" s="2"/>
      <c r="C863" s="7"/>
    </row>
    <row r="864" spans="2:3">
      <c r="B864" s="2"/>
      <c r="C864" s="7"/>
    </row>
    <row r="865" spans="2:3">
      <c r="B865" s="2"/>
      <c r="C865" s="7"/>
    </row>
    <row r="866" spans="2:3">
      <c r="B866" s="2"/>
      <c r="C866" s="7"/>
    </row>
    <row r="867" spans="2:3">
      <c r="B867" s="2"/>
      <c r="C867" s="7"/>
    </row>
    <row r="868" spans="2:3">
      <c r="B868" s="2"/>
      <c r="C868" s="7"/>
    </row>
    <row r="869" spans="2:3">
      <c r="B869" s="2"/>
      <c r="C869" s="7"/>
    </row>
    <row r="870" spans="2:3">
      <c r="B870" s="2"/>
      <c r="C870" s="7"/>
    </row>
    <row r="871" spans="2:3">
      <c r="B871" s="2"/>
      <c r="C871" s="7"/>
    </row>
    <row r="872" spans="2:3">
      <c r="B872" s="2"/>
      <c r="C872" s="7"/>
    </row>
    <row r="873" spans="2:3">
      <c r="B873" s="2"/>
      <c r="C873" s="7"/>
    </row>
    <row r="874" spans="2:3">
      <c r="B874" s="2"/>
      <c r="C874" s="7"/>
    </row>
    <row r="875" spans="2:3">
      <c r="B875" s="2"/>
      <c r="C875" s="7"/>
    </row>
    <row r="876" spans="2:3">
      <c r="B876" s="2"/>
      <c r="C876" s="7"/>
    </row>
    <row r="877" spans="2:3">
      <c r="B877" s="2"/>
      <c r="C877" s="7"/>
    </row>
    <row r="878" spans="2:3">
      <c r="B878" s="2"/>
      <c r="C878" s="7"/>
    </row>
    <row r="879" spans="2:3">
      <c r="B879" s="2"/>
      <c r="C879" s="7"/>
    </row>
    <row r="880" spans="2:3">
      <c r="B880" s="2"/>
      <c r="C880" s="7"/>
    </row>
    <row r="881" spans="2:3">
      <c r="B881" s="2"/>
      <c r="C881" s="7"/>
    </row>
    <row r="882" spans="2:3">
      <c r="B882" s="2"/>
      <c r="C882" s="7"/>
    </row>
    <row r="883" spans="2:3">
      <c r="B883" s="2"/>
      <c r="C883" s="7"/>
    </row>
    <row r="884" spans="2:3">
      <c r="B884" s="2"/>
      <c r="C884" s="7"/>
    </row>
    <row r="885" spans="2:3">
      <c r="B885" s="2"/>
      <c r="C885" s="7"/>
    </row>
    <row r="886" spans="2:3">
      <c r="B886" s="2"/>
      <c r="C886" s="7"/>
    </row>
    <row r="887" spans="2:3">
      <c r="B887" s="2"/>
      <c r="C887" s="7"/>
    </row>
    <row r="888" spans="2:3">
      <c r="B888" s="2"/>
      <c r="C888" s="7"/>
    </row>
    <row r="889" spans="2:3">
      <c r="B889" s="2"/>
      <c r="C889" s="7"/>
    </row>
    <row r="890" spans="2:3">
      <c r="B890" s="2"/>
      <c r="C890" s="7"/>
    </row>
    <row r="891" spans="2:3">
      <c r="B891" s="2"/>
      <c r="C891" s="7"/>
    </row>
    <row r="892" spans="2:3">
      <c r="B892" s="2"/>
      <c r="C892" s="7"/>
    </row>
    <row r="893" spans="2:3">
      <c r="B893" s="2"/>
      <c r="C893" s="7"/>
    </row>
    <row r="894" spans="2:3">
      <c r="B894" s="2"/>
      <c r="C894" s="7"/>
    </row>
    <row r="895" spans="2:3">
      <c r="B895" s="2"/>
      <c r="C895" s="7"/>
    </row>
    <row r="896" spans="2:3">
      <c r="B896" s="2"/>
      <c r="C896" s="7"/>
    </row>
    <row r="897" spans="2:3">
      <c r="B897" s="2"/>
      <c r="C897" s="7"/>
    </row>
    <row r="898" spans="2:3">
      <c r="B898" s="2"/>
      <c r="C898" s="7"/>
    </row>
    <row r="899" spans="2:3">
      <c r="B899" s="2"/>
      <c r="C899" s="7"/>
    </row>
    <row r="900" spans="2:3">
      <c r="B900" s="2"/>
      <c r="C900" s="7"/>
    </row>
    <row r="901" spans="2:3">
      <c r="B901" s="2"/>
      <c r="C901" s="7"/>
    </row>
    <row r="902" spans="2:3">
      <c r="B902" s="2"/>
      <c r="C902" s="7"/>
    </row>
    <row r="903" spans="2:3">
      <c r="B903" s="2"/>
      <c r="C903" s="7"/>
    </row>
    <row r="904" spans="2:3">
      <c r="B904" s="2"/>
      <c r="C904" s="7"/>
    </row>
    <row r="905" spans="2:3">
      <c r="B905" s="2"/>
      <c r="C905" s="7"/>
    </row>
    <row r="906" spans="2:3">
      <c r="B906" s="2"/>
      <c r="C906" s="7"/>
    </row>
    <row r="907" spans="2:3">
      <c r="B907" s="2"/>
      <c r="C907" s="7"/>
    </row>
    <row r="908" spans="2:3">
      <c r="B908" s="2"/>
      <c r="C908" s="7"/>
    </row>
    <row r="909" spans="2:3">
      <c r="B909" s="2"/>
      <c r="C909" s="7"/>
    </row>
    <row r="910" spans="2:3">
      <c r="B910" s="2"/>
      <c r="C910" s="7"/>
    </row>
    <row r="911" spans="2:3">
      <c r="B911" s="2"/>
      <c r="C911" s="7"/>
    </row>
    <row r="912" spans="2:3">
      <c r="B912" s="2"/>
      <c r="C912" s="7"/>
    </row>
    <row r="913" spans="2:3">
      <c r="B913" s="2"/>
      <c r="C913" s="7"/>
    </row>
    <row r="914" spans="2:3">
      <c r="B914" s="2"/>
      <c r="C914" s="7"/>
    </row>
    <row r="915" spans="2:3">
      <c r="B915" s="2"/>
      <c r="C915" s="7"/>
    </row>
    <row r="916" spans="2:3">
      <c r="B916" s="2"/>
      <c r="C916" s="7"/>
    </row>
    <row r="917" spans="2:3">
      <c r="B917" s="2"/>
      <c r="C917" s="7"/>
    </row>
    <row r="918" spans="2:3">
      <c r="B918" s="2"/>
      <c r="C918" s="7"/>
    </row>
    <row r="919" spans="2:3">
      <c r="B919" s="2"/>
      <c r="C919" s="7"/>
    </row>
    <row r="920" spans="2:3">
      <c r="B920" s="2"/>
      <c r="C920" s="7"/>
    </row>
    <row r="921" spans="2:3">
      <c r="B921" s="2"/>
      <c r="C921" s="7"/>
    </row>
    <row r="922" spans="2:3">
      <c r="B922" s="2"/>
      <c r="C922" s="7"/>
    </row>
    <row r="923" spans="2:3">
      <c r="B923" s="2"/>
      <c r="C923" s="7"/>
    </row>
    <row r="924" spans="2:3">
      <c r="B924" s="2"/>
      <c r="C924" s="7"/>
    </row>
    <row r="925" spans="2:3">
      <c r="B925" s="2"/>
      <c r="C925" s="7"/>
    </row>
    <row r="926" spans="2:3">
      <c r="B926" s="2"/>
      <c r="C926" s="7"/>
    </row>
    <row r="927" spans="2:3">
      <c r="B927" s="2"/>
      <c r="C927" s="7"/>
    </row>
    <row r="928" spans="2:3">
      <c r="B928" s="2"/>
      <c r="C928" s="7"/>
    </row>
    <row r="929" spans="2:3">
      <c r="B929" s="2"/>
      <c r="C929" s="7"/>
    </row>
    <row r="930" spans="2:3">
      <c r="B930" s="2"/>
      <c r="C930" s="7"/>
    </row>
    <row r="931" spans="2:3">
      <c r="B931" s="2"/>
      <c r="C931" s="7"/>
    </row>
    <row r="932" spans="2:3">
      <c r="B932" s="2"/>
      <c r="C932" s="7"/>
    </row>
    <row r="933" spans="2:3">
      <c r="B933" s="2"/>
      <c r="C933" s="7"/>
    </row>
    <row r="934" spans="2:3">
      <c r="B934" s="2"/>
      <c r="C934" s="7"/>
    </row>
    <row r="935" spans="2:3">
      <c r="B935" s="2"/>
      <c r="C935" s="7"/>
    </row>
    <row r="936" spans="2:3">
      <c r="B936" s="2"/>
      <c r="C936" s="7"/>
    </row>
    <row r="937" spans="2:3">
      <c r="B937" s="2"/>
      <c r="C937" s="7"/>
    </row>
    <row r="938" spans="2:3">
      <c r="B938" s="2"/>
      <c r="C938" s="7"/>
    </row>
    <row r="939" spans="2:3">
      <c r="B939" s="2"/>
      <c r="C939" s="7"/>
    </row>
    <row r="940" spans="2:3">
      <c r="B940" s="2"/>
      <c r="C940" s="7"/>
    </row>
    <row r="941" spans="2:3">
      <c r="B941" s="2"/>
      <c r="C941" s="7"/>
    </row>
    <row r="942" spans="2:3">
      <c r="B942" s="2"/>
      <c r="C942" s="7"/>
    </row>
    <row r="943" spans="2:3">
      <c r="B943" s="2"/>
      <c r="C943" s="7"/>
    </row>
    <row r="944" spans="2:3">
      <c r="B944" s="2"/>
      <c r="C944" s="7"/>
    </row>
    <row r="945" spans="2:3">
      <c r="B945" s="2"/>
      <c r="C945" s="7"/>
    </row>
    <row r="946" spans="2:3">
      <c r="B946" s="2"/>
      <c r="C946" s="7"/>
    </row>
    <row r="947" spans="2:3">
      <c r="B947" s="2"/>
      <c r="C947" s="7"/>
    </row>
    <row r="948" spans="2:3">
      <c r="B948" s="2"/>
      <c r="C948" s="7"/>
    </row>
    <row r="949" spans="2:3">
      <c r="B949" s="2"/>
      <c r="C949" s="7"/>
    </row>
    <row r="950" spans="2:3">
      <c r="B950" s="2"/>
      <c r="C950" s="7"/>
    </row>
    <row r="951" spans="2:3">
      <c r="B951" s="2"/>
      <c r="C951" s="7"/>
    </row>
    <row r="952" spans="2:3">
      <c r="B952" s="2"/>
      <c r="C952" s="7"/>
    </row>
    <row r="953" spans="2:3">
      <c r="B953" s="2"/>
      <c r="C953" s="7"/>
    </row>
    <row r="954" spans="2:3">
      <c r="B954" s="2"/>
      <c r="C954" s="7"/>
    </row>
    <row r="955" spans="2:3">
      <c r="B955" s="2"/>
      <c r="C955" s="7"/>
    </row>
    <row r="956" spans="2:3">
      <c r="B956" s="2"/>
      <c r="C956" s="7"/>
    </row>
    <row r="957" spans="2:3">
      <c r="B957" s="2"/>
      <c r="C957" s="7"/>
    </row>
    <row r="958" spans="2:3">
      <c r="B958" s="2"/>
      <c r="C958" s="7"/>
    </row>
    <row r="959" spans="2:3">
      <c r="B959" s="2"/>
      <c r="C959" s="7"/>
    </row>
    <row r="960" spans="2:3">
      <c r="B960" s="2"/>
      <c r="C960" s="7"/>
    </row>
    <row r="961" spans="2:3">
      <c r="B961" s="2"/>
      <c r="C961" s="7"/>
    </row>
    <row r="962" spans="2:3">
      <c r="B962" s="2"/>
      <c r="C962" s="7"/>
    </row>
    <row r="963" spans="2:3">
      <c r="B963" s="2"/>
      <c r="C963" s="7"/>
    </row>
    <row r="964" spans="2:3">
      <c r="B964" s="2"/>
      <c r="C964" s="7"/>
    </row>
    <row r="965" spans="2:3">
      <c r="B965" s="2"/>
      <c r="C965" s="7"/>
    </row>
    <row r="966" spans="2:3">
      <c r="B966" s="2"/>
      <c r="C966" s="7"/>
    </row>
    <row r="967" spans="2:3">
      <c r="B967" s="2"/>
      <c r="C967" s="7"/>
    </row>
    <row r="968" spans="2:3">
      <c r="B968" s="2"/>
      <c r="C968" s="7"/>
    </row>
    <row r="969" spans="2:3">
      <c r="B969" s="2"/>
      <c r="C969" s="7"/>
    </row>
    <row r="970" spans="2:3">
      <c r="B970" s="2"/>
      <c r="C970" s="7"/>
    </row>
    <row r="971" spans="2:3">
      <c r="B971" s="2"/>
      <c r="C971" s="7"/>
    </row>
    <row r="972" spans="2:3">
      <c r="B972" s="2"/>
      <c r="C972" s="7"/>
    </row>
    <row r="973" spans="2:3">
      <c r="B973" s="2"/>
      <c r="C973" s="7"/>
    </row>
    <row r="974" spans="2:3">
      <c r="B974" s="2"/>
      <c r="C974" s="7"/>
    </row>
    <row r="975" spans="2:3">
      <c r="B975" s="2"/>
      <c r="C975" s="7"/>
    </row>
    <row r="976" spans="2:3">
      <c r="B976" s="2"/>
      <c r="C976" s="7"/>
    </row>
    <row r="977" spans="2:3">
      <c r="B977" s="2"/>
      <c r="C977" s="7"/>
    </row>
    <row r="978" spans="2:3">
      <c r="B978" s="2"/>
      <c r="C978" s="7"/>
    </row>
    <row r="979" spans="2:3">
      <c r="B979" s="2"/>
      <c r="C979" s="7"/>
    </row>
    <row r="980" spans="2:3">
      <c r="B980" s="2"/>
      <c r="C980" s="7"/>
    </row>
    <row r="981" spans="2:3">
      <c r="B981" s="2"/>
      <c r="C981" s="7"/>
    </row>
    <row r="982" spans="2:3">
      <c r="B982" s="2"/>
      <c r="C982" s="7"/>
    </row>
    <row r="983" spans="2:3">
      <c r="B983" s="2"/>
      <c r="C983" s="7"/>
    </row>
    <row r="984" spans="2:3">
      <c r="B984" s="2"/>
      <c r="C984" s="7"/>
    </row>
    <row r="985" spans="2:3">
      <c r="B985" s="2"/>
      <c r="C985" s="7"/>
    </row>
    <row r="986" spans="2:3">
      <c r="B986" s="2"/>
      <c r="C986" s="7"/>
    </row>
    <row r="987" spans="2:3">
      <c r="B987" s="2"/>
      <c r="C987" s="7"/>
    </row>
    <row r="988" spans="2:3">
      <c r="B988" s="2"/>
      <c r="C988" s="7"/>
    </row>
    <row r="989" spans="2:3">
      <c r="B989" s="2"/>
      <c r="C989" s="7"/>
    </row>
    <row r="990" spans="2:3">
      <c r="B990" s="2"/>
      <c r="C990" s="7"/>
    </row>
    <row r="991" spans="2:3">
      <c r="B991" s="2"/>
      <c r="C991" s="7"/>
    </row>
    <row r="992" spans="2:3">
      <c r="B992" s="2"/>
      <c r="C992" s="7"/>
    </row>
    <row r="993" spans="2:3">
      <c r="B993" s="2"/>
      <c r="C993" s="7"/>
    </row>
    <row r="994" spans="2:3">
      <c r="B994" s="2"/>
      <c r="C994" s="7"/>
    </row>
    <row r="995" spans="2:3">
      <c r="B995" s="2"/>
      <c r="C995" s="7"/>
    </row>
    <row r="996" spans="2:3">
      <c r="B996" s="2"/>
      <c r="C996" s="7"/>
    </row>
    <row r="997" spans="2:3">
      <c r="B997" s="2"/>
      <c r="C997" s="7"/>
    </row>
    <row r="998" spans="2:3">
      <c r="B998" s="2"/>
      <c r="C998" s="7"/>
    </row>
    <row r="999" spans="2:3">
      <c r="B999" s="2"/>
      <c r="C999" s="7"/>
    </row>
    <row r="1000" spans="2:3">
      <c r="B1000" s="2"/>
      <c r="C1000" s="7"/>
    </row>
    <row r="1001" spans="2:3">
      <c r="B1001" s="2"/>
      <c r="C1001" s="7"/>
    </row>
    <row r="1002" spans="2:3">
      <c r="B1002" s="2"/>
      <c r="C1002" s="7"/>
    </row>
    <row r="1003" spans="2:3">
      <c r="B1003" s="2"/>
      <c r="C1003" s="7"/>
    </row>
    <row r="1004" spans="2:3">
      <c r="B1004" s="2"/>
      <c r="C1004" s="7"/>
    </row>
    <row r="1005" spans="2:3">
      <c r="B1005" s="2"/>
      <c r="C1005" s="7"/>
    </row>
    <row r="1006" spans="2:3">
      <c r="B1006" s="2"/>
      <c r="C1006" s="7"/>
    </row>
    <row r="1007" spans="2:3">
      <c r="B1007" s="2"/>
      <c r="C1007" s="7"/>
    </row>
    <row r="1008" spans="2:3">
      <c r="B1008" s="2"/>
      <c r="C1008" s="7"/>
    </row>
    <row r="1009" spans="2:3">
      <c r="B1009" s="2"/>
      <c r="C1009" s="7"/>
    </row>
    <row r="1010" spans="2:3">
      <c r="B1010" s="2"/>
      <c r="C1010" s="7"/>
    </row>
    <row r="1011" spans="2:3">
      <c r="B1011" s="2"/>
      <c r="C1011" s="7"/>
    </row>
    <row r="1012" spans="2:3">
      <c r="B1012" s="2"/>
      <c r="C1012" s="7"/>
    </row>
    <row r="1013" spans="2:3">
      <c r="B1013" s="2"/>
      <c r="C1013" s="7"/>
    </row>
    <row r="1014" spans="2:3">
      <c r="B1014" s="2"/>
      <c r="C1014" s="7"/>
    </row>
    <row r="1015" spans="2:3">
      <c r="B1015" s="2"/>
      <c r="C1015" s="7"/>
    </row>
    <row r="1016" spans="2:3">
      <c r="B1016" s="2"/>
      <c r="C1016" s="7"/>
    </row>
    <row r="1017" spans="2:3">
      <c r="B1017" s="2"/>
      <c r="C1017" s="7"/>
    </row>
    <row r="1018" spans="2:3">
      <c r="B1018" s="2"/>
      <c r="C1018" s="7"/>
    </row>
    <row r="1019" spans="2:3">
      <c r="B1019" s="2"/>
      <c r="C1019" s="7"/>
    </row>
    <row r="1020" spans="2:3">
      <c r="B1020" s="2"/>
      <c r="C1020" s="7"/>
    </row>
    <row r="1021" spans="2:3">
      <c r="B1021" s="2"/>
      <c r="C1021" s="7"/>
    </row>
    <row r="1022" spans="2:3">
      <c r="B1022" s="2"/>
      <c r="C1022" s="7"/>
    </row>
    <row r="1023" spans="2:3">
      <c r="B1023" s="2"/>
      <c r="C1023" s="7"/>
    </row>
    <row r="1024" spans="2:3">
      <c r="B1024" s="2"/>
      <c r="C1024" s="7"/>
    </row>
    <row r="1025" spans="2:3">
      <c r="B1025" s="2"/>
      <c r="C1025" s="7"/>
    </row>
    <row r="1026" spans="2:3">
      <c r="B1026" s="2"/>
      <c r="C1026" s="7"/>
    </row>
    <row r="1027" spans="2:3">
      <c r="B1027" s="2"/>
      <c r="C1027" s="7"/>
    </row>
    <row r="1028" spans="2:3">
      <c r="B1028" s="2"/>
      <c r="C1028" s="7"/>
    </row>
    <row r="1029" spans="2:3">
      <c r="B1029" s="2"/>
      <c r="C1029" s="7"/>
    </row>
    <row r="1030" spans="2:3">
      <c r="B1030" s="2"/>
      <c r="C1030" s="7"/>
    </row>
    <row r="1031" spans="2:3">
      <c r="B1031" s="2"/>
      <c r="C1031" s="7"/>
    </row>
    <row r="1032" spans="2:3">
      <c r="B1032" s="2"/>
      <c r="C1032" s="7"/>
    </row>
    <row r="1033" spans="2:3">
      <c r="B1033" s="2"/>
      <c r="C1033" s="7"/>
    </row>
    <row r="1034" spans="2:3">
      <c r="B1034" s="2"/>
      <c r="C1034" s="7"/>
    </row>
    <row r="1035" spans="2:3">
      <c r="B1035" s="2"/>
      <c r="C1035" s="7"/>
    </row>
    <row r="1036" spans="2:3">
      <c r="B1036" s="2"/>
      <c r="C1036" s="7"/>
    </row>
    <row r="1037" spans="2:3">
      <c r="B1037" s="2"/>
      <c r="C1037" s="7"/>
    </row>
    <row r="1038" spans="2:3">
      <c r="B1038" s="2"/>
      <c r="C1038" s="7"/>
    </row>
    <row r="1039" spans="2:3">
      <c r="B1039" s="2"/>
      <c r="C1039" s="7"/>
    </row>
    <row r="1040" spans="2:3">
      <c r="B1040" s="2"/>
      <c r="C1040" s="7"/>
    </row>
    <row r="1041" spans="2:3">
      <c r="B1041" s="2"/>
      <c r="C1041" s="7"/>
    </row>
    <row r="1042" spans="2:3">
      <c r="B1042" s="2"/>
      <c r="C1042" s="7"/>
    </row>
    <row r="1043" spans="2:3">
      <c r="B1043" s="2"/>
      <c r="C1043" s="7"/>
    </row>
    <row r="1044" spans="2:3">
      <c r="B1044" s="2"/>
      <c r="C1044" s="7"/>
    </row>
    <row r="1045" spans="2:3">
      <c r="B1045" s="2"/>
      <c r="C1045" s="7"/>
    </row>
    <row r="1046" spans="2:3">
      <c r="B1046" s="2"/>
      <c r="C1046" s="7"/>
    </row>
    <row r="1047" spans="2:3">
      <c r="B1047" s="2"/>
      <c r="C1047" s="7"/>
    </row>
    <row r="1048" spans="2:3">
      <c r="B1048" s="2"/>
      <c r="C1048" s="7"/>
    </row>
    <row r="1049" spans="2:3">
      <c r="B1049" s="2"/>
      <c r="C1049" s="7"/>
    </row>
    <row r="1050" spans="2:3">
      <c r="B1050" s="2"/>
      <c r="C1050" s="7"/>
    </row>
    <row r="1051" spans="2:3">
      <c r="B1051" s="2"/>
      <c r="C1051" s="7"/>
    </row>
    <row r="1052" spans="2:3">
      <c r="B1052" s="2"/>
      <c r="C1052" s="7"/>
    </row>
    <row r="1053" spans="2:3">
      <c r="B1053" s="2"/>
      <c r="C1053" s="7"/>
    </row>
    <row r="1054" spans="2:3">
      <c r="B1054" s="2"/>
      <c r="C1054" s="7"/>
    </row>
    <row r="1055" spans="2:3">
      <c r="B1055" s="2"/>
      <c r="C1055" s="7"/>
    </row>
    <row r="1056" spans="2:3">
      <c r="B1056" s="2"/>
      <c r="C1056" s="7"/>
    </row>
    <row r="1057" spans="2:3">
      <c r="B1057" s="2"/>
      <c r="C1057" s="7"/>
    </row>
    <row r="1058" spans="2:3">
      <c r="B1058" s="2"/>
      <c r="C1058" s="7"/>
    </row>
    <row r="1059" spans="2:3">
      <c r="B1059" s="2"/>
      <c r="C1059" s="7"/>
    </row>
    <row r="1060" spans="2:3">
      <c r="B1060" s="2"/>
      <c r="C1060" s="7"/>
    </row>
    <row r="1061" spans="2:3">
      <c r="B1061" s="2"/>
      <c r="C1061" s="7"/>
    </row>
    <row r="1062" spans="2:3">
      <c r="B1062" s="2"/>
      <c r="C1062" s="7"/>
    </row>
    <row r="1063" spans="2:3">
      <c r="B1063" s="2"/>
      <c r="C1063" s="7"/>
    </row>
    <row r="1064" spans="2:3">
      <c r="B1064" s="2"/>
      <c r="C1064" s="7"/>
    </row>
    <row r="1065" spans="2:3">
      <c r="B1065" s="2"/>
      <c r="C1065" s="7"/>
    </row>
    <row r="1066" spans="2:3">
      <c r="B1066" s="2"/>
      <c r="C1066" s="7"/>
    </row>
    <row r="1067" spans="2:3">
      <c r="B1067" s="2"/>
      <c r="C1067" s="7"/>
    </row>
    <row r="1068" spans="2:3">
      <c r="B1068" s="2"/>
      <c r="C1068" s="7"/>
    </row>
    <row r="1069" spans="2:3">
      <c r="B1069" s="2"/>
      <c r="C1069" s="7"/>
    </row>
    <row r="1070" spans="2:3">
      <c r="B1070" s="2"/>
      <c r="C1070" s="7"/>
    </row>
    <row r="1071" spans="2:3">
      <c r="B1071" s="2"/>
      <c r="C1071" s="7"/>
    </row>
    <row r="1072" spans="2:3">
      <c r="B1072" s="2"/>
      <c r="C1072" s="7"/>
    </row>
    <row r="1073" spans="2:3">
      <c r="B1073" s="2"/>
      <c r="C1073" s="7"/>
    </row>
    <row r="1074" spans="2:3">
      <c r="B1074" s="2"/>
      <c r="C1074" s="7"/>
    </row>
    <row r="1075" spans="2:3">
      <c r="B1075" s="2"/>
      <c r="C1075" s="7"/>
    </row>
    <row r="1076" spans="2:3">
      <c r="B1076" s="2"/>
      <c r="C1076" s="7"/>
    </row>
    <row r="1077" spans="2:3">
      <c r="B1077" s="2"/>
      <c r="C1077" s="7"/>
    </row>
    <row r="1078" spans="2:3">
      <c r="B1078" s="2"/>
      <c r="C1078" s="7"/>
    </row>
    <row r="1079" spans="2:3">
      <c r="B1079" s="2"/>
      <c r="C1079" s="7"/>
    </row>
    <row r="1080" spans="2:3">
      <c r="B1080" s="2"/>
      <c r="C1080" s="7"/>
    </row>
    <row r="1081" spans="2:3">
      <c r="B1081" s="2"/>
      <c r="C1081" s="7"/>
    </row>
    <row r="1082" spans="2:3">
      <c r="B1082" s="2"/>
      <c r="C1082" s="7"/>
    </row>
    <row r="1083" spans="2:3">
      <c r="B1083" s="2"/>
      <c r="C1083" s="7"/>
    </row>
    <row r="1084" spans="2:3">
      <c r="B1084" s="2"/>
      <c r="C1084" s="7"/>
    </row>
    <row r="1085" spans="2:3">
      <c r="B1085" s="2"/>
      <c r="C1085" s="7"/>
    </row>
    <row r="1086" spans="2:3">
      <c r="B1086" s="2"/>
      <c r="C1086" s="7"/>
    </row>
    <row r="1087" spans="2:3">
      <c r="B1087" s="2"/>
      <c r="C1087" s="7"/>
    </row>
    <row r="1088" spans="2:3">
      <c r="B1088" s="2"/>
      <c r="C1088" s="7"/>
    </row>
    <row r="1089" spans="2:3">
      <c r="B1089" s="2"/>
      <c r="C1089" s="7"/>
    </row>
    <row r="1090" spans="2:3">
      <c r="B1090" s="2"/>
      <c r="C1090" s="7"/>
    </row>
    <row r="1091" spans="2:3">
      <c r="B1091" s="2"/>
      <c r="C1091" s="7"/>
    </row>
    <row r="1092" spans="2:3">
      <c r="B1092" s="2"/>
      <c r="C1092" s="7"/>
    </row>
    <row r="1093" spans="2:3">
      <c r="B1093" s="2"/>
      <c r="C1093" s="7"/>
    </row>
    <row r="1094" spans="2:3">
      <c r="B1094" s="2"/>
      <c r="C1094" s="7"/>
    </row>
    <row r="1095" spans="2:3">
      <c r="B1095" s="2"/>
      <c r="C1095" s="7"/>
    </row>
    <row r="1096" spans="2:3">
      <c r="B1096" s="2"/>
      <c r="C1096" s="7"/>
    </row>
    <row r="1097" spans="2:3">
      <c r="B1097" s="2"/>
      <c r="C1097" s="7"/>
    </row>
    <row r="1098" spans="2:3">
      <c r="B1098" s="2"/>
      <c r="C1098" s="7"/>
    </row>
    <row r="1099" spans="2:3">
      <c r="B1099" s="2"/>
      <c r="C1099" s="7"/>
    </row>
    <row r="1100" spans="2:3">
      <c r="B1100" s="2"/>
      <c r="C1100" s="7"/>
    </row>
    <row r="1101" spans="2:3">
      <c r="B1101" s="2"/>
      <c r="C1101" s="7"/>
    </row>
    <row r="1102" spans="2:3">
      <c r="B1102" s="2"/>
      <c r="C1102" s="7"/>
    </row>
    <row r="1103" spans="2:3">
      <c r="B1103" s="2"/>
      <c r="C1103" s="7"/>
    </row>
    <row r="1104" spans="2:3">
      <c r="B1104" s="2"/>
      <c r="C1104" s="7"/>
    </row>
    <row r="1105" spans="2:3">
      <c r="B1105" s="2"/>
      <c r="C1105" s="7"/>
    </row>
    <row r="1106" spans="2:3">
      <c r="B1106" s="2"/>
      <c r="C1106" s="7"/>
    </row>
    <row r="1107" spans="2:3">
      <c r="B1107" s="2"/>
      <c r="C1107" s="7"/>
    </row>
    <row r="1108" spans="2:3">
      <c r="B1108" s="2"/>
      <c r="C1108" s="7"/>
    </row>
    <row r="1109" spans="2:3">
      <c r="B1109" s="2"/>
      <c r="C1109" s="7"/>
    </row>
    <row r="1110" spans="2:3">
      <c r="B1110" s="2"/>
      <c r="C1110" s="7"/>
    </row>
    <row r="1111" spans="2:3">
      <c r="B1111" s="2"/>
      <c r="C1111" s="7"/>
    </row>
    <row r="1112" spans="2:3">
      <c r="B1112" s="2"/>
      <c r="C1112" s="7"/>
    </row>
    <row r="1113" spans="2:3">
      <c r="B1113" s="2"/>
      <c r="C1113" s="7"/>
    </row>
    <row r="1114" spans="2:3">
      <c r="B1114" s="2"/>
      <c r="C1114" s="7"/>
    </row>
    <row r="1115" spans="2:3">
      <c r="B1115" s="2"/>
      <c r="C1115" s="7"/>
    </row>
    <row r="1116" spans="2:3">
      <c r="B1116" s="2"/>
      <c r="C1116" s="7"/>
    </row>
    <row r="1117" spans="2:3">
      <c r="B1117" s="2"/>
      <c r="C1117" s="7"/>
    </row>
    <row r="1118" spans="2:3">
      <c r="B1118" s="2"/>
      <c r="C1118" s="7"/>
    </row>
    <row r="1119" spans="2:3">
      <c r="B1119" s="2"/>
      <c r="C1119" s="7"/>
    </row>
    <row r="1120" spans="2:3">
      <c r="B1120" s="2"/>
      <c r="C1120" s="7"/>
    </row>
    <row r="1121" spans="2:3">
      <c r="B1121" s="2"/>
      <c r="C1121" s="7"/>
    </row>
    <row r="1122" spans="2:3">
      <c r="B1122" s="2"/>
      <c r="C1122" s="7"/>
    </row>
    <row r="1123" spans="2:3">
      <c r="B1123" s="2"/>
      <c r="C1123" s="7"/>
    </row>
    <row r="1124" spans="2:3">
      <c r="B1124" s="2"/>
      <c r="C1124" s="7"/>
    </row>
    <row r="1125" spans="2:3">
      <c r="B1125" s="2"/>
      <c r="C1125" s="7"/>
    </row>
    <row r="1126" spans="2:3">
      <c r="B1126" s="2"/>
      <c r="C1126" s="7"/>
    </row>
    <row r="1127" spans="2:3">
      <c r="B1127" s="2"/>
      <c r="C1127" s="7"/>
    </row>
    <row r="1128" spans="2:3">
      <c r="B1128" s="2"/>
      <c r="C1128" s="7"/>
    </row>
    <row r="1129" spans="2:3">
      <c r="B1129" s="2"/>
      <c r="C1129" s="7"/>
    </row>
    <row r="1130" spans="2:3">
      <c r="B1130" s="2"/>
      <c r="C1130" s="7"/>
    </row>
    <row r="1131" spans="2:3">
      <c r="B1131" s="2"/>
      <c r="C1131" s="7"/>
    </row>
    <row r="1132" spans="2:3">
      <c r="B1132" s="2"/>
      <c r="C1132" s="7"/>
    </row>
    <row r="1133" spans="2:3">
      <c r="B1133" s="2"/>
      <c r="C1133" s="7"/>
    </row>
    <row r="1134" spans="2:3">
      <c r="B1134" s="2"/>
      <c r="C1134" s="7"/>
    </row>
    <row r="1135" spans="2:3">
      <c r="B1135" s="2"/>
      <c r="C1135" s="7"/>
    </row>
    <row r="1136" spans="2:3">
      <c r="B1136" s="2"/>
      <c r="C1136" s="7"/>
    </row>
    <row r="1137" spans="2:3">
      <c r="B1137" s="2"/>
      <c r="C1137" s="7"/>
    </row>
    <row r="1138" spans="2:3">
      <c r="B1138" s="2"/>
      <c r="C1138" s="7"/>
    </row>
    <row r="1139" spans="2:3">
      <c r="B1139" s="2"/>
      <c r="C1139" s="7"/>
    </row>
    <row r="1140" spans="2:3">
      <c r="B1140" s="2"/>
      <c r="C1140" s="7"/>
    </row>
    <row r="1141" spans="2:3">
      <c r="B1141" s="2"/>
      <c r="C1141" s="7"/>
    </row>
    <row r="1142" spans="2:3">
      <c r="B1142" s="2"/>
      <c r="C1142" s="7"/>
    </row>
    <row r="1143" spans="2:3">
      <c r="B1143" s="2"/>
      <c r="C1143" s="7"/>
    </row>
    <row r="1144" spans="2:3">
      <c r="B1144" s="2"/>
      <c r="C1144" s="7"/>
    </row>
    <row r="1145" spans="2:3">
      <c r="B1145" s="2"/>
      <c r="C1145" s="7"/>
    </row>
    <row r="1146" spans="2:3">
      <c r="B1146" s="2"/>
      <c r="C1146" s="7"/>
    </row>
    <row r="1147" spans="2:3">
      <c r="B1147" s="2"/>
      <c r="C1147" s="7"/>
    </row>
    <row r="1148" spans="2:3">
      <c r="B1148" s="2"/>
      <c r="C1148" s="7"/>
    </row>
    <row r="1149" spans="2:3">
      <c r="B1149" s="2"/>
      <c r="C1149" s="7"/>
    </row>
    <row r="1150" spans="2:3">
      <c r="B1150" s="2"/>
      <c r="C1150" s="7"/>
    </row>
    <row r="1151" spans="2:3">
      <c r="B1151" s="2"/>
      <c r="C1151" s="7"/>
    </row>
    <row r="1152" spans="2:3">
      <c r="B1152" s="2"/>
      <c r="C1152" s="7"/>
    </row>
    <row r="1153" spans="2:3">
      <c r="B1153" s="2"/>
      <c r="C1153" s="7"/>
    </row>
    <row r="1154" spans="2:3">
      <c r="B1154" s="2"/>
      <c r="C1154" s="7"/>
    </row>
    <row r="1155" spans="2:3">
      <c r="B1155" s="2"/>
      <c r="C1155" s="7"/>
    </row>
    <row r="1156" spans="2:3">
      <c r="B1156" s="2"/>
      <c r="C1156" s="7"/>
    </row>
    <row r="1157" spans="2:3">
      <c r="B1157" s="2"/>
      <c r="C1157" s="7"/>
    </row>
    <row r="1158" spans="2:3">
      <c r="B1158" s="2"/>
      <c r="C1158" s="7"/>
    </row>
    <row r="1159" spans="2:3">
      <c r="B1159" s="2"/>
      <c r="C1159" s="7"/>
    </row>
    <row r="1160" spans="2:3">
      <c r="B1160" s="2"/>
      <c r="C1160" s="7"/>
    </row>
    <row r="1161" spans="2:3">
      <c r="B1161" s="2"/>
      <c r="C1161" s="7"/>
    </row>
    <row r="1162" spans="2:3">
      <c r="B1162" s="2"/>
      <c r="C1162" s="7"/>
    </row>
    <row r="1163" spans="2:3">
      <c r="B1163" s="2"/>
      <c r="C1163" s="7"/>
    </row>
    <row r="1164" spans="2:3">
      <c r="B1164" s="2"/>
      <c r="C1164" s="7"/>
    </row>
    <row r="1165" spans="2:3">
      <c r="B1165" s="2"/>
      <c r="C1165" s="7"/>
    </row>
    <row r="1166" spans="2:3">
      <c r="B1166" s="2"/>
      <c r="C1166" s="7"/>
    </row>
    <row r="1167" spans="2:3">
      <c r="B1167" s="2"/>
      <c r="C1167" s="7"/>
    </row>
    <row r="1168" spans="2:3">
      <c r="B1168" s="2"/>
      <c r="C1168" s="7"/>
    </row>
    <row r="1169" spans="2:3">
      <c r="B1169" s="2"/>
      <c r="C1169" s="7"/>
    </row>
    <row r="1170" spans="2:3">
      <c r="B1170" s="2"/>
      <c r="C1170" s="7"/>
    </row>
    <row r="1171" spans="2:3">
      <c r="B1171" s="2"/>
      <c r="C1171" s="7"/>
    </row>
    <row r="1172" spans="2:3">
      <c r="B1172" s="2"/>
      <c r="C1172" s="7"/>
    </row>
    <row r="1173" spans="2:3">
      <c r="B1173" s="2"/>
      <c r="C1173" s="7"/>
    </row>
    <row r="1174" spans="2:3">
      <c r="B1174" s="2"/>
      <c r="C1174" s="7"/>
    </row>
    <row r="1175" spans="2:3">
      <c r="B1175" s="2"/>
      <c r="C1175" s="7"/>
    </row>
    <row r="1176" spans="2:3">
      <c r="B1176" s="2"/>
      <c r="C1176" s="7"/>
    </row>
    <row r="1177" spans="2:3">
      <c r="B1177" s="2"/>
      <c r="C1177" s="7"/>
    </row>
    <row r="1178" spans="2:3">
      <c r="B1178" s="2"/>
      <c r="C1178" s="7"/>
    </row>
    <row r="1179" spans="2:3">
      <c r="B1179" s="2"/>
      <c r="C1179" s="7"/>
    </row>
    <row r="1180" spans="2:3">
      <c r="B1180" s="2"/>
      <c r="C1180" s="7"/>
    </row>
    <row r="1181" spans="2:3">
      <c r="B1181" s="2"/>
      <c r="C1181" s="7"/>
    </row>
    <row r="1182" spans="2:3">
      <c r="B1182" s="2"/>
      <c r="C1182" s="7"/>
    </row>
    <row r="1183" spans="2:3">
      <c r="B1183" s="2"/>
      <c r="C1183" s="7"/>
    </row>
    <row r="1184" spans="2:3">
      <c r="B1184" s="2"/>
      <c r="C1184" s="7"/>
    </row>
    <row r="1185" spans="2:3">
      <c r="B1185" s="2"/>
      <c r="C1185" s="7"/>
    </row>
    <row r="1186" spans="2:3">
      <c r="B1186" s="2"/>
      <c r="C1186" s="7"/>
    </row>
    <row r="1187" spans="2:3">
      <c r="B1187" s="2"/>
      <c r="C1187" s="7"/>
    </row>
    <row r="1188" spans="2:3">
      <c r="B1188" s="2"/>
      <c r="C1188" s="7"/>
    </row>
    <row r="1189" spans="2:3">
      <c r="B1189" s="2"/>
      <c r="C1189" s="7"/>
    </row>
    <row r="1190" spans="2:3">
      <c r="B1190" s="2"/>
      <c r="C1190" s="7"/>
    </row>
    <row r="1191" spans="2:3">
      <c r="B1191" s="2"/>
      <c r="C1191" s="7"/>
    </row>
    <row r="1192" spans="2:3">
      <c r="B1192" s="2"/>
      <c r="C1192" s="7"/>
    </row>
    <row r="1193" spans="2:3">
      <c r="B1193" s="2"/>
      <c r="C1193" s="7"/>
    </row>
    <row r="1194" spans="2:3">
      <c r="B1194" s="2"/>
      <c r="C1194" s="7"/>
    </row>
    <row r="1195" spans="2:3">
      <c r="B1195" s="2"/>
      <c r="C1195" s="7"/>
    </row>
    <row r="1196" spans="2:3">
      <c r="B1196" s="2"/>
      <c r="C1196" s="7"/>
    </row>
    <row r="1197" spans="2:3">
      <c r="B1197" s="2"/>
      <c r="C1197" s="7"/>
    </row>
    <row r="1198" spans="2:3">
      <c r="B1198" s="2"/>
      <c r="C1198" s="7"/>
    </row>
    <row r="1199" spans="2:3">
      <c r="B1199" s="2"/>
      <c r="C1199" s="7"/>
    </row>
    <row r="1200" spans="2:3">
      <c r="B1200" s="2"/>
      <c r="C1200" s="7"/>
    </row>
    <row r="1201" spans="2:3">
      <c r="B1201" s="2"/>
      <c r="C1201" s="7"/>
    </row>
    <row r="1202" spans="2:3">
      <c r="B1202" s="2"/>
      <c r="C1202" s="7"/>
    </row>
    <row r="1203" spans="2:3">
      <c r="B1203" s="2"/>
      <c r="C1203" s="7"/>
    </row>
    <row r="1204" spans="2:3">
      <c r="B1204" s="2"/>
      <c r="C1204" s="7"/>
    </row>
    <row r="1205" spans="2:3">
      <c r="B1205" s="2"/>
      <c r="C1205" s="7"/>
    </row>
    <row r="1206" spans="2:3">
      <c r="B1206" s="2"/>
      <c r="C1206" s="7"/>
    </row>
    <row r="1207" spans="2:3">
      <c r="B1207" s="2"/>
      <c r="C1207" s="7"/>
    </row>
    <row r="1208" spans="2:3">
      <c r="B1208" s="2"/>
      <c r="C1208" s="7"/>
    </row>
    <row r="1209" spans="2:3">
      <c r="B1209" s="2"/>
      <c r="C1209" s="7"/>
    </row>
    <row r="1210" spans="2:3">
      <c r="B1210" s="2"/>
      <c r="C1210" s="7"/>
    </row>
    <row r="1211" spans="2:3">
      <c r="B1211" s="2"/>
      <c r="C1211" s="7"/>
    </row>
    <row r="1212" spans="2:3">
      <c r="B1212" s="2"/>
      <c r="C1212" s="7"/>
    </row>
    <row r="1213" spans="2:3">
      <c r="B1213" s="2"/>
      <c r="C1213" s="7"/>
    </row>
    <row r="1214" spans="2:3">
      <c r="B1214" s="2"/>
      <c r="C1214" s="7"/>
    </row>
    <row r="1215" spans="2:3">
      <c r="B1215" s="2"/>
      <c r="C1215" s="7"/>
    </row>
    <row r="1216" spans="2:3">
      <c r="B1216" s="2"/>
      <c r="C1216" s="7"/>
    </row>
    <row r="1217" spans="2:3">
      <c r="B1217" s="2"/>
      <c r="C1217" s="7"/>
    </row>
    <row r="1218" spans="2:3">
      <c r="B1218" s="2"/>
      <c r="C1218" s="7"/>
    </row>
    <row r="1219" spans="2:3">
      <c r="B1219" s="2"/>
      <c r="C1219" s="7"/>
    </row>
    <row r="1220" spans="2:3">
      <c r="B1220" s="2"/>
      <c r="C1220" s="7"/>
    </row>
    <row r="1221" spans="2:3">
      <c r="B1221" s="2"/>
      <c r="C1221" s="7"/>
    </row>
    <row r="1222" spans="2:3">
      <c r="B1222" s="2"/>
      <c r="C1222" s="7"/>
    </row>
    <row r="1223" spans="2:3">
      <c r="B1223" s="2"/>
      <c r="C1223" s="7"/>
    </row>
    <row r="1224" spans="2:3">
      <c r="B1224" s="2"/>
      <c r="C1224" s="7"/>
    </row>
    <row r="1225" spans="2:3">
      <c r="B1225" s="2"/>
      <c r="C1225" s="7"/>
    </row>
    <row r="1226" spans="2:3">
      <c r="B1226" s="2"/>
      <c r="C1226" s="7"/>
    </row>
    <row r="1227" spans="2:3">
      <c r="B1227" s="2"/>
      <c r="C1227" s="7"/>
    </row>
    <row r="1228" spans="2:3">
      <c r="B1228" s="2"/>
      <c r="C1228" s="7"/>
    </row>
    <row r="1229" spans="2:3">
      <c r="B1229" s="2"/>
      <c r="C1229" s="7"/>
    </row>
    <row r="1230" spans="2:3">
      <c r="B1230" s="2"/>
      <c r="C1230" s="7"/>
    </row>
    <row r="1231" spans="2:3">
      <c r="B1231" s="2"/>
      <c r="C1231" s="7"/>
    </row>
    <row r="1232" spans="2:3">
      <c r="B1232" s="2"/>
      <c r="C1232" s="7"/>
    </row>
    <row r="1233" spans="2:3">
      <c r="B1233" s="2"/>
      <c r="C1233" s="7"/>
    </row>
    <row r="1234" spans="2:3">
      <c r="B1234" s="2"/>
      <c r="C1234" s="7"/>
    </row>
    <row r="1235" spans="2:3">
      <c r="B1235" s="2"/>
      <c r="C1235" s="7"/>
    </row>
    <row r="1236" spans="2:3">
      <c r="B1236" s="2"/>
      <c r="C1236" s="7"/>
    </row>
    <row r="1237" spans="2:3">
      <c r="B1237" s="2"/>
      <c r="C1237" s="7"/>
    </row>
    <row r="1238" spans="2:3">
      <c r="B1238" s="2"/>
      <c r="C1238" s="7"/>
    </row>
    <row r="1239" spans="2:3">
      <c r="B1239" s="2"/>
      <c r="C1239" s="7"/>
    </row>
    <row r="1240" spans="2:3">
      <c r="B1240" s="2"/>
      <c r="C1240" s="7"/>
    </row>
    <row r="1241" spans="2:3">
      <c r="B1241" s="2"/>
      <c r="C1241" s="7"/>
    </row>
    <row r="1242" spans="2:3">
      <c r="B1242" s="2"/>
      <c r="C1242" s="7"/>
    </row>
    <row r="1243" spans="2:3">
      <c r="B1243" s="2"/>
      <c r="C1243" s="7"/>
    </row>
    <row r="1244" spans="2:3">
      <c r="B1244" s="2"/>
      <c r="C1244" s="7"/>
    </row>
    <row r="1245" spans="2:3">
      <c r="B1245" s="2"/>
      <c r="C1245" s="7"/>
    </row>
    <row r="1246" spans="2:3">
      <c r="B1246" s="2"/>
      <c r="C1246" s="7"/>
    </row>
    <row r="1247" spans="2:3">
      <c r="B1247" s="2"/>
      <c r="C1247" s="7"/>
    </row>
    <row r="1248" spans="2:3">
      <c r="B1248" s="2"/>
      <c r="C1248" s="7"/>
    </row>
    <row r="1249" spans="2:3">
      <c r="B1249" s="2"/>
      <c r="C1249" s="7"/>
    </row>
    <row r="1250" spans="2:3">
      <c r="B1250" s="2"/>
      <c r="C1250" s="7"/>
    </row>
    <row r="1251" spans="2:3">
      <c r="B1251" s="2"/>
      <c r="C1251" s="7"/>
    </row>
    <row r="1252" spans="2:3">
      <c r="B1252" s="2"/>
      <c r="C1252" s="7"/>
    </row>
    <row r="1253" spans="2:3">
      <c r="B1253" s="2"/>
      <c r="C1253" s="7"/>
    </row>
    <row r="1254" spans="2:3">
      <c r="B1254" s="2"/>
      <c r="C1254" s="7"/>
    </row>
    <row r="1255" spans="2:3">
      <c r="B1255" s="2"/>
      <c r="C1255" s="7"/>
    </row>
    <row r="1256" spans="2:3">
      <c r="B1256" s="2"/>
      <c r="C1256" s="7"/>
    </row>
    <row r="1257" spans="2:3">
      <c r="B1257" s="2"/>
      <c r="C1257" s="7"/>
    </row>
    <row r="1258" spans="2:3">
      <c r="B1258" s="2"/>
      <c r="C1258" s="7"/>
    </row>
    <row r="1259" spans="2:3">
      <c r="B1259" s="2"/>
      <c r="C1259" s="7"/>
    </row>
    <row r="1260" spans="2:3">
      <c r="B1260" s="2"/>
      <c r="C1260" s="7"/>
    </row>
    <row r="1261" spans="2:3">
      <c r="B1261" s="2"/>
      <c r="C1261" s="7"/>
    </row>
    <row r="1262" spans="2:3">
      <c r="B1262" s="2"/>
      <c r="C1262" s="7"/>
    </row>
    <row r="1263" spans="2:3">
      <c r="B1263" s="2"/>
      <c r="C1263" s="7"/>
    </row>
    <row r="1264" spans="2:3">
      <c r="B1264" s="2"/>
      <c r="C1264" s="7"/>
    </row>
    <row r="1265" spans="2:3">
      <c r="B1265" s="2"/>
      <c r="C1265" s="7"/>
    </row>
    <row r="1266" spans="2:3">
      <c r="B1266" s="2"/>
      <c r="C1266" s="7"/>
    </row>
    <row r="1267" spans="2:3">
      <c r="B1267" s="2"/>
      <c r="C1267" s="7"/>
    </row>
    <row r="1268" spans="2:3">
      <c r="B1268" s="2"/>
      <c r="C1268" s="7"/>
    </row>
    <row r="1269" spans="2:3">
      <c r="B1269" s="2"/>
      <c r="C1269" s="7"/>
    </row>
    <row r="1270" spans="2:3">
      <c r="B1270" s="2"/>
      <c r="C1270" s="7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2023-01-28T04:31:08Z</dcterms:modified>
</cp:coreProperties>
</file>