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C1127267-2D47-4C11-87F6-BA886614F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06" i="1" l="1"/>
  <c r="F206" i="1" s="1"/>
  <c r="G206" i="1" s="1"/>
  <c r="J206" i="1" s="1"/>
  <c r="Q206" i="1"/>
  <c r="E207" i="1"/>
  <c r="F207" i="1" s="1"/>
  <c r="G207" i="1" s="1"/>
  <c r="J207" i="1" s="1"/>
  <c r="Q207" i="1"/>
  <c r="D9" i="1"/>
  <c r="C9" i="1"/>
  <c r="C7" i="1"/>
  <c r="C8" i="1"/>
  <c r="E22" i="1"/>
  <c r="F22" i="1"/>
  <c r="G22" i="1"/>
  <c r="E23" i="1"/>
  <c r="F23" i="1"/>
  <c r="G23" i="1"/>
  <c r="I23" i="1"/>
  <c r="E24" i="1"/>
  <c r="F24" i="1"/>
  <c r="G24" i="1"/>
  <c r="E25" i="1"/>
  <c r="F25" i="1"/>
  <c r="G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E30" i="1"/>
  <c r="F30" i="1"/>
  <c r="G30" i="1"/>
  <c r="E31" i="1"/>
  <c r="F31" i="1"/>
  <c r="G31" i="1"/>
  <c r="I31" i="1"/>
  <c r="E32" i="1"/>
  <c r="F32" i="1"/>
  <c r="G32" i="1"/>
  <c r="E33" i="1"/>
  <c r="F33" i="1"/>
  <c r="G33" i="1"/>
  <c r="E34" i="1"/>
  <c r="F34" i="1"/>
  <c r="G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E39" i="1"/>
  <c r="F39" i="1"/>
  <c r="G39" i="1"/>
  <c r="I39" i="1"/>
  <c r="E40" i="1"/>
  <c r="F40" i="1"/>
  <c r="G40" i="1"/>
  <c r="E41" i="1"/>
  <c r="F41" i="1"/>
  <c r="G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E46" i="1"/>
  <c r="F46" i="1"/>
  <c r="G46" i="1"/>
  <c r="E47" i="1"/>
  <c r="F47" i="1"/>
  <c r="G47" i="1"/>
  <c r="I47" i="1"/>
  <c r="E48" i="1"/>
  <c r="F48" i="1"/>
  <c r="G48" i="1"/>
  <c r="E49" i="1"/>
  <c r="F49" i="1"/>
  <c r="G49" i="1"/>
  <c r="E50" i="1"/>
  <c r="F50" i="1"/>
  <c r="G50" i="1"/>
  <c r="E51" i="1"/>
  <c r="F51" i="1"/>
  <c r="G51" i="1"/>
  <c r="I51" i="1"/>
  <c r="E52" i="1"/>
  <c r="F52" i="1"/>
  <c r="G52" i="1"/>
  <c r="E53" i="1"/>
  <c r="F53" i="1"/>
  <c r="G53" i="1"/>
  <c r="E54" i="1"/>
  <c r="F54" i="1"/>
  <c r="G54" i="1"/>
  <c r="E55" i="1"/>
  <c r="F55" i="1"/>
  <c r="G55" i="1"/>
  <c r="I55" i="1"/>
  <c r="E56" i="1"/>
  <c r="F56" i="1"/>
  <c r="G56" i="1"/>
  <c r="E57" i="1"/>
  <c r="F57" i="1"/>
  <c r="G57" i="1"/>
  <c r="E58" i="1"/>
  <c r="F58" i="1"/>
  <c r="G58" i="1"/>
  <c r="I58" i="1"/>
  <c r="E59" i="1"/>
  <c r="F59" i="1"/>
  <c r="G59" i="1"/>
  <c r="I59" i="1"/>
  <c r="E60" i="1"/>
  <c r="F60" i="1"/>
  <c r="G60" i="1"/>
  <c r="E61" i="1"/>
  <c r="F61" i="1"/>
  <c r="G61" i="1"/>
  <c r="E62" i="1"/>
  <c r="F62" i="1"/>
  <c r="G62" i="1"/>
  <c r="E63" i="1"/>
  <c r="F63" i="1"/>
  <c r="G63" i="1"/>
  <c r="I63" i="1"/>
  <c r="E64" i="1"/>
  <c r="F64" i="1"/>
  <c r="G64" i="1"/>
  <c r="E65" i="1"/>
  <c r="F65" i="1"/>
  <c r="G65" i="1"/>
  <c r="E66" i="1"/>
  <c r="F66" i="1"/>
  <c r="G66" i="1"/>
  <c r="E67" i="1"/>
  <c r="F67" i="1"/>
  <c r="G67" i="1"/>
  <c r="I67" i="1"/>
  <c r="E68" i="1"/>
  <c r="F68" i="1"/>
  <c r="G68" i="1"/>
  <c r="I68" i="1"/>
  <c r="E69" i="1"/>
  <c r="F69" i="1"/>
  <c r="G69" i="1"/>
  <c r="E70" i="1"/>
  <c r="F70" i="1"/>
  <c r="G70" i="1"/>
  <c r="E71" i="1"/>
  <c r="F71" i="1"/>
  <c r="G71" i="1"/>
  <c r="I71" i="1"/>
  <c r="E72" i="1"/>
  <c r="F72" i="1"/>
  <c r="G72" i="1"/>
  <c r="E73" i="1"/>
  <c r="F73" i="1"/>
  <c r="G73" i="1"/>
  <c r="E74" i="1"/>
  <c r="F74" i="1"/>
  <c r="G74" i="1"/>
  <c r="E75" i="1"/>
  <c r="F75" i="1"/>
  <c r="G75" i="1"/>
  <c r="I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I83" i="1"/>
  <c r="E84" i="1"/>
  <c r="F84" i="1"/>
  <c r="G84" i="1"/>
  <c r="I84" i="1"/>
  <c r="E85" i="1"/>
  <c r="F85" i="1"/>
  <c r="G85" i="1"/>
  <c r="E86" i="1"/>
  <c r="F86" i="1"/>
  <c r="G86" i="1"/>
  <c r="I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I92" i="1"/>
  <c r="E93" i="1"/>
  <c r="F93" i="1"/>
  <c r="G93" i="1"/>
  <c r="E94" i="1"/>
  <c r="F94" i="1"/>
  <c r="G94" i="1"/>
  <c r="E95" i="1"/>
  <c r="F95" i="1"/>
  <c r="G95" i="1"/>
  <c r="I95" i="1"/>
  <c r="E96" i="1"/>
  <c r="F96" i="1"/>
  <c r="G96" i="1"/>
  <c r="E97" i="1"/>
  <c r="F97" i="1"/>
  <c r="G97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I103" i="1"/>
  <c r="E104" i="1"/>
  <c r="F104" i="1"/>
  <c r="G104" i="1"/>
  <c r="I104" i="1"/>
  <c r="E105" i="1"/>
  <c r="F105" i="1"/>
  <c r="G105" i="1"/>
  <c r="E106" i="1"/>
  <c r="F106" i="1"/>
  <c r="G106" i="1"/>
  <c r="E107" i="1"/>
  <c r="F107" i="1"/>
  <c r="G107" i="1"/>
  <c r="I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I111" i="1"/>
  <c r="E112" i="1"/>
  <c r="F112" i="1"/>
  <c r="G112" i="1"/>
  <c r="I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I120" i="1"/>
  <c r="E121" i="1"/>
  <c r="F121" i="1"/>
  <c r="G121" i="1"/>
  <c r="E122" i="1"/>
  <c r="F122" i="1"/>
  <c r="G122" i="1"/>
  <c r="E123" i="1"/>
  <c r="F123" i="1"/>
  <c r="G123" i="1"/>
  <c r="I123" i="1"/>
  <c r="E124" i="1"/>
  <c r="F124" i="1"/>
  <c r="G124" i="1"/>
  <c r="I124" i="1"/>
  <c r="E125" i="1"/>
  <c r="F125" i="1"/>
  <c r="G125" i="1"/>
  <c r="I125" i="1"/>
  <c r="E126" i="1"/>
  <c r="F126" i="1"/>
  <c r="G126" i="1"/>
  <c r="E127" i="1"/>
  <c r="F127" i="1"/>
  <c r="G127" i="1"/>
  <c r="E128" i="1"/>
  <c r="F128" i="1"/>
  <c r="G128" i="1"/>
  <c r="I128" i="1"/>
  <c r="E129" i="1"/>
  <c r="F129" i="1"/>
  <c r="G129" i="1"/>
  <c r="E130" i="1"/>
  <c r="F130" i="1"/>
  <c r="G130" i="1"/>
  <c r="E131" i="1"/>
  <c r="F131" i="1"/>
  <c r="G131" i="1"/>
  <c r="I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I135" i="1"/>
  <c r="E136" i="1"/>
  <c r="F136" i="1"/>
  <c r="G136" i="1"/>
  <c r="I136" i="1"/>
  <c r="E137" i="1"/>
  <c r="F137" i="1"/>
  <c r="G137" i="1"/>
  <c r="E138" i="1"/>
  <c r="F138" i="1"/>
  <c r="G138" i="1"/>
  <c r="I138" i="1"/>
  <c r="E139" i="1"/>
  <c r="F139" i="1"/>
  <c r="G139" i="1"/>
  <c r="J139" i="1"/>
  <c r="E140" i="1"/>
  <c r="F140" i="1"/>
  <c r="G140" i="1"/>
  <c r="E141" i="1"/>
  <c r="F141" i="1"/>
  <c r="G141" i="1"/>
  <c r="J141" i="1"/>
  <c r="E142" i="1"/>
  <c r="F142" i="1"/>
  <c r="G142" i="1"/>
  <c r="E143" i="1"/>
  <c r="F143" i="1"/>
  <c r="G143" i="1"/>
  <c r="J143" i="1"/>
  <c r="E144" i="1"/>
  <c r="F144" i="1"/>
  <c r="G144" i="1"/>
  <c r="E145" i="1"/>
  <c r="F145" i="1"/>
  <c r="G145" i="1"/>
  <c r="E146" i="1"/>
  <c r="F146" i="1"/>
  <c r="G146" i="1"/>
  <c r="J146" i="1"/>
  <c r="E147" i="1"/>
  <c r="F147" i="1"/>
  <c r="G147" i="1"/>
  <c r="E148" i="1"/>
  <c r="F148" i="1"/>
  <c r="G148" i="1"/>
  <c r="J148" i="1"/>
  <c r="E149" i="1"/>
  <c r="F149" i="1"/>
  <c r="G149" i="1"/>
  <c r="E150" i="1"/>
  <c r="F150" i="1"/>
  <c r="G150" i="1"/>
  <c r="J150" i="1"/>
  <c r="E151" i="1"/>
  <c r="F151" i="1"/>
  <c r="G151" i="1"/>
  <c r="J151" i="1"/>
  <c r="E152" i="1"/>
  <c r="F152" i="1"/>
  <c r="G152" i="1"/>
  <c r="I152" i="1"/>
  <c r="E153" i="1"/>
  <c r="F153" i="1"/>
  <c r="G153" i="1"/>
  <c r="I153" i="1"/>
  <c r="E154" i="1"/>
  <c r="F154" i="1"/>
  <c r="G154" i="1"/>
  <c r="E155" i="1"/>
  <c r="F155" i="1"/>
  <c r="G155" i="1"/>
  <c r="K155" i="1"/>
  <c r="E156" i="1"/>
  <c r="F156" i="1"/>
  <c r="G156" i="1"/>
  <c r="K156" i="1"/>
  <c r="E157" i="1"/>
  <c r="F157" i="1"/>
  <c r="G157" i="1"/>
  <c r="K157" i="1"/>
  <c r="E159" i="1"/>
  <c r="F159" i="1"/>
  <c r="G159" i="1"/>
  <c r="E160" i="1"/>
  <c r="F160" i="1"/>
  <c r="G160" i="1"/>
  <c r="K160" i="1"/>
  <c r="E161" i="1"/>
  <c r="F161" i="1"/>
  <c r="G161" i="1"/>
  <c r="K161" i="1"/>
  <c r="E162" i="1"/>
  <c r="F162" i="1"/>
  <c r="G162" i="1"/>
  <c r="K162" i="1"/>
  <c r="E163" i="1"/>
  <c r="F163" i="1"/>
  <c r="G163" i="1"/>
  <c r="K163" i="1"/>
  <c r="E164" i="1"/>
  <c r="F164" i="1"/>
  <c r="G164" i="1"/>
  <c r="E165" i="1"/>
  <c r="F165" i="1"/>
  <c r="G165" i="1"/>
  <c r="K165" i="1"/>
  <c r="E166" i="1"/>
  <c r="F166" i="1"/>
  <c r="G166" i="1"/>
  <c r="E167" i="1"/>
  <c r="F167" i="1"/>
  <c r="G167" i="1"/>
  <c r="K167" i="1"/>
  <c r="E168" i="1"/>
  <c r="F168" i="1"/>
  <c r="G168" i="1"/>
  <c r="K168" i="1"/>
  <c r="E169" i="1"/>
  <c r="F169" i="1"/>
  <c r="G169" i="1"/>
  <c r="K169" i="1"/>
  <c r="E170" i="1"/>
  <c r="F170" i="1"/>
  <c r="G170" i="1"/>
  <c r="E171" i="1"/>
  <c r="F171" i="1"/>
  <c r="G171" i="1"/>
  <c r="E172" i="1"/>
  <c r="F172" i="1"/>
  <c r="G172" i="1"/>
  <c r="K172" i="1"/>
  <c r="E173" i="1"/>
  <c r="F173" i="1"/>
  <c r="G173" i="1"/>
  <c r="K173" i="1"/>
  <c r="E174" i="1"/>
  <c r="F174" i="1"/>
  <c r="G174" i="1"/>
  <c r="E175" i="1"/>
  <c r="F175" i="1"/>
  <c r="G175" i="1"/>
  <c r="E176" i="1"/>
  <c r="F176" i="1"/>
  <c r="G176" i="1"/>
  <c r="K176" i="1"/>
  <c r="E177" i="1"/>
  <c r="F177" i="1"/>
  <c r="G177" i="1"/>
  <c r="K177" i="1"/>
  <c r="E178" i="1"/>
  <c r="F178" i="1"/>
  <c r="G178" i="1"/>
  <c r="K178" i="1"/>
  <c r="E179" i="1"/>
  <c r="F179" i="1"/>
  <c r="G179" i="1"/>
  <c r="K179" i="1"/>
  <c r="E180" i="1"/>
  <c r="F180" i="1"/>
  <c r="G180" i="1"/>
  <c r="E181" i="1"/>
  <c r="F181" i="1"/>
  <c r="G181" i="1"/>
  <c r="E182" i="1"/>
  <c r="F182" i="1"/>
  <c r="G182" i="1"/>
  <c r="K182" i="1"/>
  <c r="E183" i="1"/>
  <c r="F183" i="1"/>
  <c r="G183" i="1"/>
  <c r="K183" i="1"/>
  <c r="E184" i="1"/>
  <c r="F184" i="1"/>
  <c r="G184" i="1"/>
  <c r="K184" i="1"/>
  <c r="E185" i="1"/>
  <c r="F185" i="1"/>
  <c r="G185" i="1"/>
  <c r="E186" i="1"/>
  <c r="F186" i="1"/>
  <c r="G186" i="1"/>
  <c r="K186" i="1"/>
  <c r="E187" i="1"/>
  <c r="F187" i="1"/>
  <c r="G187" i="1"/>
  <c r="K187" i="1"/>
  <c r="E188" i="1"/>
  <c r="F188" i="1"/>
  <c r="G188" i="1"/>
  <c r="K188" i="1"/>
  <c r="E189" i="1"/>
  <c r="F189" i="1"/>
  <c r="G189" i="1"/>
  <c r="K189" i="1"/>
  <c r="E190" i="1"/>
  <c r="F190" i="1"/>
  <c r="G190" i="1"/>
  <c r="K190" i="1"/>
  <c r="E191" i="1"/>
  <c r="F191" i="1"/>
  <c r="G191" i="1"/>
  <c r="J191" i="1"/>
  <c r="E192" i="1"/>
  <c r="F192" i="1"/>
  <c r="G192" i="1"/>
  <c r="E193" i="1"/>
  <c r="F193" i="1"/>
  <c r="G193" i="1"/>
  <c r="E194" i="1"/>
  <c r="F194" i="1"/>
  <c r="G194" i="1"/>
  <c r="K194" i="1"/>
  <c r="E195" i="1"/>
  <c r="F195" i="1"/>
  <c r="G195" i="1"/>
  <c r="K195" i="1"/>
  <c r="E196" i="1"/>
  <c r="F196" i="1"/>
  <c r="G196" i="1"/>
  <c r="K196" i="1"/>
  <c r="E197" i="1"/>
  <c r="F197" i="1"/>
  <c r="G197" i="1"/>
  <c r="K197" i="1"/>
  <c r="E198" i="1"/>
  <c r="F198" i="1"/>
  <c r="G198" i="1"/>
  <c r="K198" i="1"/>
  <c r="E199" i="1"/>
  <c r="F199" i="1"/>
  <c r="G199" i="1"/>
  <c r="K199" i="1"/>
  <c r="E200" i="1"/>
  <c r="F200" i="1"/>
  <c r="G200" i="1"/>
  <c r="K200" i="1"/>
  <c r="E201" i="1"/>
  <c r="F201" i="1"/>
  <c r="G201" i="1"/>
  <c r="K201" i="1"/>
  <c r="E202" i="1"/>
  <c r="F202" i="1"/>
  <c r="G202" i="1"/>
  <c r="K202" i="1"/>
  <c r="E203" i="1"/>
  <c r="F203" i="1"/>
  <c r="G203" i="1"/>
  <c r="K203" i="1"/>
  <c r="E204" i="1"/>
  <c r="F204" i="1"/>
  <c r="G204" i="1"/>
  <c r="E205" i="1"/>
  <c r="F205" i="1"/>
  <c r="G205" i="1"/>
  <c r="J205" i="1"/>
  <c r="E98" i="1"/>
  <c r="F98" i="1"/>
  <c r="E158" i="1"/>
  <c r="F158" i="1"/>
  <c r="E21" i="1"/>
  <c r="F21" i="1"/>
  <c r="F16" i="1"/>
  <c r="F17" i="1" s="1"/>
  <c r="I134" i="1"/>
  <c r="I133" i="1"/>
  <c r="K159" i="1"/>
  <c r="K166" i="1"/>
  <c r="K170" i="1"/>
  <c r="K164" i="1"/>
  <c r="K171" i="1"/>
  <c r="K174" i="1"/>
  <c r="K180" i="1"/>
  <c r="K181" i="1"/>
  <c r="K185" i="1"/>
  <c r="K192" i="1"/>
  <c r="K193" i="1"/>
  <c r="K204" i="1"/>
  <c r="J175" i="1"/>
  <c r="H98" i="1"/>
  <c r="R158" i="1"/>
  <c r="K154" i="1"/>
  <c r="H69" i="1"/>
  <c r="I121" i="1"/>
  <c r="I116" i="1"/>
  <c r="I117" i="1"/>
  <c r="I126" i="1"/>
  <c r="I130" i="1"/>
  <c r="I102" i="1"/>
  <c r="I105" i="1"/>
  <c r="I106" i="1"/>
  <c r="I108" i="1"/>
  <c r="I109" i="1"/>
  <c r="I110" i="1"/>
  <c r="I114" i="1"/>
  <c r="I115" i="1"/>
  <c r="I122" i="1"/>
  <c r="I118" i="1"/>
  <c r="I119" i="1"/>
  <c r="I127" i="1"/>
  <c r="I129" i="1"/>
  <c r="I132" i="1"/>
  <c r="I113" i="1"/>
  <c r="I97" i="1"/>
  <c r="I99" i="1"/>
  <c r="I100" i="1"/>
  <c r="I72" i="1"/>
  <c r="I74" i="1"/>
  <c r="I76" i="1"/>
  <c r="I77" i="1"/>
  <c r="I80" i="1"/>
  <c r="I81" i="1"/>
  <c r="I82" i="1"/>
  <c r="I85" i="1"/>
  <c r="I87" i="1"/>
  <c r="I88" i="1"/>
  <c r="G21" i="1"/>
  <c r="I21" i="1"/>
  <c r="I22" i="1"/>
  <c r="I24" i="1"/>
  <c r="I25" i="1"/>
  <c r="I28" i="1"/>
  <c r="I29" i="1"/>
  <c r="I30" i="1"/>
  <c r="I32" i="1"/>
  <c r="I33" i="1"/>
  <c r="I34" i="1"/>
  <c r="I36" i="1"/>
  <c r="I38" i="1"/>
  <c r="I40" i="1"/>
  <c r="I41" i="1"/>
  <c r="I44" i="1"/>
  <c r="I45" i="1"/>
  <c r="I46" i="1"/>
  <c r="I48" i="1"/>
  <c r="I49" i="1"/>
  <c r="I50" i="1"/>
  <c r="I52" i="1"/>
  <c r="I53" i="1"/>
  <c r="I54" i="1"/>
  <c r="I56" i="1"/>
  <c r="I57" i="1"/>
  <c r="I60" i="1"/>
  <c r="I61" i="1"/>
  <c r="I62" i="1"/>
  <c r="I64" i="1"/>
  <c r="I65" i="1"/>
  <c r="I66" i="1"/>
  <c r="I70" i="1"/>
  <c r="I73" i="1"/>
  <c r="I78" i="1"/>
  <c r="I79" i="1"/>
  <c r="I89" i="1"/>
  <c r="I90" i="1"/>
  <c r="I91" i="1"/>
  <c r="I137" i="1"/>
  <c r="J140" i="1"/>
  <c r="J142" i="1"/>
  <c r="J144" i="1"/>
  <c r="J145" i="1"/>
  <c r="J147" i="1"/>
  <c r="J149" i="1"/>
  <c r="I96" i="1"/>
  <c r="I101" i="1"/>
  <c r="I94" i="1"/>
  <c r="H9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9" i="1"/>
  <c r="Q100" i="1"/>
  <c r="Q101" i="1"/>
  <c r="Q112" i="1"/>
  <c r="Q139" i="1"/>
  <c r="Q140" i="1"/>
  <c r="Q141" i="1"/>
  <c r="Q142" i="1"/>
  <c r="Q144" i="1"/>
  <c r="Q145" i="1"/>
  <c r="Q146" i="1"/>
  <c r="Q147" i="1"/>
  <c r="Q148" i="1"/>
  <c r="Q149" i="1"/>
  <c r="Q150" i="1"/>
  <c r="Q151" i="1"/>
  <c r="Q152" i="1"/>
  <c r="Q153" i="1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88" i="2"/>
  <c r="C188" i="2"/>
  <c r="E188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187" i="2"/>
  <c r="C187" i="2"/>
  <c r="E187" i="2"/>
  <c r="G51" i="2"/>
  <c r="C51" i="2"/>
  <c r="E51" i="2"/>
  <c r="G50" i="2"/>
  <c r="C50" i="2"/>
  <c r="E50" i="2"/>
  <c r="G49" i="2"/>
  <c r="C49" i="2"/>
  <c r="E49" i="2"/>
  <c r="G48" i="2"/>
  <c r="C48" i="2"/>
  <c r="E48" i="2"/>
  <c r="G186" i="2"/>
  <c r="C186" i="2"/>
  <c r="E186" i="2"/>
  <c r="G185" i="2"/>
  <c r="C185" i="2"/>
  <c r="E185" i="2"/>
  <c r="G184" i="2"/>
  <c r="C184" i="2"/>
  <c r="E184" i="2"/>
  <c r="G183" i="2"/>
  <c r="C183" i="2"/>
  <c r="E183" i="2"/>
  <c r="G182" i="2"/>
  <c r="C182" i="2"/>
  <c r="E182" i="2"/>
  <c r="G181" i="2"/>
  <c r="C181" i="2"/>
  <c r="E181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47" i="2"/>
  <c r="C47" i="2"/>
  <c r="E47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170" i="2"/>
  <c r="C170" i="2"/>
  <c r="E170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69" i="2"/>
  <c r="C169" i="2"/>
  <c r="E169" i="2"/>
  <c r="G168" i="2"/>
  <c r="C168" i="2"/>
  <c r="E168" i="2"/>
  <c r="G167" i="2"/>
  <c r="C167" i="2"/>
  <c r="E167" i="2"/>
  <c r="G11" i="2"/>
  <c r="C11" i="2"/>
  <c r="E11" i="2"/>
  <c r="G166" i="2"/>
  <c r="C166" i="2"/>
  <c r="E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188" i="2"/>
  <c r="D188" i="2"/>
  <c r="B188" i="2"/>
  <c r="A188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187" i="2"/>
  <c r="D187" i="2"/>
  <c r="B187" i="2"/>
  <c r="A187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186" i="2"/>
  <c r="B186" i="2"/>
  <c r="D186" i="2"/>
  <c r="A186" i="2"/>
  <c r="H185" i="2"/>
  <c r="D185" i="2"/>
  <c r="B185" i="2"/>
  <c r="A185" i="2"/>
  <c r="H184" i="2"/>
  <c r="B184" i="2"/>
  <c r="D184" i="2"/>
  <c r="A184" i="2"/>
  <c r="H183" i="2"/>
  <c r="D183" i="2"/>
  <c r="B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D179" i="2"/>
  <c r="B179" i="2"/>
  <c r="A179" i="2"/>
  <c r="H178" i="2"/>
  <c r="B178" i="2"/>
  <c r="D178" i="2"/>
  <c r="A178" i="2"/>
  <c r="H177" i="2"/>
  <c r="D177" i="2"/>
  <c r="B177" i="2"/>
  <c r="A177" i="2"/>
  <c r="H176" i="2"/>
  <c r="B176" i="2"/>
  <c r="D176" i="2"/>
  <c r="A176" i="2"/>
  <c r="H175" i="2"/>
  <c r="D175" i="2"/>
  <c r="B175" i="2"/>
  <c r="A175" i="2"/>
  <c r="H47" i="2"/>
  <c r="B47" i="2"/>
  <c r="D47" i="2"/>
  <c r="A47" i="2"/>
  <c r="H174" i="2"/>
  <c r="D174" i="2"/>
  <c r="B174" i="2"/>
  <c r="A174" i="2"/>
  <c r="H173" i="2"/>
  <c r="B173" i="2"/>
  <c r="D173" i="2"/>
  <c r="A173" i="2"/>
  <c r="H172" i="2"/>
  <c r="D172" i="2"/>
  <c r="B172" i="2"/>
  <c r="A172" i="2"/>
  <c r="H171" i="2"/>
  <c r="B171" i="2"/>
  <c r="D171" i="2"/>
  <c r="A171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170" i="2"/>
  <c r="B170" i="2"/>
  <c r="D170" i="2"/>
  <c r="A170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69" i="2"/>
  <c r="D169" i="2"/>
  <c r="B169" i="2"/>
  <c r="A169" i="2"/>
  <c r="H168" i="2"/>
  <c r="B168" i="2"/>
  <c r="D168" i="2"/>
  <c r="A168" i="2"/>
  <c r="H167" i="2"/>
  <c r="D167" i="2"/>
  <c r="B167" i="2"/>
  <c r="A167" i="2"/>
  <c r="H11" i="2"/>
  <c r="B11" i="2"/>
  <c r="D11" i="2"/>
  <c r="A11" i="2"/>
  <c r="H166" i="2"/>
  <c r="D166" i="2"/>
  <c r="B166" i="2"/>
  <c r="A166" i="2"/>
  <c r="H165" i="2"/>
  <c r="B165" i="2"/>
  <c r="D165" i="2"/>
  <c r="A165" i="2"/>
  <c r="H164" i="2"/>
  <c r="D164" i="2"/>
  <c r="B164" i="2"/>
  <c r="A164" i="2"/>
  <c r="H163" i="2"/>
  <c r="B163" i="2"/>
  <c r="D163" i="2"/>
  <c r="A163" i="2"/>
  <c r="H162" i="2"/>
  <c r="F162" i="2"/>
  <c r="D162" i="2"/>
  <c r="B162" i="2"/>
  <c r="A162" i="2"/>
  <c r="H161" i="2"/>
  <c r="B161" i="2"/>
  <c r="F161" i="2"/>
  <c r="D161" i="2"/>
  <c r="A161" i="2"/>
  <c r="H160" i="2"/>
  <c r="F160" i="2"/>
  <c r="D160" i="2"/>
  <c r="B160" i="2"/>
  <c r="A160" i="2"/>
  <c r="H159" i="2"/>
  <c r="F159" i="2"/>
  <c r="D159" i="2"/>
  <c r="B159" i="2"/>
  <c r="A159" i="2"/>
  <c r="H158" i="2"/>
  <c r="B158" i="2"/>
  <c r="F158" i="2"/>
  <c r="D158" i="2"/>
  <c r="A158" i="2"/>
  <c r="H157" i="2"/>
  <c r="D157" i="2"/>
  <c r="B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B91" i="2"/>
  <c r="D91" i="2"/>
  <c r="A91" i="2"/>
  <c r="Q205" i="1"/>
  <c r="Q158" i="1"/>
  <c r="Q191" i="1"/>
  <c r="Q133" i="1"/>
  <c r="Q134" i="1"/>
  <c r="Q135" i="1"/>
  <c r="Q136" i="1"/>
  <c r="Q182" i="1"/>
  <c r="Q183" i="1"/>
  <c r="Q184" i="1"/>
  <c r="Q185" i="1"/>
  <c r="Q186" i="1"/>
  <c r="Q187" i="1"/>
  <c r="Q188" i="1"/>
  <c r="Q189" i="1"/>
  <c r="Q190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C17" i="1"/>
  <c r="Q175" i="1"/>
  <c r="Q171" i="1"/>
  <c r="Q172" i="1"/>
  <c r="Q173" i="1"/>
  <c r="Q174" i="1"/>
  <c r="Q176" i="1"/>
  <c r="Q177" i="1"/>
  <c r="Q178" i="1"/>
  <c r="Q179" i="1"/>
  <c r="Q180" i="1"/>
  <c r="Q181" i="1"/>
  <c r="Q164" i="1"/>
  <c r="Q165" i="1"/>
  <c r="Q166" i="1"/>
  <c r="Q167" i="1"/>
  <c r="Q168" i="1"/>
  <c r="Q169" i="1"/>
  <c r="Q170" i="1"/>
  <c r="Q162" i="1"/>
  <c r="Q98" i="1"/>
  <c r="Q156" i="1"/>
  <c r="Q163" i="1"/>
  <c r="Q157" i="1"/>
  <c r="Q154" i="1"/>
  <c r="Q155" i="1"/>
  <c r="Q159" i="1"/>
  <c r="Q160" i="1"/>
  <c r="Q161" i="1"/>
  <c r="Q138" i="1"/>
  <c r="Q137" i="1"/>
  <c r="Q143" i="1"/>
  <c r="Q113" i="1"/>
  <c r="Q121" i="1"/>
  <c r="Q116" i="1"/>
  <c r="Q117" i="1"/>
  <c r="Q125" i="1"/>
  <c r="Q126" i="1"/>
  <c r="Q130" i="1"/>
  <c r="Q102" i="1"/>
  <c r="Q103" i="1"/>
  <c r="Q104" i="1"/>
  <c r="Q105" i="1"/>
  <c r="Q106" i="1"/>
  <c r="Q107" i="1"/>
  <c r="Q108" i="1"/>
  <c r="Q109" i="1"/>
  <c r="Q110" i="1"/>
  <c r="Q111" i="1"/>
  <c r="Q114" i="1"/>
  <c r="Q115" i="1"/>
  <c r="Q122" i="1"/>
  <c r="Q123" i="1"/>
  <c r="Q124" i="1"/>
  <c r="Q118" i="1"/>
  <c r="Q119" i="1"/>
  <c r="Q120" i="1"/>
  <c r="Q127" i="1"/>
  <c r="Q128" i="1"/>
  <c r="Q129" i="1"/>
  <c r="Q131" i="1"/>
  <c r="Q132" i="1"/>
  <c r="Q69" i="1"/>
  <c r="C12" i="1"/>
  <c r="C11" i="1"/>
  <c r="O207" i="1" l="1"/>
  <c r="O206" i="1"/>
  <c r="C16" i="1"/>
  <c r="D18" i="1" s="1"/>
  <c r="O23" i="1"/>
  <c r="O55" i="1"/>
  <c r="O33" i="1"/>
  <c r="O65" i="1"/>
  <c r="O54" i="1"/>
  <c r="O142" i="1"/>
  <c r="O99" i="1"/>
  <c r="O58" i="1"/>
  <c r="O141" i="1"/>
  <c r="O46" i="1"/>
  <c r="O48" i="1"/>
  <c r="O173" i="1"/>
  <c r="O125" i="1"/>
  <c r="O204" i="1"/>
  <c r="O205" i="1"/>
  <c r="O156" i="1"/>
  <c r="O124" i="1"/>
  <c r="O105" i="1"/>
  <c r="O199" i="1"/>
  <c r="O197" i="1"/>
  <c r="O134" i="1"/>
  <c r="O160" i="1"/>
  <c r="O129" i="1"/>
  <c r="O140" i="1"/>
  <c r="O53" i="1"/>
  <c r="O60" i="1"/>
  <c r="O36" i="1"/>
  <c r="O24" i="1"/>
  <c r="O154" i="1"/>
  <c r="O104" i="1"/>
  <c r="O130" i="1"/>
  <c r="O47" i="1"/>
  <c r="O97" i="1"/>
  <c r="O26" i="1"/>
  <c r="O83" i="1"/>
  <c r="O131" i="1"/>
  <c r="O108" i="1"/>
  <c r="O128" i="1"/>
  <c r="O42" i="1"/>
  <c r="O192" i="1"/>
  <c r="O27" i="1"/>
  <c r="O59" i="1"/>
  <c r="O37" i="1"/>
  <c r="O70" i="1"/>
  <c r="O71" i="1"/>
  <c r="O147" i="1"/>
  <c r="O34" i="1"/>
  <c r="O139" i="1"/>
  <c r="O75" i="1"/>
  <c r="O146" i="1"/>
  <c r="O52" i="1"/>
  <c r="O145" i="1"/>
  <c r="O178" i="1"/>
  <c r="O103" i="1"/>
  <c r="O191" i="1"/>
  <c r="O196" i="1"/>
  <c r="O155" i="1"/>
  <c r="O127" i="1"/>
  <c r="O115" i="1"/>
  <c r="O203" i="1"/>
  <c r="O170" i="1"/>
  <c r="O135" i="1"/>
  <c r="O143" i="1"/>
  <c r="O201" i="1"/>
  <c r="O84" i="1"/>
  <c r="O68" i="1"/>
  <c r="O175" i="1"/>
  <c r="O133" i="1"/>
  <c r="O177" i="1"/>
  <c r="O72" i="1"/>
  <c r="O21" i="1"/>
  <c r="O44" i="1"/>
  <c r="O152" i="1"/>
  <c r="O40" i="1"/>
  <c r="O98" i="1"/>
  <c r="O189" i="1"/>
  <c r="O126" i="1"/>
  <c r="O182" i="1"/>
  <c r="O181" i="1"/>
  <c r="O43" i="1"/>
  <c r="O93" i="1"/>
  <c r="O92" i="1"/>
  <c r="O56" i="1"/>
  <c r="O194" i="1"/>
  <c r="O163" i="1"/>
  <c r="O110" i="1"/>
  <c r="O22" i="1"/>
  <c r="O100" i="1"/>
  <c r="O137" i="1"/>
  <c r="O61" i="1"/>
  <c r="O94" i="1"/>
  <c r="O91" i="1"/>
  <c r="O153" i="1"/>
  <c r="O202" i="1"/>
  <c r="O193" i="1"/>
  <c r="O119" i="1"/>
  <c r="O31" i="1"/>
  <c r="O63" i="1"/>
  <c r="O41" i="1"/>
  <c r="O74" i="1"/>
  <c r="O81" i="1"/>
  <c r="O151" i="1"/>
  <c r="O50" i="1"/>
  <c r="O144" i="1"/>
  <c r="O80" i="1"/>
  <c r="O150" i="1"/>
  <c r="O79" i="1"/>
  <c r="O62" i="1"/>
  <c r="O164" i="1"/>
  <c r="O107" i="1"/>
  <c r="O136" i="1"/>
  <c r="O184" i="1"/>
  <c r="O138" i="1"/>
  <c r="O132" i="1"/>
  <c r="O118" i="1"/>
  <c r="O171" i="1"/>
  <c r="O109" i="1"/>
  <c r="O172" i="1"/>
  <c r="O117" i="1"/>
  <c r="O30" i="1"/>
  <c r="O168" i="1"/>
  <c r="O185" i="1"/>
  <c r="O176" i="1"/>
  <c r="O180" i="1"/>
  <c r="O102" i="1"/>
  <c r="O76" i="1"/>
  <c r="O32" i="1"/>
  <c r="O86" i="1"/>
  <c r="O73" i="1"/>
  <c r="O120" i="1"/>
  <c r="O179" i="1"/>
  <c r="O186" i="1"/>
  <c r="O167" i="1"/>
  <c r="O96" i="1"/>
  <c r="O198" i="1"/>
  <c r="O162" i="1"/>
  <c r="O51" i="1"/>
  <c r="O38" i="1"/>
  <c r="O101" i="1"/>
  <c r="O87" i="1"/>
  <c r="O113" i="1"/>
  <c r="O169" i="1"/>
  <c r="O157" i="1"/>
  <c r="O35" i="1"/>
  <c r="O67" i="1"/>
  <c r="O45" i="1"/>
  <c r="O78" i="1"/>
  <c r="O85" i="1"/>
  <c r="O28" i="1"/>
  <c r="O66" i="1"/>
  <c r="O148" i="1"/>
  <c r="O149" i="1"/>
  <c r="O111" i="1"/>
  <c r="O121" i="1"/>
  <c r="O183" i="1"/>
  <c r="O39" i="1"/>
  <c r="O49" i="1"/>
  <c r="O89" i="1"/>
  <c r="O82" i="1"/>
  <c r="O88" i="1"/>
  <c r="O95" i="1"/>
  <c r="O123" i="1"/>
  <c r="O174" i="1"/>
  <c r="O166" i="1"/>
  <c r="O159" i="1"/>
  <c r="O200" i="1"/>
  <c r="O106" i="1"/>
  <c r="O158" i="1"/>
  <c r="O25" i="1"/>
  <c r="O77" i="1"/>
  <c r="O64" i="1"/>
  <c r="O161" i="1"/>
  <c r="O165" i="1"/>
  <c r="O190" i="1"/>
  <c r="O122" i="1"/>
  <c r="C15" i="1"/>
  <c r="O195" i="1"/>
  <c r="O90" i="1"/>
  <c r="O187" i="1"/>
  <c r="O29" i="1"/>
  <c r="O116" i="1"/>
  <c r="O57" i="1"/>
  <c r="O188" i="1"/>
  <c r="O112" i="1"/>
  <c r="O114" i="1"/>
  <c r="F18" i="1" l="1"/>
  <c r="F19" i="1" s="1"/>
  <c r="C18" i="1"/>
</calcChain>
</file>

<file path=xl/sharedStrings.xml><?xml version="1.0" encoding="utf-8"?>
<sst xmlns="http://schemas.openxmlformats.org/spreadsheetml/2006/main" count="1879" uniqueCount="700">
  <si>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</si>
  <si>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</si>
  <si>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</si>
  <si>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</si>
  <si>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</si>
  <si>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</si>
  <si>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</si>
  <si>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</si>
  <si>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</si>
  <si>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</si>
  <si>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</si>
  <si>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</si>
  <si>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</si>
  <si>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</si>
  <si>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</si>
  <si>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</si>
  <si>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</si>
  <si>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</si>
  <si>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</si>
  <si>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</si>
  <si>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</si>
  <si>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</si>
  <si>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</si>
  <si>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</si>
  <si>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</si>
  <si>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II</t>
  </si>
  <si>
    <t>IBVS 5487</t>
  </si>
  <si>
    <t>I</t>
  </si>
  <si>
    <t>v</t>
  </si>
  <si>
    <t>Brno 23</t>
  </si>
  <si>
    <t>K</t>
  </si>
  <si>
    <t>Brno 26</t>
  </si>
  <si>
    <t>Locher K</t>
  </si>
  <si>
    <t>BBSAG Bull.63</t>
  </si>
  <si>
    <t>B</t>
  </si>
  <si>
    <t>N   v</t>
  </si>
  <si>
    <t>Paschke A</t>
  </si>
  <si>
    <t>BBSAG Bull.86</t>
  </si>
  <si>
    <t>Brno 28</t>
  </si>
  <si>
    <t>Peter H</t>
  </si>
  <si>
    <t>BBSAG Bull.83</t>
  </si>
  <si>
    <t>Brno 27</t>
  </si>
  <si>
    <t>BBSAG Bull.93</t>
  </si>
  <si>
    <t>BBSAG Bull.97</t>
  </si>
  <si>
    <t>Brno 31</t>
  </si>
  <si>
    <t>BBSAG Bull.99</t>
  </si>
  <si>
    <t>ccd</t>
  </si>
  <si>
    <t>BBSAG Bull.112</t>
  </si>
  <si>
    <t>Blaettler E</t>
  </si>
  <si>
    <t>BBSAG Bull.112 ccd</t>
  </si>
  <si>
    <t>BBSAG Bull.114 ccd</t>
  </si>
  <si>
    <t>IBVS 5378</t>
  </si>
  <si>
    <t>IBVS 5357</t>
  </si>
  <si>
    <t>IBVS 5577</t>
  </si>
  <si>
    <t>IBVS 1255</t>
  </si>
  <si>
    <t>IBVS 5594</t>
  </si>
  <si>
    <t>Eccentric orbit?</t>
  </si>
  <si>
    <t>EA/SD:</t>
  </si>
  <si>
    <t>IBVS 5670</t>
  </si>
  <si>
    <t>IBVS 5676</t>
  </si>
  <si>
    <t>IBVS 5694</t>
  </si>
  <si>
    <t>CO And / GSC 3268-0398</t>
  </si>
  <si>
    <t># of data points:</t>
  </si>
  <si>
    <t>IBVS 5764</t>
  </si>
  <si>
    <t>IBVS 5761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</si>
  <si>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</si>
  <si>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</si>
  <si>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</si>
  <si>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</si>
  <si>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</si>
  <si>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</si>
  <si>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0060</t>
  </si>
  <si>
    <t>vis</t>
  </si>
  <si>
    <t>IBVS 5910</t>
  </si>
  <si>
    <t>??</t>
  </si>
  <si>
    <t>IBVS 5918</t>
  </si>
  <si>
    <t>.0002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</si>
  <si>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</si>
  <si>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</si>
  <si>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</si>
  <si>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</si>
  <si>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</si>
  <si>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</si>
  <si>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</si>
  <si>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</si>
  <si>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</si>
  <si>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</si>
  <si>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</si>
  <si>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2414672.486 </t>
  </si>
  <si>
    <t> 17.01.1899 23:39 </t>
  </si>
  <si>
    <t> 0.029 </t>
  </si>
  <si>
    <t>P </t>
  </si>
  <si>
    <t> H.Bauernfeind </t>
  </si>
  <si>
    <t> VB 7.72 </t>
  </si>
  <si>
    <t>2415403.562 </t>
  </si>
  <si>
    <t> 19.01.1901 01:29 </t>
  </si>
  <si>
    <t> 0.038 </t>
  </si>
  <si>
    <t>2415677.852 </t>
  </si>
  <si>
    <t> 20.10.1901 08:26 </t>
  </si>
  <si>
    <t> 0.178 </t>
  </si>
  <si>
    <t>2416048.753 </t>
  </si>
  <si>
    <t> 26.10.1902 06:04 </t>
  </si>
  <si>
    <t> 0.063 </t>
  </si>
  <si>
    <t>2416781.635 </t>
  </si>
  <si>
    <t> 28.10.1904 03:14 </t>
  </si>
  <si>
    <t> 0.050 </t>
  </si>
  <si>
    <t>2416790.690 </t>
  </si>
  <si>
    <t> 06.11.1904 04:33 </t>
  </si>
  <si>
    <t> -0.034 </t>
  </si>
  <si>
    <t>2416802.606 </t>
  </si>
  <si>
    <t> 18.11.1904 02:32 </t>
  </si>
  <si>
    <t> 0.003 </t>
  </si>
  <si>
    <t>2416845.539 </t>
  </si>
  <si>
    <t> 31.12.1904 00:56 </t>
  </si>
  <si>
    <t> -0.015 </t>
  </si>
  <si>
    <t>2417099.757 </t>
  </si>
  <si>
    <t> 11.09.1905 06:10 </t>
  </si>
  <si>
    <t> 0.158 </t>
  </si>
  <si>
    <t>2417185.594 </t>
  </si>
  <si>
    <t> 06.12.1905 02:15 </t>
  </si>
  <si>
    <t> 0.094 </t>
  </si>
  <si>
    <t>2417271.529 </t>
  </si>
  <si>
    <t> 02.03.1906 00:41 </t>
  </si>
  <si>
    <t> 0.129 </t>
  </si>
  <si>
    <t>2417525.618 </t>
  </si>
  <si>
    <t> 11.11.1906 02:49 </t>
  </si>
  <si>
    <t> 0.172 </t>
  </si>
  <si>
    <t>2417534.593 </t>
  </si>
  <si>
    <t> 20.11.1906 02:13 </t>
  </si>
  <si>
    <t> 0.009 </t>
  </si>
  <si>
    <t>2417797.809 </t>
  </si>
  <si>
    <t> 10.08.1907 07:24 </t>
  </si>
  <si>
    <t> 0.040 </t>
  </si>
  <si>
    <t>2417861.724 </t>
  </si>
  <si>
    <t> 13.10.1907 05:22 </t>
  </si>
  <si>
    <t> -0.013 </t>
  </si>
  <si>
    <t>2418680.601 </t>
  </si>
  <si>
    <t> 09.01.1910 02:25 </t>
  </si>
  <si>
    <t> 0.069 </t>
  </si>
  <si>
    <t>2418691.542 </t>
  </si>
  <si>
    <t> 20.01.1910 01:00 </t>
  </si>
  <si>
    <t> 0.044 </t>
  </si>
  <si>
    <t>2418857.819 </t>
  </si>
  <si>
    <t> 05.07.1910 07:39 </t>
  </si>
  <si>
    <t>2418956.668 </t>
  </si>
  <si>
    <t> 12.10.1910 04:01 </t>
  </si>
  <si>
    <t>2419053.468 </t>
  </si>
  <si>
    <t> 16.01.1911 23:13 </t>
  </si>
  <si>
    <t> 0.092 </t>
  </si>
  <si>
    <t>2419390.553 </t>
  </si>
  <si>
    <t> 20.12.1911 01:16 </t>
  </si>
  <si>
    <t> -0.028 </t>
  </si>
  <si>
    <t>2420025.820 </t>
  </si>
  <si>
    <t> 15.09.1913 07:40 </t>
  </si>
  <si>
    <t> 0.124 </t>
  </si>
  <si>
    <t>2420548.535 </t>
  </si>
  <si>
    <t> 20.02.1915 00:50 </t>
  </si>
  <si>
    <t> 0.126 </t>
  </si>
  <si>
    <t>2420853.633 </t>
  </si>
  <si>
    <t> 22.12.1915 03:11 </t>
  </si>
  <si>
    <t> 0.004 </t>
  </si>
  <si>
    <t>2421467.818 </t>
  </si>
  <si>
    <t> 27.08.1917 07:37 </t>
  </si>
  <si>
    <t> 0.093 </t>
  </si>
  <si>
    <t>2421630.500 </t>
  </si>
  <si>
    <t> 06.02.1918 00:00 </t>
  </si>
  <si>
    <t> 0.112 </t>
  </si>
  <si>
    <t>2422244.704 </t>
  </si>
  <si>
    <t> 13.10.1919 04:53 </t>
  </si>
  <si>
    <t> 0.220 </t>
  </si>
  <si>
    <t>2422606.599 </t>
  </si>
  <si>
    <t> 09.10.1920 02:22 </t>
  </si>
  <si>
    <t> 0.237 </t>
  </si>
  <si>
    <t>2422977.794 </t>
  </si>
  <si>
    <t> 15.10.1921 07:03 </t>
  </si>
  <si>
    <t> 0.415 </t>
  </si>
  <si>
    <t>2423651.778 </t>
  </si>
  <si>
    <t> 20.08.1923 06:40 </t>
  </si>
  <si>
    <t> -0.010 </t>
  </si>
  <si>
    <t>2423761.590 </t>
  </si>
  <si>
    <t> 08.12.1923 02:09 </t>
  </si>
  <si>
    <t> 0.141 </t>
  </si>
  <si>
    <t>2423803.544 </t>
  </si>
  <si>
    <t> 19.01.1924 01:03 </t>
  </si>
  <si>
    <t> 0.059 </t>
  </si>
  <si>
    <t>2424013.802 </t>
  </si>
  <si>
    <t> 16.08.1924 07:14 </t>
  </si>
  <si>
    <t> 0.135 </t>
  </si>
  <si>
    <t>2424055.742 </t>
  </si>
  <si>
    <t> 27.09.1924 05:48 </t>
  </si>
  <si>
    <t> 0.039 </t>
  </si>
  <si>
    <t>2424055.784 </t>
  </si>
  <si>
    <t> 27.09.1924 06:48 </t>
  </si>
  <si>
    <t> 0.081 </t>
  </si>
  <si>
    <t>2424055.825 </t>
  </si>
  <si>
    <t> 27.09.1924 07:48 </t>
  </si>
  <si>
    <t> 0.122 </t>
  </si>
  <si>
    <t>2424459.704 </t>
  </si>
  <si>
    <t> 05.11.1925 04:53 </t>
  </si>
  <si>
    <t> 0.086 </t>
  </si>
  <si>
    <t>2424788.747 </t>
  </si>
  <si>
    <t> 30.09.1926 05:55 </t>
  </si>
  <si>
    <t> 0.149 </t>
  </si>
  <si>
    <t>2424830.624 </t>
  </si>
  <si>
    <t> 11.11.1926 02:58 </t>
  </si>
  <si>
    <t>2424830.668 </t>
  </si>
  <si>
    <t> 11.11.1926 04:01 </t>
  </si>
  <si>
    <t> 0.034 </t>
  </si>
  <si>
    <t>2424830.712 </t>
  </si>
  <si>
    <t> 11.11.1926 05:05 </t>
  </si>
  <si>
    <t> 0.078 </t>
  </si>
  <si>
    <t>2425148.743 </t>
  </si>
  <si>
    <t> 25.09.1927 05:49 </t>
  </si>
  <si>
    <t> 0.095 </t>
  </si>
  <si>
    <t>2425148.787 </t>
  </si>
  <si>
    <t> 25.09.1927 06:53 </t>
  </si>
  <si>
    <t> 0.139 </t>
  </si>
  <si>
    <t>2425236.512 </t>
  </si>
  <si>
    <t> 22.12.1927 00:17 </t>
  </si>
  <si>
    <t> 0.136 </t>
  </si>
  <si>
    <t>2425236.559 </t>
  </si>
  <si>
    <t> 22.12.1927 01:24 </t>
  </si>
  <si>
    <t> 0.183 </t>
  </si>
  <si>
    <t>2426217.832 </t>
  </si>
  <si>
    <t> 29.08.1930 07:58 </t>
  </si>
  <si>
    <t> -0.002 </t>
  </si>
  <si>
    <t>2426971.723 </t>
  </si>
  <si>
    <t> 21.09.1932 05:21 </t>
  </si>
  <si>
    <t> -0.024 </t>
  </si>
  <si>
    <t>2426985.473 </t>
  </si>
  <si>
    <t> 04.10.1932 23:21 </t>
  </si>
  <si>
    <t> 0.018 </t>
  </si>
  <si>
    <t> W.Reim </t>
  </si>
  <si>
    <t> KVB 17.2 </t>
  </si>
  <si>
    <t>2427003.702 </t>
  </si>
  <si>
    <t> 23.10.1932 04:50 </t>
  </si>
  <si>
    <t> -0.029 </t>
  </si>
  <si>
    <t>2427014.647 </t>
  </si>
  <si>
    <t> 03.11.1932 03:31 </t>
  </si>
  <si>
    <t> -0.050 </t>
  </si>
  <si>
    <t>2427042.223 </t>
  </si>
  <si>
    <t> 30.11.1932 17:21 </t>
  </si>
  <si>
    <t> 0.111 </t>
  </si>
  <si>
    <t>2427058.562 </t>
  </si>
  <si>
    <t> 17.12.1932 01:29 </t>
  </si>
  <si>
    <t> 0.001 </t>
  </si>
  <si>
    <t>2427060.362 </t>
  </si>
  <si>
    <t> 18.12.1932 20:41 </t>
  </si>
  <si>
    <t> -0.027 </t>
  </si>
  <si>
    <t>2427071.470 </t>
  </si>
  <si>
    <t> 29.12.1932 23:16 </t>
  </si>
  <si>
    <t> 0.115 </t>
  </si>
  <si>
    <t>2427367.482 </t>
  </si>
  <si>
    <t> 21.10.1933 23:34 </t>
  </si>
  <si>
    <t> 0.045 </t>
  </si>
  <si>
    <t>2427422.321 </t>
  </si>
  <si>
    <t> 15.12.1933 19:42 </t>
  </si>
  <si>
    <t> 0.054 </t>
  </si>
  <si>
    <t>2427453.470 </t>
  </si>
  <si>
    <t> 15.01.1934 23:16 </t>
  </si>
  <si>
    <t> 0.132 </t>
  </si>
  <si>
    <t>2428052.842 </t>
  </si>
  <si>
    <t> 07.09.1935 08:12 </t>
  </si>
  <si>
    <t>2428067.492 </t>
  </si>
  <si>
    <t> 21.09.1935 23:48 </t>
  </si>
  <si>
    <t> 0.058 </t>
  </si>
  <si>
    <t>2428078.422 </t>
  </si>
  <si>
    <t> 02.10.1935 22:07 </t>
  </si>
  <si>
    <t> 0.022 </t>
  </si>
  <si>
    <t>2428396.535 </t>
  </si>
  <si>
    <t> 16.08.1936 00:50 </t>
  </si>
  <si>
    <t> 0.121 </t>
  </si>
  <si>
    <t>2428447.684 </t>
  </si>
  <si>
    <t> 06.10.1936 04:24 </t>
  </si>
  <si>
    <t>2428950.285 </t>
  </si>
  <si>
    <t> 20.02.1938 18:50 </t>
  </si>
  <si>
    <t> 0.088 </t>
  </si>
  <si>
    <t>2429160.498 </t>
  </si>
  <si>
    <t> 18.09.1938 23:57 </t>
  </si>
  <si>
    <t> 0.119 </t>
  </si>
  <si>
    <t>2429193.364 </t>
  </si>
  <si>
    <t> 21.10.1938 20:44 </t>
  </si>
  <si>
    <t> 0.087 </t>
  </si>
  <si>
    <t>2429553.463 </t>
  </si>
  <si>
    <t> 16.10.1939 23:06 </t>
  </si>
  <si>
    <t>2429573.454 </t>
  </si>
  <si>
    <t> 05.11.1939 22:53 </t>
  </si>
  <si>
    <t>2429942.617 </t>
  </si>
  <si>
    <t> 09.11.1940 02:48 </t>
  </si>
  <si>
    <t> -0.004 </t>
  </si>
  <si>
    <t>2430337.514 </t>
  </si>
  <si>
    <t> 09.12.1941 00:20 </t>
  </si>
  <si>
    <t> 0.117 </t>
  </si>
  <si>
    <t>2431035.631 </t>
  </si>
  <si>
    <t> 07.11.1943 03:08 </t>
  </si>
  <si>
    <t> 0.065 </t>
  </si>
  <si>
    <t>2431079.499 </t>
  </si>
  <si>
    <t> 20.12.1943 23:58 </t>
  </si>
  <si>
    <t>2433868.519 </t>
  </si>
  <si>
    <t> 10.08.1951 00:27 </t>
  </si>
  <si>
    <t> 0.068 </t>
  </si>
  <si>
    <t> V.M.Grigorewski </t>
  </si>
  <si>
    <t> AC 170.17 </t>
  </si>
  <si>
    <t>2433901.398 </t>
  </si>
  <si>
    <t> 11.09.1951 21:33 </t>
  </si>
  <si>
    <t> 0.049 </t>
  </si>
  <si>
    <t>2434652.541 </t>
  </si>
  <si>
    <t> 02.10.1953 00:59 </t>
  </si>
  <si>
    <t> 0.020 </t>
  </si>
  <si>
    <t>2434663.494 </t>
  </si>
  <si>
    <t> 12.10.1953 23:51 </t>
  </si>
  <si>
    <t> 0.007 </t>
  </si>
  <si>
    <t>2439088.294 </t>
  </si>
  <si>
    <t> 23.11.1965 19:03 </t>
  </si>
  <si>
    <t> 0.023 </t>
  </si>
  <si>
    <t> K.Häussler </t>
  </si>
  <si>
    <t> HABZ 81 </t>
  </si>
  <si>
    <t>2439821.193 </t>
  </si>
  <si>
    <t> 26.11.1967 16:37 </t>
  </si>
  <si>
    <t> 0.027 </t>
  </si>
  <si>
    <t>V </t>
  </si>
  <si>
    <t> M.Winiarski </t>
  </si>
  <si>
    <t>IBVS 1255 </t>
  </si>
  <si>
    <t>2441599.506 </t>
  </si>
  <si>
    <t> 09.10.1972 00:08 </t>
  </si>
  <si>
    <t>2442036.310 </t>
  </si>
  <si>
    <t> 19.12.1973 19:26 </t>
  </si>
  <si>
    <t> 0.011 </t>
  </si>
  <si>
    <t>2444485.392 </t>
  </si>
  <si>
    <t> 02.09.1980 21:24 </t>
  </si>
  <si>
    <t> A.Wagner </t>
  </si>
  <si>
    <t> BRNO 23 </t>
  </si>
  <si>
    <t>2444485.393 </t>
  </si>
  <si>
    <t> 02.09.1980 21:25 </t>
  </si>
  <si>
    <t> 0.019 </t>
  </si>
  <si>
    <t> A.Slatinsky </t>
  </si>
  <si>
    <t>2444823.486 </t>
  </si>
  <si>
    <t> 06.08.1981 23:39 </t>
  </si>
  <si>
    <t> -0.006 </t>
  </si>
  <si>
    <t> J.Manek </t>
  </si>
  <si>
    <t> BRNO 26 </t>
  </si>
  <si>
    <t>2444823.495 </t>
  </si>
  <si>
    <t> 06.08.1981 23:52 </t>
  </si>
  <si>
    <t>2444823.515 </t>
  </si>
  <si>
    <t> 07.08.1981 00:21 </t>
  </si>
  <si>
    <t> J.Silhan </t>
  </si>
  <si>
    <t>2444845.450 </t>
  </si>
  <si>
    <t> 28.08.1981 22:48 </t>
  </si>
  <si>
    <t> 0.026 </t>
  </si>
  <si>
    <t>2445205.483 </t>
  </si>
  <si>
    <t> 23.08.1982 23:35 </t>
  </si>
  <si>
    <t> 0.008 </t>
  </si>
  <si>
    <t> M.Znojilova </t>
  </si>
  <si>
    <t>2445205.489 </t>
  </si>
  <si>
    <t> 23.08.1982 23:44 </t>
  </si>
  <si>
    <t> 0.014 </t>
  </si>
  <si>
    <t>2445205.494 </t>
  </si>
  <si>
    <t> 23.08.1982 23:51 </t>
  </si>
  <si>
    <t>2445205.496 </t>
  </si>
  <si>
    <t> 23.08.1982 23:54 </t>
  </si>
  <si>
    <t> 0.021 </t>
  </si>
  <si>
    <t> P.Kucera </t>
  </si>
  <si>
    <t>2445205.499 </t>
  </si>
  <si>
    <t> 23.08.1982 23:58 </t>
  </si>
  <si>
    <t> 0.024 </t>
  </si>
  <si>
    <t> V.Bulant </t>
  </si>
  <si>
    <t>2445205.511 </t>
  </si>
  <si>
    <t> 24.08.1982 00:15 </t>
  </si>
  <si>
    <t> 0.036 </t>
  </si>
  <si>
    <t> H.Bohutinska </t>
  </si>
  <si>
    <t>2445269.455 </t>
  </si>
  <si>
    <t> 26.10.1982 22:55 </t>
  </si>
  <si>
    <t> 0.012 </t>
  </si>
  <si>
    <t> K.Locher </t>
  </si>
  <si>
    <t> BBS 63 </t>
  </si>
  <si>
    <t>2445609.385 </t>
  </si>
  <si>
    <t> 01.10.1983 21:14 </t>
  </si>
  <si>
    <t> J.Borovicka </t>
  </si>
  <si>
    <t>2445609.394 </t>
  </si>
  <si>
    <t> 01.10.1983 21:27 </t>
  </si>
  <si>
    <t> 0.005 </t>
  </si>
  <si>
    <t> V.Wagner </t>
  </si>
  <si>
    <t>2446298.413 </t>
  </si>
  <si>
    <t> 20.08.1985 21:54 </t>
  </si>
  <si>
    <t> -0.007 </t>
  </si>
  <si>
    <t> A.Paschke </t>
  </si>
  <si>
    <t> BBS 86 </t>
  </si>
  <si>
    <t>2446331.312 </t>
  </si>
  <si>
    <t> 22.09.1985 19:29 </t>
  </si>
  <si>
    <t>2446669.419 </t>
  </si>
  <si>
    <t> 26.08.1986 22:03 </t>
  </si>
  <si>
    <t> -0.018 </t>
  </si>
  <si>
    <t> J.Kankovsky </t>
  </si>
  <si>
    <t> BRNO 28 </t>
  </si>
  <si>
    <t>2446669.424 </t>
  </si>
  <si>
    <t> 26.08.1986 22:10 </t>
  </si>
  <si>
    <t> R.Brazda </t>
  </si>
  <si>
    <t>2446669.429 </t>
  </si>
  <si>
    <t> 26.08.1986 22:17 </t>
  </si>
  <si>
    <t> -0.008 </t>
  </si>
  <si>
    <t> P.Krivanek </t>
  </si>
  <si>
    <t>2446819.317 </t>
  </si>
  <si>
    <t> 23.01.1987 19:36 </t>
  </si>
  <si>
    <t> H.Peter </t>
  </si>
  <si>
    <t> BBS 83 </t>
  </si>
  <si>
    <t>2447029.471 </t>
  </si>
  <si>
    <t> 21.08.1987 23:18 </t>
  </si>
  <si>
    <t> -0.016 </t>
  </si>
  <si>
    <t> D.Benes </t>
  </si>
  <si>
    <t> BRNO 30 </t>
  </si>
  <si>
    <t>2447029.493 </t>
  </si>
  <si>
    <t> 21.08.1987 23:49 </t>
  </si>
  <si>
    <t> 0.006 </t>
  </si>
  <si>
    <t> P.Znojilova </t>
  </si>
  <si>
    <t>2447040.440 </t>
  </si>
  <si>
    <t> 01.09.1987 22:33 </t>
  </si>
  <si>
    <t> M.Zejda </t>
  </si>
  <si>
    <t>2447804.410 </t>
  </si>
  <si>
    <t> 04.10.1989 21:50 </t>
  </si>
  <si>
    <t> BBS 93 </t>
  </si>
  <si>
    <t>2448208.368 </t>
  </si>
  <si>
    <t> 12.11.1990 20:49 </t>
  </si>
  <si>
    <t> 0.035 </t>
  </si>
  <si>
    <t> BBS 97 </t>
  </si>
  <si>
    <t>2448482.478 </t>
  </si>
  <si>
    <t> 13.08.1991 23:28 </t>
  </si>
  <si>
    <t> -0.005 </t>
  </si>
  <si>
    <t> J.Zahajsky </t>
  </si>
  <si>
    <t> BRNO 31 </t>
  </si>
  <si>
    <t>2448482.490 </t>
  </si>
  <si>
    <t> 13.08.1991 23:45 </t>
  </si>
  <si>
    <t> K.Prokes </t>
  </si>
  <si>
    <t>2448504.422 </t>
  </si>
  <si>
    <t> 04.09.1991 22:07 </t>
  </si>
  <si>
    <t> Z.Egyhazi </t>
  </si>
  <si>
    <t>2448504.428 </t>
  </si>
  <si>
    <t> 04.09.1991 22:16 </t>
  </si>
  <si>
    <t> 0.013 </t>
  </si>
  <si>
    <t> BBS 99 </t>
  </si>
  <si>
    <t>2448504.434 </t>
  </si>
  <si>
    <t> 04.09.1991 22:24 </t>
  </si>
  <si>
    <t> P.Dolinsky </t>
  </si>
  <si>
    <t>2448535.478 </t>
  </si>
  <si>
    <t> 05.10.1991 23:28 </t>
  </si>
  <si>
    <t> J.Csipes </t>
  </si>
  <si>
    <t>2449639.409 </t>
  </si>
  <si>
    <t> 13.10.1994 21:48 </t>
  </si>
  <si>
    <t> P.Molik </t>
  </si>
  <si>
    <t>OEJV 0060 </t>
  </si>
  <si>
    <t>2449659.503 </t>
  </si>
  <si>
    <t> 03.11.1994 00:04 </t>
  </si>
  <si>
    <t> 0.002 </t>
  </si>
  <si>
    <t>2449661.330 </t>
  </si>
  <si>
    <t> 04.11.1994 19:55 </t>
  </si>
  <si>
    <t>2449977.514 </t>
  </si>
  <si>
    <t> 17.09.1995 00:20 </t>
  </si>
  <si>
    <t> -0.001 </t>
  </si>
  <si>
    <t>2449997.620 </t>
  </si>
  <si>
    <t> 07.10.1995 02:52 </t>
  </si>
  <si>
    <t> 0.000 </t>
  </si>
  <si>
    <t>E </t>
  </si>
  <si>
    <t>?</t>
  </si>
  <si>
    <t> BBS 112 </t>
  </si>
  <si>
    <t>2450317.4572 </t>
  </si>
  <si>
    <t> 21.08.1996 22:58 </t>
  </si>
  <si>
    <t> -0.0045 </t>
  </si>
  <si>
    <t> J.Cechal </t>
  </si>
  <si>
    <t> BRNO 32 </t>
  </si>
  <si>
    <t>2450317.4669 </t>
  </si>
  <si>
    <t> 21.08.1996 23:12 </t>
  </si>
  <si>
    <t> 0.0052 </t>
  </si>
  <si>
    <t> K.Koss </t>
  </si>
  <si>
    <t>2450317.4746 </t>
  </si>
  <si>
    <t> 21.08.1996 23:23 </t>
  </si>
  <si>
    <t> 0.0129 </t>
  </si>
  <si>
    <t> P.Sobotka </t>
  </si>
  <si>
    <t>2450317.4808 </t>
  </si>
  <si>
    <t> 21.08.1996 23:32 </t>
  </si>
  <si>
    <t> 0.0191 </t>
  </si>
  <si>
    <t> L.Brat </t>
  </si>
  <si>
    <t>2450436.2601 </t>
  </si>
  <si>
    <t> 18.12.1996 18:14 </t>
  </si>
  <si>
    <t> 0.0000 </t>
  </si>
  <si>
    <t> E.Blättler </t>
  </si>
  <si>
    <t> BBS 114 </t>
  </si>
  <si>
    <t>2450688.4840 </t>
  </si>
  <si>
    <t> 27.08.1997 23:36 </t>
  </si>
  <si>
    <t> 0.0058 </t>
  </si>
  <si>
    <t>2451017.4522 </t>
  </si>
  <si>
    <t> 22.07.1998 22:51 </t>
  </si>
  <si>
    <t> -0.0062 </t>
  </si>
  <si>
    <t> J.Gozdal </t>
  </si>
  <si>
    <t>2451017.4577 </t>
  </si>
  <si>
    <t> 22.07.1998 22:59 </t>
  </si>
  <si>
    <t> -0.0007 </t>
  </si>
  <si>
    <t> M.Netolicky </t>
  </si>
  <si>
    <t>2451017.4619 </t>
  </si>
  <si>
    <t> 22.07.1998 23:05 </t>
  </si>
  <si>
    <t> 0.0035 </t>
  </si>
  <si>
    <t> J.Cerny </t>
  </si>
  <si>
    <t>2451017.4626 </t>
  </si>
  <si>
    <t> 22.07.1998 23:06 </t>
  </si>
  <si>
    <t> 0.0042 </t>
  </si>
  <si>
    <t>2451017.4675 </t>
  </si>
  <si>
    <t> 22.07.1998 23:13 </t>
  </si>
  <si>
    <t> 0.0091 </t>
  </si>
  <si>
    <t> S.Macuchova </t>
  </si>
  <si>
    <t>2451017.4689 </t>
  </si>
  <si>
    <t> 22.07.1998 23:15 </t>
  </si>
  <si>
    <t> 0.0105 </t>
  </si>
  <si>
    <t> L.Filipenska </t>
  </si>
  <si>
    <t>2451017.4716 </t>
  </si>
  <si>
    <t> 22.07.1998 23:19 </t>
  </si>
  <si>
    <t> 0.0132 </t>
  </si>
  <si>
    <t> P.Kabath </t>
  </si>
  <si>
    <t>2451017.4730 </t>
  </si>
  <si>
    <t> 22.07.1998 23:21 </t>
  </si>
  <si>
    <t> 0.0146 </t>
  </si>
  <si>
    <t> O.Bracek </t>
  </si>
  <si>
    <t>2451017.4800 </t>
  </si>
  <si>
    <t> 22.07.1998 23:31 </t>
  </si>
  <si>
    <t> 0.0216 </t>
  </si>
  <si>
    <t> J.Barton </t>
  </si>
  <si>
    <t>2452245.6516 </t>
  </si>
  <si>
    <t> 02.12.2001 03:38 </t>
  </si>
  <si>
    <t> 0.0004 </t>
  </si>
  <si>
    <t>G</t>
  </si>
  <si>
    <t> C.Lacy </t>
  </si>
  <si>
    <t>IBVS 5357 </t>
  </si>
  <si>
    <t>2452267.5833 </t>
  </si>
  <si>
    <t> 24.12.2001 01:59 </t>
  </si>
  <si>
    <t> 0.0001 </t>
  </si>
  <si>
    <t>2452490.5572 </t>
  </si>
  <si>
    <t> 04.08.2002 01:22 </t>
  </si>
  <si>
    <t> -0.0015 </t>
  </si>
  <si>
    <t> Sarounova&amp;Wolf </t>
  </si>
  <si>
    <t>IBVS 5594 </t>
  </si>
  <si>
    <t>2452539.9063 </t>
  </si>
  <si>
    <t> 22.09.2002 09:45 </t>
  </si>
  <si>
    <t> 0.0006 </t>
  </si>
  <si>
    <t> S.Dvorak </t>
  </si>
  <si>
    <t>IBVS 5378 </t>
  </si>
  <si>
    <t>2452982.2009 </t>
  </si>
  <si>
    <t> 08.12.2003 16:49 </t>
  </si>
  <si>
    <t> -0.0004 </t>
  </si>
  <si>
    <t> L.Kotková &amp; M.Wolf </t>
  </si>
  <si>
    <t>IBVS 5676 </t>
  </si>
  <si>
    <t>2453230.7632 </t>
  </si>
  <si>
    <t> 13.08.2004 06:19 </t>
  </si>
  <si>
    <t> -0.0010 </t>
  </si>
  <si>
    <t>IBVS 5577 </t>
  </si>
  <si>
    <t>2453302.0419 </t>
  </si>
  <si>
    <t> 23.10.2004 13:00 </t>
  </si>
  <si>
    <t> -0.0013 </t>
  </si>
  <si>
    <t> C.-H.Kim et al. </t>
  </si>
  <si>
    <t>IBVS 5694 </t>
  </si>
  <si>
    <t>2453314.8376 </t>
  </si>
  <si>
    <t> 05.11.2004 08:06 </t>
  </si>
  <si>
    <t> 0.0007 </t>
  </si>
  <si>
    <t>IBVS 5670 </t>
  </si>
  <si>
    <t>2453358.7009 </t>
  </si>
  <si>
    <t> 19.12.2004 04:49 </t>
  </si>
  <si>
    <t>2453360.5309 </t>
  </si>
  <si>
    <t> 21.12.2004 00:44 </t>
  </si>
  <si>
    <t> 0.0023 </t>
  </si>
  <si>
    <t>2453634.6781 </t>
  </si>
  <si>
    <t> 21.09.2005 04:16 </t>
  </si>
  <si>
    <t> -0.0006 </t>
  </si>
  <si>
    <t>2453676.7161 </t>
  </si>
  <si>
    <t> 02.11.2005 05:11 </t>
  </si>
  <si>
    <t> 0.0010 </t>
  </si>
  <si>
    <t>2453687.6808 </t>
  </si>
  <si>
    <t> 13.11.2005 04:20 </t>
  </si>
  <si>
    <t> -0.0003 </t>
  </si>
  <si>
    <t>2453731.5451 </t>
  </si>
  <si>
    <t> 27.12.2005 01:04 </t>
  </si>
  <si>
    <t> -0.0000 </t>
  </si>
  <si>
    <t>C </t>
  </si>
  <si>
    <t>IBVS 5764 </t>
  </si>
  <si>
    <t>2453751.6494 </t>
  </si>
  <si>
    <t> 16.01.2006 03:35 </t>
  </si>
  <si>
    <t> -0.0001 </t>
  </si>
  <si>
    <t>2454016.6612 </t>
  </si>
  <si>
    <t> 08.10.2006 03:52 </t>
  </si>
  <si>
    <t>2454027.6270 </t>
  </si>
  <si>
    <t> 19.10.2006 03:02 </t>
  </si>
  <si>
    <t>2454029.4488 </t>
  </si>
  <si>
    <t> 20.10.2006 22:46 </t>
  </si>
  <si>
    <t>-I</t>
  </si>
  <si>
    <t> F.Agerer </t>
  </si>
  <si>
    <t>BAVM 183 </t>
  </si>
  <si>
    <t>2454038.5924 </t>
  </si>
  <si>
    <t> 30.10.2006 02:13 </t>
  </si>
  <si>
    <t>841</t>
  </si>
  <si>
    <t> -0.0009 </t>
  </si>
  <si>
    <t>2454045.9039 </t>
  </si>
  <si>
    <t> 06.11.2006 09:41 </t>
  </si>
  <si>
    <t>845</t>
  </si>
  <si>
    <t>2454047.7310 </t>
  </si>
  <si>
    <t> 08.11.2006 05:32 </t>
  </si>
  <si>
    <t>846</t>
  </si>
  <si>
    <t>2454067.8365 </t>
  </si>
  <si>
    <t> 28.11.2006 08:04 </t>
  </si>
  <si>
    <t>857</t>
  </si>
  <si>
    <t> 0.0005 </t>
  </si>
  <si>
    <t>2454080.6281 </t>
  </si>
  <si>
    <t> 11.12.2006 03:04 </t>
  </si>
  <si>
    <t>864</t>
  </si>
  <si>
    <t> -0.0016 </t>
  </si>
  <si>
    <t>2454100.7342 </t>
  </si>
  <si>
    <t> 31.12.2006 05:37 </t>
  </si>
  <si>
    <t>875</t>
  </si>
  <si>
    <t> 0.0002 </t>
  </si>
  <si>
    <t>2454321.8820 </t>
  </si>
  <si>
    <t> 09.08.2007 09:10 </t>
  </si>
  <si>
    <t>996</t>
  </si>
  <si>
    <t>IBVS 5910 </t>
  </si>
  <si>
    <t>2454332.8474 </t>
  </si>
  <si>
    <t> 20.08.2007 08:20 </t>
  </si>
  <si>
    <t>1002</t>
  </si>
  <si>
    <t>2454343.8131 </t>
  </si>
  <si>
    <t> 31.08.2007 07:30 </t>
  </si>
  <si>
    <t>1008</t>
  </si>
  <si>
    <t>2454365.7456 </t>
  </si>
  <si>
    <t> 22.09.2007 05:53 </t>
  </si>
  <si>
    <t>1020</t>
  </si>
  <si>
    <t>2454387.6785 </t>
  </si>
  <si>
    <t> 14.10.2007 04:17 </t>
  </si>
  <si>
    <t>1032</t>
  </si>
  <si>
    <t>2454409.6103 </t>
  </si>
  <si>
    <t> 05.11.2007 02:38 </t>
  </si>
  <si>
    <t>1044</t>
  </si>
  <si>
    <t>2454418.7474 </t>
  </si>
  <si>
    <t> 14.11.2007 05:56 </t>
  </si>
  <si>
    <t>1049</t>
  </si>
  <si>
    <t> -0.0008 </t>
  </si>
  <si>
    <t>2454420.5760 </t>
  </si>
  <si>
    <t> 16.11.2007 01:49 </t>
  </si>
  <si>
    <t>1050</t>
  </si>
  <si>
    <t>2454718.4853 </t>
  </si>
  <si>
    <t> 08.09.2008 23:38 </t>
  </si>
  <si>
    <t>1213</t>
  </si>
  <si>
    <t>-U;-I</t>
  </si>
  <si>
    <t> M.&amp; K.Rätz </t>
  </si>
  <si>
    <t>BAVM 209 </t>
  </si>
  <si>
    <t>2454734.9352 </t>
  </si>
  <si>
    <t> 25.09.2008 10:26 </t>
  </si>
  <si>
    <t>1222</t>
  </si>
  <si>
    <t>2454736.7608 </t>
  </si>
  <si>
    <t> 27.09.2008 06:15 </t>
  </si>
  <si>
    <t>1223</t>
  </si>
  <si>
    <t>2454745.9002 </t>
  </si>
  <si>
    <t> 06.10.2008 09:36 </t>
  </si>
  <si>
    <t>1228</t>
  </si>
  <si>
    <t>2454747.7290 </t>
  </si>
  <si>
    <t> 08.10.2008 05:29 </t>
  </si>
  <si>
    <t>1229</t>
  </si>
  <si>
    <t>2454756.8668 </t>
  </si>
  <si>
    <t> 17.10.2008 08:48 </t>
  </si>
  <si>
    <t>1234</t>
  </si>
  <si>
    <t>2454758.6957 </t>
  </si>
  <si>
    <t> 19.10.2008 04:41 </t>
  </si>
  <si>
    <t>1235</t>
  </si>
  <si>
    <t> 0.0013 </t>
  </si>
  <si>
    <t>2454767.8323 </t>
  </si>
  <si>
    <t> 28.10.2008 07:58 </t>
  </si>
  <si>
    <t>1240</t>
  </si>
  <si>
    <t> -0.0005 </t>
  </si>
  <si>
    <t>2454778.7987 </t>
  </si>
  <si>
    <t> 08.11.2008 07:10 </t>
  </si>
  <si>
    <t>1246</t>
  </si>
  <si>
    <t>2454778.8003 </t>
  </si>
  <si>
    <t> 08.11.2008 07:12 </t>
  </si>
  <si>
    <t> 0.0015 </t>
  </si>
  <si>
    <t>2454789.7646 </t>
  </si>
  <si>
    <t> 19.11.2008 06:21 </t>
  </si>
  <si>
    <t>1252</t>
  </si>
  <si>
    <t> -0.0002 </t>
  </si>
  <si>
    <t>2454800.7295 </t>
  </si>
  <si>
    <t> 30.11.2008 05:30 </t>
  </si>
  <si>
    <t>1258</t>
  </si>
  <si>
    <t>2454811.6962 </t>
  </si>
  <si>
    <t> 11.12.2008 04:42 </t>
  </si>
  <si>
    <t>1264</t>
  </si>
  <si>
    <t>2454822.6622 </t>
  </si>
  <si>
    <t> 22.12.2008 03:53 </t>
  </si>
  <si>
    <t>1270</t>
  </si>
  <si>
    <t>2456650.3332 </t>
  </si>
  <si>
    <t> 23.12.2013 19:59 </t>
  </si>
  <si>
    <t>2270</t>
  </si>
  <si>
    <t> 0.0026 </t>
  </si>
  <si>
    <t>BAVM 234 </t>
  </si>
  <si>
    <t>s5</t>
  </si>
  <si>
    <t>s6</t>
  </si>
  <si>
    <t>s7</t>
  </si>
  <si>
    <t>BAD?</t>
  </si>
  <si>
    <t>1899-01-17</t>
  </si>
  <si>
    <t>Add cycle</t>
  </si>
  <si>
    <t>Old Cycle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</si>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</sst>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And - O-C Diagr.</a:t>
            </a:r>
          </a:p>
        </c:rich>
      </c:tx>
      <c:layout>
        <c:manualLayout>
          <c:xMode val="edge"/>
          <c:yMode val="edge"/>
          <c:x val="0.3783362793936472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4767261368646"/>
          <c:y val="0.14769252958613219"/>
          <c:w val="0.8131874365214725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A!$H$21:$H$973</c:f>
              <c:numCache>
                <c:formatCode>General</c:formatCode>
                <c:ptCount val="953"/>
                <c:pt idx="48">
                  <c:v>0</c:v>
                </c:pt>
                <c:pt idx="72">
                  <c:v>3.0142000003252178E-2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A-4F21-B1B3-CB829FB13086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plus>
            <c:minus>
              <c:numRef>
                <c:f>A!$D$21:$D$973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A!$I$21:$I$973</c:f>
              <c:numCache>
                <c:formatCode>General</c:formatCode>
                <c:ptCount val="953"/>
                <c:pt idx="0">
                  <c:v>-5.8368999996673665E-2</c:v>
                </c:pt>
                <c:pt idx="1">
                  <c:v>-4.7568999998475192E-2</c:v>
                </c:pt>
                <c:pt idx="2">
                  <c:v>9.2981000003419467E-2</c:v>
                </c:pt>
                <c:pt idx="3">
                  <c:v>-2.1607999997286242E-2</c:v>
                </c:pt>
                <c:pt idx="4">
                  <c:v>-3.2471000002260553E-2</c:v>
                </c:pt>
                <c:pt idx="5">
                  <c:v>-0.11578599999847938</c:v>
                </c:pt>
                <c:pt idx="6">
                  <c:v>-7.9595499999413732E-2</c:v>
                </c:pt>
                <c:pt idx="7">
                  <c:v>-9.6675999997387407E-2</c:v>
                </c:pt>
                <c:pt idx="8">
                  <c:v>7.6167000002897112E-2</c:v>
                </c:pt>
                <c:pt idx="9">
                  <c:v>1.3006000004679663E-2</c:v>
                </c:pt>
                <c:pt idx="10">
                  <c:v>4.7845000000961591E-2</c:v>
                </c:pt>
                <c:pt idx="11">
                  <c:v>9.1688000000431202E-2</c:v>
                </c:pt>
                <c:pt idx="12">
                  <c:v>-7.1626999997533858E-2</c:v>
                </c:pt>
                <c:pt idx="13">
                  <c:v>-3.909899999780464E-2</c:v>
                </c:pt>
                <c:pt idx="14">
                  <c:v>-9.2304000001604436E-2</c:v>
                </c:pt>
                <c:pt idx="15">
                  <c:v>-8.3279999998921994E-3</c:v>
                </c:pt>
                <c:pt idx="16">
                  <c:v>-3.3305999997537583E-2</c:v>
                </c:pt>
                <c:pt idx="17">
                  <c:v>-7.3638999998365762E-2</c:v>
                </c:pt>
                <c:pt idx="18">
                  <c:v>8.1559000002016546E-2</c:v>
                </c:pt>
                <c:pt idx="19">
                  <c:v>1.5420000003359746E-2</c:v>
                </c:pt>
                <c:pt idx="20">
                  <c:v>-0.10340349999751197</c:v>
                </c:pt>
                <c:pt idx="21">
                  <c:v>5.0704000001132954E-2</c:v>
                </c:pt>
                <c:pt idx="22">
                  <c:v>5.4086000000097556E-2</c:v>
                </c:pt>
                <c:pt idx="23">
                  <c:v>-6.7634999995789258E-2</c:v>
                </c:pt>
                <c:pt idx="24">
                  <c:v>2.2597000002861023E-2</c:v>
                </c:pt>
                <c:pt idx="25">
                  <c:v>4.259000000092783E-2</c:v>
                </c:pt>
                <c:pt idx="26">
                  <c:v>0.15182200000344892</c:v>
                </c:pt>
                <c:pt idx="27">
                  <c:v>0.1695480000016687</c:v>
                </c:pt>
                <c:pt idx="28">
                  <c:v>0.34895900000265101</c:v>
                </c:pt>
                <c:pt idx="29">
                  <c:v>-7.4688000000605825E-2</c:v>
                </c:pt>
                <c:pt idx="30">
                  <c:v>7.753200000297511E-2</c:v>
                </c:pt>
                <c:pt idx="31">
                  <c:v>-4.7169999961624853E-3</c:v>
                </c:pt>
                <c:pt idx="32">
                  <c:v>7.2038000002066838E-2</c:v>
                </c:pt>
                <c:pt idx="33">
                  <c:v>-2.4210999999922933E-2</c:v>
                </c:pt>
                <c:pt idx="34">
                  <c:v>1.7789000001357635E-2</c:v>
                </c:pt>
                <c:pt idx="35">
                  <c:v>5.8789000002434477E-2</c:v>
                </c:pt>
                <c:pt idx="36">
                  <c:v>2.4266000003990484E-2</c:v>
                </c:pt>
                <c:pt idx="37">
                  <c:v>8.7926000000152271E-2</c:v>
                </c:pt>
                <c:pt idx="38">
                  <c:v>-7.1323000000120373E-2</c:v>
                </c:pt>
                <c:pt idx="39">
                  <c:v>-2.7322999998432351E-2</c:v>
                </c:pt>
                <c:pt idx="40">
                  <c:v>1.6676999999617692E-2</c:v>
                </c:pt>
                <c:pt idx="41">
                  <c:v>3.4315000000788132E-2</c:v>
                </c:pt>
                <c:pt idx="42">
                  <c:v>7.8315000002476154E-2</c:v>
                </c:pt>
                <c:pt idx="43">
                  <c:v>7.5490999999601627E-2</c:v>
                </c:pt>
                <c:pt idx="44">
                  <c:v>0.12249100000190083</c:v>
                </c:pt>
                <c:pt idx="45">
                  <c:v>-5.9539999998378335E-2</c:v>
                </c:pt>
                <c:pt idx="46">
                  <c:v>-7.9527499998221174E-2</c:v>
                </c:pt>
                <c:pt idx="47">
                  <c:v>-3.6999999996623956E-2</c:v>
                </c:pt>
                <c:pt idx="49">
                  <c:v>-8.4629999997559935E-2</c:v>
                </c:pt>
                <c:pt idx="50">
                  <c:v>-0.10560799999802839</c:v>
                </c:pt>
                <c:pt idx="51">
                  <c:v>5.544700000245939E-2</c:v>
                </c:pt>
                <c:pt idx="52">
                  <c:v>-5.4519999997864943E-2</c:v>
                </c:pt>
                <c:pt idx="53">
                  <c:v>-8.2182999998622108E-2</c:v>
                </c:pt>
                <c:pt idx="54">
                  <c:v>5.9839000001375098E-2</c:v>
                </c:pt>
                <c:pt idx="55">
                  <c:v>-9.5669999973324593E-3</c:v>
                </c:pt>
                <c:pt idx="56">
                  <c:v>-4.5699999827775173E-4</c:v>
                </c:pt>
                <c:pt idx="57">
                  <c:v>7.8272000002471032E-2</c:v>
                </c:pt>
                <c:pt idx="58">
                  <c:v>-2.3191999996925006E-2</c:v>
                </c:pt>
                <c:pt idx="59">
                  <c:v>5.5040000006556511E-3</c:v>
                </c:pt>
                <c:pt idx="60">
                  <c:v>-3.0473999999230728E-2</c:v>
                </c:pt>
                <c:pt idx="61">
                  <c:v>6.9164000000455417E-2</c:v>
                </c:pt>
                <c:pt idx="62">
                  <c:v>4.3600000004516914E-2</c:v>
                </c:pt>
                <c:pt idx="63">
                  <c:v>3.7275000002409797E-2</c:v>
                </c:pt>
                <c:pt idx="64">
                  <c:v>6.903000000238535E-2</c:v>
                </c:pt>
                <c:pt idx="65">
                  <c:v>3.7096000003657537E-2</c:v>
                </c:pt>
                <c:pt idx="66">
                  <c:v>8.6484999999811407E-2</c:v>
                </c:pt>
                <c:pt idx="67">
                  <c:v>-2.680799999870942E-2</c:v>
                </c:pt>
                <c:pt idx="68">
                  <c:v>-5.1734000000578817E-2</c:v>
                </c:pt>
                <c:pt idx="69">
                  <c:v>7.0058000001154142E-2</c:v>
                </c:pt>
                <c:pt idx="70">
                  <c:v>1.9792000002780696E-2</c:v>
                </c:pt>
                <c:pt idx="71">
                  <c:v>2.3880000000644941E-2</c:v>
                </c:pt>
                <c:pt idx="73">
                  <c:v>1.1208000003534835E-2</c:v>
                </c:pt>
                <c:pt idx="74">
                  <c:v>-1.5285000001313165E-2</c:v>
                </c:pt>
                <c:pt idx="75">
                  <c:v>-2.8263000000151806E-2</c:v>
                </c:pt>
                <c:pt idx="76">
                  <c:v>-3.859999924316071E-4</c:v>
                </c:pt>
                <c:pt idx="78">
                  <c:v>2.652000002854038E-3</c:v>
                </c:pt>
                <c:pt idx="79">
                  <c:v>-4.805000004125759E-3</c:v>
                </c:pt>
                <c:pt idx="80">
                  <c:v>8.7750000020605512E-3</c:v>
                </c:pt>
                <c:pt idx="81">
                  <c:v>9.7749999986262992E-3</c:v>
                </c:pt>
                <c:pt idx="82">
                  <c:v>-1.4880000002449378E-2</c:v>
                </c:pt>
                <c:pt idx="83">
                  <c:v>-5.8799999969778582E-3</c:v>
                </c:pt>
                <c:pt idx="84">
                  <c:v>1.411999999982072E-2</c:v>
                </c:pt>
                <c:pt idx="85">
                  <c:v>1.716399999713758E-2</c:v>
                </c:pt>
                <c:pt idx="86">
                  <c:v>5.5299999803537503E-4</c:v>
                </c:pt>
                <c:pt idx="87">
                  <c:v>6.5529999992577359E-3</c:v>
                </c:pt>
                <c:pt idx="88">
                  <c:v>1.1552999996638391E-2</c:v>
                </c:pt>
                <c:pt idx="89">
                  <c:v>1.3552999997045845E-2</c:v>
                </c:pt>
                <c:pt idx="90">
                  <c:v>1.6553000001295004E-2</c:v>
                </c:pt>
                <c:pt idx="91">
                  <c:v>2.8552999996463768E-2</c:v>
                </c:pt>
                <c:pt idx="92">
                  <c:v>4.3480000022100285E-3</c:v>
                </c:pt>
                <c:pt idx="93">
                  <c:v>-1.0969999995722901E-2</c:v>
                </c:pt>
                <c:pt idx="94">
                  <c:v>-1.9699999975273386E-3</c:v>
                </c:pt>
                <c:pt idx="95">
                  <c:v>-1.192099999752827E-2</c:v>
                </c:pt>
                <c:pt idx="96">
                  <c:v>-1.0855000000447035E-2</c:v>
                </c:pt>
                <c:pt idx="97">
                  <c:v>-2.1509999998670537E-2</c:v>
                </c:pt>
                <c:pt idx="98">
                  <c:v>-1.6510000001289882E-2</c:v>
                </c:pt>
                <c:pt idx="99">
                  <c:v>-1.1510000003909227E-2</c:v>
                </c:pt>
                <c:pt idx="100">
                  <c:v>8.1240000072284602E-3</c:v>
                </c:pt>
                <c:pt idx="101">
                  <c:v>-1.9120999997539911E-2</c:v>
                </c:pt>
                <c:pt idx="102">
                  <c:v>2.8790000069420785E-3</c:v>
                </c:pt>
                <c:pt idx="103">
                  <c:v>-1.6099000000394881E-2</c:v>
                </c:pt>
                <c:pt idx="104">
                  <c:v>-9.2329999970388599E-3</c:v>
                </c:pt>
                <c:pt idx="105">
                  <c:v>3.5243999998783693E-2</c:v>
                </c:pt>
                <c:pt idx="106">
                  <c:v>-4.2059999977936968E-3</c:v>
                </c:pt>
                <c:pt idx="107">
                  <c:v>7.7939999973750673E-3</c:v>
                </c:pt>
                <c:pt idx="108">
                  <c:v>7.8379999977187254E-3</c:v>
                </c:pt>
                <c:pt idx="109">
                  <c:v>1.3837999998941086E-2</c:v>
                </c:pt>
                <c:pt idx="110">
                  <c:v>1.9838000000163447E-2</c:v>
                </c:pt>
                <c:pt idx="111">
                  <c:v>-6.4329999950132333E-3</c:v>
                </c:pt>
                <c:pt idx="112">
                  <c:v>1.6115000005811453E-2</c:v>
                </c:pt>
                <c:pt idx="113">
                  <c:v>5.8219999991706572E-3</c:v>
                </c:pt>
                <c:pt idx="114">
                  <c:v>5.1590000075520948E-3</c:v>
                </c:pt>
                <c:pt idx="115">
                  <c:v>3.4599999999045394E-3</c:v>
                </c:pt>
                <c:pt idx="116">
                  <c:v>5.1670000029844232E-3</c:v>
                </c:pt>
                <c:pt idx="117">
                  <c:v>8.1669999999576248E-3</c:v>
                </c:pt>
                <c:pt idx="131">
                  <c:v>2.221300000383053E-2</c:v>
                </c:pt>
                <c:pt idx="132">
                  <c:v>2.9213000008894596E-2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A-4F21-B1B3-CB829FB13086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A!$J$21:$J$973</c:f>
              <c:numCache>
                <c:formatCode>General</c:formatCode>
                <c:ptCount val="953"/>
                <c:pt idx="118">
                  <c:v>1.3419999959296547E-3</c:v>
                </c:pt>
                <c:pt idx="119">
                  <c:v>1.1041999998269603E-2</c:v>
                </c:pt>
                <c:pt idx="120">
                  <c:v>1.8742000000202097E-2</c:v>
                </c:pt>
                <c:pt idx="121">
                  <c:v>2.4941999996372033E-2</c:v>
                </c:pt>
                <c:pt idx="122">
                  <c:v>6.1470000000554137E-3</c:v>
                </c:pt>
                <c:pt idx="123">
                  <c:v>1.2552999993204139E-2</c:v>
                </c:pt>
                <c:pt idx="124">
                  <c:v>1.4130000054137781E-3</c:v>
                </c:pt>
                <c:pt idx="125">
                  <c:v>6.9130000047152862E-3</c:v>
                </c:pt>
                <c:pt idx="126">
                  <c:v>1.1113000007753726E-2</c:v>
                </c:pt>
                <c:pt idx="127">
                  <c:v>1.1813000004622154E-2</c:v>
                </c:pt>
                <c:pt idx="128">
                  <c:v>1.6713000004529022E-2</c:v>
                </c:pt>
                <c:pt idx="129">
                  <c:v>1.8113000005541835E-2</c:v>
                </c:pt>
                <c:pt idx="130">
                  <c:v>2.0813000002817716E-2</c:v>
                </c:pt>
                <c:pt idx="154">
                  <c:v>9.3889999989187345E-3</c:v>
                </c:pt>
                <c:pt idx="170">
                  <c:v>1.6938000000664033E-2</c:v>
                </c:pt>
                <c:pt idx="184">
                  <c:v>2.5047000002814457E-2</c:v>
                </c:pt>
                <c:pt idx="185">
                  <c:v>1.4212000001862179E-2</c:v>
                </c:pt>
                <c:pt idx="186">
                  <c:v>1.5188999997917563E-2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CA-4F21-B1B3-CB829FB13086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A!$K$21:$K$973</c:f>
              <c:numCache>
                <c:formatCode>General</c:formatCode>
                <c:ptCount val="953"/>
                <c:pt idx="133">
                  <c:v>1.1256999998295214E-2</c:v>
                </c:pt>
                <c:pt idx="134">
                  <c:v>1.1060999997425824E-2</c:v>
                </c:pt>
                <c:pt idx="135">
                  <c:v>1.0035000006610062E-2</c:v>
                </c:pt>
                <c:pt idx="136">
                  <c:v>1.2234000008902512E-2</c:v>
                </c:pt>
                <c:pt idx="138">
                  <c:v>1.0242999996989965E-2</c:v>
                </c:pt>
                <c:pt idx="139">
                  <c:v>1.2926000003062654E-2</c:v>
                </c:pt>
                <c:pt idx="140">
                  <c:v>1.2754999996104743E-2</c:v>
                </c:pt>
                <c:pt idx="141">
                  <c:v>1.2388000002829358E-2</c:v>
                </c:pt>
                <c:pt idx="142">
                  <c:v>1.2520000003860332E-2</c:v>
                </c:pt>
                <c:pt idx="143">
                  <c:v>1.2463000006391667E-2</c:v>
                </c:pt>
                <c:pt idx="144">
                  <c:v>1.4422000000195112E-2</c:v>
                </c:pt>
                <c:pt idx="145">
                  <c:v>1.3810000004014E-2</c:v>
                </c:pt>
                <c:pt idx="146">
                  <c:v>1.6147000002092682E-2</c:v>
                </c:pt>
                <c:pt idx="147">
                  <c:v>1.3896999997086823E-2</c:v>
                </c:pt>
                <c:pt idx="148">
                  <c:v>1.5648000000510365E-2</c:v>
                </c:pt>
                <c:pt idx="149">
                  <c:v>1.4350000004924368E-2</c:v>
                </c:pt>
                <c:pt idx="150">
                  <c:v>1.4758000004803762E-2</c:v>
                </c:pt>
                <c:pt idx="151">
                  <c:v>1.4765000007173512E-2</c:v>
                </c:pt>
                <c:pt idx="152">
                  <c:v>1.5429999999469146E-2</c:v>
                </c:pt>
                <c:pt idx="153">
                  <c:v>1.52520000046934E-2</c:v>
                </c:pt>
                <c:pt idx="155">
                  <c:v>1.4673999998194631E-2</c:v>
                </c:pt>
                <c:pt idx="156">
                  <c:v>1.5521999994234648E-2</c:v>
                </c:pt>
                <c:pt idx="157">
                  <c:v>1.4959000000089873E-2</c:v>
                </c:pt>
                <c:pt idx="158">
                  <c:v>1.6165999993972946E-2</c:v>
                </c:pt>
                <c:pt idx="159">
                  <c:v>1.4125000001513399E-2</c:v>
                </c:pt>
                <c:pt idx="160">
                  <c:v>1.593200000206707E-2</c:v>
                </c:pt>
                <c:pt idx="161">
                  <c:v>1.6508999993675388E-2</c:v>
                </c:pt>
                <c:pt idx="162">
                  <c:v>1.5931000001728535E-2</c:v>
                </c:pt>
                <c:pt idx="163">
                  <c:v>1.5653000002203044E-2</c:v>
                </c:pt>
                <c:pt idx="164">
                  <c:v>1.6197000004467554E-2</c:v>
                </c:pt>
                <c:pt idx="165">
                  <c:v>1.6197000004467554E-2</c:v>
                </c:pt>
                <c:pt idx="166">
                  <c:v>1.7141000003903173E-2</c:v>
                </c:pt>
                <c:pt idx="167">
                  <c:v>1.6985000002023298E-2</c:v>
                </c:pt>
                <c:pt idx="168">
                  <c:v>1.5770000005431939E-2</c:v>
                </c:pt>
                <c:pt idx="169">
                  <c:v>1.6707000002497807E-2</c:v>
                </c:pt>
                <c:pt idx="171">
                  <c:v>1.7870999996375758E-2</c:v>
                </c:pt>
                <c:pt idx="172">
                  <c:v>1.5807999996468425E-2</c:v>
                </c:pt>
                <c:pt idx="173">
                  <c:v>1.6892999999981839E-2</c:v>
                </c:pt>
                <c:pt idx="174">
                  <c:v>1.802999999927124E-2</c:v>
                </c:pt>
                <c:pt idx="175">
                  <c:v>1.7514999999548309E-2</c:v>
                </c:pt>
                <c:pt idx="176">
                  <c:v>1.8751999996311497E-2</c:v>
                </c:pt>
                <c:pt idx="177">
                  <c:v>1.7037000005075242E-2</c:v>
                </c:pt>
                <c:pt idx="178">
                  <c:v>1.7458999995142221E-2</c:v>
                </c:pt>
                <c:pt idx="179">
                  <c:v>1.9058999998378567E-2</c:v>
                </c:pt>
                <c:pt idx="180">
                  <c:v>1.7381000005116221E-2</c:v>
                </c:pt>
                <c:pt idx="181">
                  <c:v>1.6303000003972556E-2</c:v>
                </c:pt>
                <c:pt idx="182">
                  <c:v>1.7025000001012813E-2</c:v>
                </c:pt>
                <c:pt idx="183">
                  <c:v>1.7047000001184642E-2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CA-4F21-B1B3-CB829FB13086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CA-4F21-B1B3-CB829FB13086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CA-4F21-B1B3-CB829FB13086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CA-4F21-B1B3-CB829FB13086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A!$O$21:$O$973</c:f>
              <c:numCache>
                <c:formatCode>General</c:formatCode>
                <c:ptCount val="953"/>
                <c:pt idx="0">
                  <c:v>-2.596062776390845E-2</c:v>
                </c:pt>
                <c:pt idx="1">
                  <c:v>-2.5197761188471911E-2</c:v>
                </c:pt>
                <c:pt idx="2">
                  <c:v>-2.4911686222683208E-2</c:v>
                </c:pt>
                <c:pt idx="3">
                  <c:v>-2.4524531435649161E-2</c:v>
                </c:pt>
                <c:pt idx="4">
                  <c:v>-2.3759757693774031E-2</c:v>
                </c:pt>
                <c:pt idx="5">
                  <c:v>-2.3750221861581072E-2</c:v>
                </c:pt>
                <c:pt idx="6">
                  <c:v>-2.3737825279730229E-2</c:v>
                </c:pt>
                <c:pt idx="7">
                  <c:v>-2.3693006868423329E-2</c:v>
                </c:pt>
                <c:pt idx="8">
                  <c:v>-2.3427910733459133E-2</c:v>
                </c:pt>
                <c:pt idx="9">
                  <c:v>-2.333827391084534E-2</c:v>
                </c:pt>
                <c:pt idx="10">
                  <c:v>-2.3248637088231546E-2</c:v>
                </c:pt>
                <c:pt idx="11">
                  <c:v>-2.2983540953267347E-2</c:v>
                </c:pt>
                <c:pt idx="12">
                  <c:v>-2.2974005121074392E-2</c:v>
                </c:pt>
                <c:pt idx="13">
                  <c:v>-2.2699373153917235E-2</c:v>
                </c:pt>
                <c:pt idx="14">
                  <c:v>-2.263262232856654E-2</c:v>
                </c:pt>
                <c:pt idx="15">
                  <c:v>-2.1778211764077612E-2</c:v>
                </c:pt>
                <c:pt idx="16">
                  <c:v>-2.1766768765446066E-2</c:v>
                </c:pt>
                <c:pt idx="17">
                  <c:v>-2.1593216619534252E-2</c:v>
                </c:pt>
                <c:pt idx="18">
                  <c:v>-2.1490229631850318E-2</c:v>
                </c:pt>
                <c:pt idx="19">
                  <c:v>-2.1389149810604975E-2</c:v>
                </c:pt>
                <c:pt idx="20">
                  <c:v>-2.1037277602684874E-2</c:v>
                </c:pt>
                <c:pt idx="21">
                  <c:v>-2.0374537265274377E-2</c:v>
                </c:pt>
                <c:pt idx="22">
                  <c:v>-1.9829087663837251E-2</c:v>
                </c:pt>
                <c:pt idx="23">
                  <c:v>-1.9510590868592494E-2</c:v>
                </c:pt>
                <c:pt idx="24">
                  <c:v>-1.8869782945225802E-2</c:v>
                </c:pt>
                <c:pt idx="25">
                  <c:v>-1.870004513219117E-2</c:v>
                </c:pt>
                <c:pt idx="26">
                  <c:v>-1.8059237208824477E-2</c:v>
                </c:pt>
                <c:pt idx="27">
                  <c:v>-1.7681618253983386E-2</c:v>
                </c:pt>
                <c:pt idx="28">
                  <c:v>-1.7294463466949343E-2</c:v>
                </c:pt>
                <c:pt idx="29">
                  <c:v>-1.6590719051109135E-2</c:v>
                </c:pt>
                <c:pt idx="30">
                  <c:v>-1.6476289064793655E-2</c:v>
                </c:pt>
                <c:pt idx="31">
                  <c:v>-1.6432424236706052E-2</c:v>
                </c:pt>
                <c:pt idx="32">
                  <c:v>-1.6213100096268047E-2</c:v>
                </c:pt>
                <c:pt idx="33">
                  <c:v>-1.6169235268180447E-2</c:v>
                </c:pt>
                <c:pt idx="34">
                  <c:v>-1.6169235268180447E-2</c:v>
                </c:pt>
                <c:pt idx="35">
                  <c:v>-1.6169235268180447E-2</c:v>
                </c:pt>
                <c:pt idx="36">
                  <c:v>-1.5747751485251756E-2</c:v>
                </c:pt>
                <c:pt idx="37">
                  <c:v>-1.5404461526305313E-2</c:v>
                </c:pt>
                <c:pt idx="38">
                  <c:v>-1.5360596698217712E-2</c:v>
                </c:pt>
                <c:pt idx="39">
                  <c:v>-1.5360596698217712E-2</c:v>
                </c:pt>
                <c:pt idx="40">
                  <c:v>-1.5360596698217712E-2</c:v>
                </c:pt>
                <c:pt idx="41">
                  <c:v>-1.5028749737902816E-2</c:v>
                </c:pt>
                <c:pt idx="42">
                  <c:v>-1.5028749737902816E-2</c:v>
                </c:pt>
                <c:pt idx="43">
                  <c:v>-1.4937205748850432E-2</c:v>
                </c:pt>
                <c:pt idx="44">
                  <c:v>-1.4937205748850432E-2</c:v>
                </c:pt>
                <c:pt idx="45">
                  <c:v>-1.3913057371326875E-2</c:v>
                </c:pt>
                <c:pt idx="46">
                  <c:v>-1.3126351215407943E-2</c:v>
                </c:pt>
                <c:pt idx="47">
                  <c:v>-1.3112047467118507E-2</c:v>
                </c:pt>
                <c:pt idx="49">
                  <c:v>-1.3092975802732594E-2</c:v>
                </c:pt>
                <c:pt idx="50">
                  <c:v>-1.3081532804101046E-2</c:v>
                </c:pt>
                <c:pt idx="51">
                  <c:v>-1.3052925307522174E-2</c:v>
                </c:pt>
                <c:pt idx="52">
                  <c:v>-1.3035760809574854E-2</c:v>
                </c:pt>
                <c:pt idx="53">
                  <c:v>-1.3033853643136261E-2</c:v>
                </c:pt>
                <c:pt idx="54">
                  <c:v>-1.3022410644504713E-2</c:v>
                </c:pt>
                <c:pt idx="55">
                  <c:v>-1.2713449681452915E-2</c:v>
                </c:pt>
                <c:pt idx="56">
                  <c:v>-1.2656234688295173E-2</c:v>
                </c:pt>
                <c:pt idx="57">
                  <c:v>-1.2623812858839121E-2</c:v>
                </c:pt>
                <c:pt idx="58">
                  <c:v>-1.1998262266981157E-2</c:v>
                </c:pt>
                <c:pt idx="59">
                  <c:v>-1.1983004935472427E-2</c:v>
                </c:pt>
                <c:pt idx="60">
                  <c:v>-1.1971561936840878E-2</c:v>
                </c:pt>
                <c:pt idx="61">
                  <c:v>-1.1639714976525982E-2</c:v>
                </c:pt>
                <c:pt idx="62">
                  <c:v>-1.1586314316245424E-2</c:v>
                </c:pt>
                <c:pt idx="63">
                  <c:v>-1.1061843545632803E-2</c:v>
                </c:pt>
                <c:pt idx="64">
                  <c:v>-1.0842519405194798E-2</c:v>
                </c:pt>
                <c:pt idx="65">
                  <c:v>-1.0808190409300153E-2</c:v>
                </c:pt>
                <c:pt idx="66">
                  <c:v>-1.0432478620897656E-2</c:v>
                </c:pt>
                <c:pt idx="67">
                  <c:v>-1.0411499790073152E-2</c:v>
                </c:pt>
                <c:pt idx="68">
                  <c:v>-1.0026252169477699E-2</c:v>
                </c:pt>
                <c:pt idx="69">
                  <c:v>-9.6143042187419661E-3</c:v>
                </c:pt>
                <c:pt idx="70">
                  <c:v>-8.8857666392000694E-3</c:v>
                </c:pt>
                <c:pt idx="71">
                  <c:v>-8.8399946446738771E-3</c:v>
                </c:pt>
                <c:pt idx="72">
                  <c:v>-5.9296586593834731E-3</c:v>
                </c:pt>
                <c:pt idx="73">
                  <c:v>-5.8953296634888285E-3</c:v>
                </c:pt>
                <c:pt idx="74">
                  <c:v>-5.1114842572277837E-3</c:v>
                </c:pt>
                <c:pt idx="75">
                  <c:v>-5.1000412585962343E-3</c:v>
                </c:pt>
                <c:pt idx="76">
                  <c:v>-4.8279131076657024E-4</c:v>
                </c:pt>
                <c:pt idx="77">
                  <c:v>2.8198243110856211E-4</c:v>
                </c:pt>
                <c:pt idx="78">
                  <c:v>2.1376553758579477E-3</c:v>
                </c:pt>
                <c:pt idx="79">
                  <c:v>2.5934681546812815E-3</c:v>
                </c:pt>
                <c:pt idx="80">
                  <c:v>5.1490711823936938E-3</c:v>
                </c:pt>
                <c:pt idx="81">
                  <c:v>5.1490711823936938E-3</c:v>
                </c:pt>
                <c:pt idx="82">
                  <c:v>5.5018969735330953E-3</c:v>
                </c:pt>
                <c:pt idx="83">
                  <c:v>5.5018969735330953E-3</c:v>
                </c:pt>
                <c:pt idx="84">
                  <c:v>5.5018969735330953E-3</c:v>
                </c:pt>
                <c:pt idx="85">
                  <c:v>5.5247829707961906E-3</c:v>
                </c:pt>
                <c:pt idx="86">
                  <c:v>5.9004947591986875E-3</c:v>
                </c:pt>
                <c:pt idx="87">
                  <c:v>5.9004947591986875E-3</c:v>
                </c:pt>
                <c:pt idx="88">
                  <c:v>5.9004947591986875E-3</c:v>
                </c:pt>
                <c:pt idx="89">
                  <c:v>5.9004947591986875E-3</c:v>
                </c:pt>
                <c:pt idx="90">
                  <c:v>5.9004947591986875E-3</c:v>
                </c:pt>
                <c:pt idx="91">
                  <c:v>5.9004947591986875E-3</c:v>
                </c:pt>
                <c:pt idx="92">
                  <c:v>5.9672455845493858E-3</c:v>
                </c:pt>
                <c:pt idx="93">
                  <c:v>6.3219785421273749E-3</c:v>
                </c:pt>
                <c:pt idx="94">
                  <c:v>6.3219785421273749E-3</c:v>
                </c:pt>
                <c:pt idx="95">
                  <c:v>7.0409802894763149E-3</c:v>
                </c:pt>
                <c:pt idx="96">
                  <c:v>7.0753092853709596E-3</c:v>
                </c:pt>
                <c:pt idx="97">
                  <c:v>7.4281350765103612E-3</c:v>
                </c:pt>
                <c:pt idx="98">
                  <c:v>7.4281350765103612E-3</c:v>
                </c:pt>
                <c:pt idx="99">
                  <c:v>7.4281350765103612E-3</c:v>
                </c:pt>
                <c:pt idx="100">
                  <c:v>7.5845227244748532E-3</c:v>
                </c:pt>
                <c:pt idx="101">
                  <c:v>7.803846864912858E-3</c:v>
                </c:pt>
                <c:pt idx="102">
                  <c:v>7.803846864912858E-3</c:v>
                </c:pt>
                <c:pt idx="103">
                  <c:v>7.815289863544404E-3</c:v>
                </c:pt>
                <c:pt idx="104">
                  <c:v>8.6124854348755917E-3</c:v>
                </c:pt>
                <c:pt idx="105">
                  <c:v>9.0339692178042792E-3</c:v>
                </c:pt>
                <c:pt idx="106">
                  <c:v>9.3200441835929824E-3</c:v>
                </c:pt>
                <c:pt idx="107">
                  <c:v>9.3200441835929824E-3</c:v>
                </c:pt>
                <c:pt idx="108">
                  <c:v>9.3429301808560777E-3</c:v>
                </c:pt>
                <c:pt idx="109">
                  <c:v>9.3429301808560777E-3</c:v>
                </c:pt>
                <c:pt idx="110">
                  <c:v>9.3429301808560777E-3</c:v>
                </c:pt>
                <c:pt idx="111">
                  <c:v>9.3753520103121313E-3</c:v>
                </c:pt>
                <c:pt idx="112">
                  <c:v>1.0527280539221308E-2</c:v>
                </c:pt>
                <c:pt idx="113">
                  <c:v>1.0548259370045813E-2</c:v>
                </c:pt>
                <c:pt idx="114">
                  <c:v>1.0550166536484403E-2</c:v>
                </c:pt>
                <c:pt idx="115">
                  <c:v>1.088010633036071E-2</c:v>
                </c:pt>
                <c:pt idx="116">
                  <c:v>1.0901085161185214E-2</c:v>
                </c:pt>
                <c:pt idx="117">
                  <c:v>1.0901085161185214E-2</c:v>
                </c:pt>
                <c:pt idx="118">
                  <c:v>1.1234839287938699E-2</c:v>
                </c:pt>
                <c:pt idx="119">
                  <c:v>1.1234839287938699E-2</c:v>
                </c:pt>
                <c:pt idx="120">
                  <c:v>1.1234839287938699E-2</c:v>
                </c:pt>
                <c:pt idx="121">
                  <c:v>1.1234839287938699E-2</c:v>
                </c:pt>
                <c:pt idx="122">
                  <c:v>1.1358805106447137E-2</c:v>
                </c:pt>
                <c:pt idx="123">
                  <c:v>1.1621994074972745E-2</c:v>
                </c:pt>
                <c:pt idx="124">
                  <c:v>1.1965284033919188E-2</c:v>
                </c:pt>
                <c:pt idx="125">
                  <c:v>1.1965284033919188E-2</c:v>
                </c:pt>
                <c:pt idx="126">
                  <c:v>1.1965284033919188E-2</c:v>
                </c:pt>
                <c:pt idx="127">
                  <c:v>1.1965284033919188E-2</c:v>
                </c:pt>
                <c:pt idx="128">
                  <c:v>1.1965284033919188E-2</c:v>
                </c:pt>
                <c:pt idx="129">
                  <c:v>1.1965284033919188E-2</c:v>
                </c:pt>
                <c:pt idx="130">
                  <c:v>1.1965284033919188E-2</c:v>
                </c:pt>
                <c:pt idx="131">
                  <c:v>1.1965284033919188E-2</c:v>
                </c:pt>
                <c:pt idx="132">
                  <c:v>1.1965284033919188E-2</c:v>
                </c:pt>
                <c:pt idx="133">
                  <c:v>1.3246899880652576E-2</c:v>
                </c:pt>
                <c:pt idx="134">
                  <c:v>1.3269785877915675E-2</c:v>
                </c:pt>
                <c:pt idx="135">
                  <c:v>1.3502460183423817E-2</c:v>
                </c:pt>
                <c:pt idx="136">
                  <c:v>1.3553953677265784E-2</c:v>
                </c:pt>
                <c:pt idx="137">
                  <c:v>1.3847657308808855E-2</c:v>
                </c:pt>
                <c:pt idx="138">
                  <c:v>1.3853378808124628E-2</c:v>
                </c:pt>
                <c:pt idx="139">
                  <c:v>1.3965901628001516E-2</c:v>
                </c:pt>
                <c:pt idx="140">
                  <c:v>1.399832345745757E-2</c:v>
                </c:pt>
                <c:pt idx="141">
                  <c:v>1.4015487955404892E-2</c:v>
                </c:pt>
                <c:pt idx="142">
                  <c:v>1.4274862591053315E-2</c:v>
                </c:pt>
                <c:pt idx="143">
                  <c:v>1.4349242082158381E-2</c:v>
                </c:pt>
                <c:pt idx="144">
                  <c:v>1.4362592247228518E-2</c:v>
                </c:pt>
                <c:pt idx="145">
                  <c:v>1.4408364241754712E-2</c:v>
                </c:pt>
                <c:pt idx="146">
                  <c:v>1.4410271408193303E-2</c:v>
                </c:pt>
                <c:pt idx="147">
                  <c:v>1.4696346373982006E-2</c:v>
                </c:pt>
                <c:pt idx="148">
                  <c:v>1.4740211202069605E-2</c:v>
                </c:pt>
                <c:pt idx="149">
                  <c:v>1.4751654200701155E-2</c:v>
                </c:pt>
                <c:pt idx="150">
                  <c:v>1.4797426195227345E-2</c:v>
                </c:pt>
                <c:pt idx="151">
                  <c:v>1.4818405026051853E-2</c:v>
                </c:pt>
                <c:pt idx="152">
                  <c:v>1.5094944159647598E-2</c:v>
                </c:pt>
                <c:pt idx="153">
                  <c:v>1.5106387158279147E-2</c:v>
                </c:pt>
                <c:pt idx="154">
                  <c:v>1.5108294324717738E-2</c:v>
                </c:pt>
                <c:pt idx="155">
                  <c:v>1.5117830156910693E-2</c:v>
                </c:pt>
                <c:pt idx="156">
                  <c:v>1.5125458822665061E-2</c:v>
                </c:pt>
                <c:pt idx="157">
                  <c:v>1.5127365989103652E-2</c:v>
                </c:pt>
                <c:pt idx="158">
                  <c:v>1.5148344819928156E-2</c:v>
                </c:pt>
                <c:pt idx="159">
                  <c:v>1.5161694984998296E-2</c:v>
                </c:pt>
                <c:pt idx="160">
                  <c:v>1.5182673815822801E-2</c:v>
                </c:pt>
                <c:pt idx="161">
                  <c:v>1.5413440954892355E-2</c:v>
                </c:pt>
                <c:pt idx="162">
                  <c:v>1.5424883953523901E-2</c:v>
                </c:pt>
                <c:pt idx="163">
                  <c:v>1.543632695215545E-2</c:v>
                </c:pt>
                <c:pt idx="164">
                  <c:v>1.5459212949418545E-2</c:v>
                </c:pt>
                <c:pt idx="165">
                  <c:v>1.5459212949418545E-2</c:v>
                </c:pt>
                <c:pt idx="166">
                  <c:v>1.5482098946681644E-2</c:v>
                </c:pt>
                <c:pt idx="167">
                  <c:v>1.550498494394474E-2</c:v>
                </c:pt>
                <c:pt idx="168">
                  <c:v>1.5514520776137694E-2</c:v>
                </c:pt>
                <c:pt idx="169">
                  <c:v>1.5516427942576285E-2</c:v>
                </c:pt>
                <c:pt idx="170">
                  <c:v>1.5827296072066677E-2</c:v>
                </c:pt>
                <c:pt idx="171">
                  <c:v>1.5844460570013999E-2</c:v>
                </c:pt>
                <c:pt idx="172">
                  <c:v>1.5846367736452593E-2</c:v>
                </c:pt>
                <c:pt idx="173">
                  <c:v>1.5855903568645545E-2</c:v>
                </c:pt>
                <c:pt idx="174">
                  <c:v>1.5857810735084139E-2</c:v>
                </c:pt>
                <c:pt idx="175">
                  <c:v>1.5867346567277098E-2</c:v>
                </c:pt>
                <c:pt idx="176">
                  <c:v>1.5869253733715685E-2</c:v>
                </c:pt>
                <c:pt idx="177">
                  <c:v>1.5878789565908644E-2</c:v>
                </c:pt>
                <c:pt idx="178">
                  <c:v>1.589023256454019E-2</c:v>
                </c:pt>
                <c:pt idx="179">
                  <c:v>1.589023256454019E-2</c:v>
                </c:pt>
                <c:pt idx="180">
                  <c:v>1.5901675563171742E-2</c:v>
                </c:pt>
                <c:pt idx="181">
                  <c:v>1.5913118561803288E-2</c:v>
                </c:pt>
                <c:pt idx="182">
                  <c:v>1.5924561560434834E-2</c:v>
                </c:pt>
                <c:pt idx="183">
                  <c:v>1.5936004559066387E-2</c:v>
                </c:pt>
                <c:pt idx="184">
                  <c:v>1.784317099765774E-2</c:v>
                </c:pt>
                <c:pt idx="185">
                  <c:v>2.040830985756311E-2</c:v>
                </c:pt>
                <c:pt idx="186">
                  <c:v>2.0829793640491798E-2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CA-4F21-B1B3-CB829FB13086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A!$R$21:$R$973</c:f>
              <c:numCache>
                <c:formatCode>General</c:formatCode>
                <c:ptCount val="953"/>
                <c:pt idx="137">
                  <c:v>-0.16116799999872455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CA-4F21-B1B3-CB829FB13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516112"/>
        <c:axId val="1"/>
      </c:scatterChart>
      <c:valAx>
        <c:axId val="663516112"/>
        <c:scaling>
          <c:orientation val="minMax"/>
          <c:max val="16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3139676221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3547880690738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516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941993514547"/>
          <c:y val="0.92000129214617399"/>
          <c:w val="0.73626423070742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And - O-C Diagr.</a:t>
            </a:r>
          </a:p>
        </c:rich>
      </c:tx>
      <c:layout>
        <c:manualLayout>
          <c:xMode val="edge"/>
          <c:yMode val="edge"/>
          <c:x val="0.3777429467084639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2664576802508"/>
          <c:y val="0.14723926380368099"/>
          <c:w val="0.8197492163009404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A!$H$21:$H$973</c:f>
              <c:numCache>
                <c:formatCode>General</c:formatCode>
                <c:ptCount val="953"/>
                <c:pt idx="48">
                  <c:v>0</c:v>
                </c:pt>
                <c:pt idx="72">
                  <c:v>3.0142000003252178E-2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B-409D-9CE5-F48155103D5E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plus>
            <c:minus>
              <c:numRef>
                <c:f>A!$D$21:$D$973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A!$I$21:$I$973</c:f>
              <c:numCache>
                <c:formatCode>General</c:formatCode>
                <c:ptCount val="953"/>
                <c:pt idx="0">
                  <c:v>-5.8368999996673665E-2</c:v>
                </c:pt>
                <c:pt idx="1">
                  <c:v>-4.7568999998475192E-2</c:v>
                </c:pt>
                <c:pt idx="2">
                  <c:v>9.2981000003419467E-2</c:v>
                </c:pt>
                <c:pt idx="3">
                  <c:v>-2.1607999997286242E-2</c:v>
                </c:pt>
                <c:pt idx="4">
                  <c:v>-3.2471000002260553E-2</c:v>
                </c:pt>
                <c:pt idx="5">
                  <c:v>-0.11578599999847938</c:v>
                </c:pt>
                <c:pt idx="6">
                  <c:v>-7.9595499999413732E-2</c:v>
                </c:pt>
                <c:pt idx="7">
                  <c:v>-9.6675999997387407E-2</c:v>
                </c:pt>
                <c:pt idx="8">
                  <c:v>7.6167000002897112E-2</c:v>
                </c:pt>
                <c:pt idx="9">
                  <c:v>1.3006000004679663E-2</c:v>
                </c:pt>
                <c:pt idx="10">
                  <c:v>4.7845000000961591E-2</c:v>
                </c:pt>
                <c:pt idx="11">
                  <c:v>9.1688000000431202E-2</c:v>
                </c:pt>
                <c:pt idx="12">
                  <c:v>-7.1626999997533858E-2</c:v>
                </c:pt>
                <c:pt idx="13">
                  <c:v>-3.909899999780464E-2</c:v>
                </c:pt>
                <c:pt idx="14">
                  <c:v>-9.2304000001604436E-2</c:v>
                </c:pt>
                <c:pt idx="15">
                  <c:v>-8.3279999998921994E-3</c:v>
                </c:pt>
                <c:pt idx="16">
                  <c:v>-3.3305999997537583E-2</c:v>
                </c:pt>
                <c:pt idx="17">
                  <c:v>-7.3638999998365762E-2</c:v>
                </c:pt>
                <c:pt idx="18">
                  <c:v>8.1559000002016546E-2</c:v>
                </c:pt>
                <c:pt idx="19">
                  <c:v>1.5420000003359746E-2</c:v>
                </c:pt>
                <c:pt idx="20">
                  <c:v>-0.10340349999751197</c:v>
                </c:pt>
                <c:pt idx="21">
                  <c:v>5.0704000001132954E-2</c:v>
                </c:pt>
                <c:pt idx="22">
                  <c:v>5.4086000000097556E-2</c:v>
                </c:pt>
                <c:pt idx="23">
                  <c:v>-6.7634999995789258E-2</c:v>
                </c:pt>
                <c:pt idx="24">
                  <c:v>2.2597000002861023E-2</c:v>
                </c:pt>
                <c:pt idx="25">
                  <c:v>4.259000000092783E-2</c:v>
                </c:pt>
                <c:pt idx="26">
                  <c:v>0.15182200000344892</c:v>
                </c:pt>
                <c:pt idx="27">
                  <c:v>0.1695480000016687</c:v>
                </c:pt>
                <c:pt idx="28">
                  <c:v>0.34895900000265101</c:v>
                </c:pt>
                <c:pt idx="29">
                  <c:v>-7.4688000000605825E-2</c:v>
                </c:pt>
                <c:pt idx="30">
                  <c:v>7.753200000297511E-2</c:v>
                </c:pt>
                <c:pt idx="31">
                  <c:v>-4.7169999961624853E-3</c:v>
                </c:pt>
                <c:pt idx="32">
                  <c:v>7.2038000002066838E-2</c:v>
                </c:pt>
                <c:pt idx="33">
                  <c:v>-2.4210999999922933E-2</c:v>
                </c:pt>
                <c:pt idx="34">
                  <c:v>1.7789000001357635E-2</c:v>
                </c:pt>
                <c:pt idx="35">
                  <c:v>5.8789000002434477E-2</c:v>
                </c:pt>
                <c:pt idx="36">
                  <c:v>2.4266000003990484E-2</c:v>
                </c:pt>
                <c:pt idx="37">
                  <c:v>8.7926000000152271E-2</c:v>
                </c:pt>
                <c:pt idx="38">
                  <c:v>-7.1323000000120373E-2</c:v>
                </c:pt>
                <c:pt idx="39">
                  <c:v>-2.7322999998432351E-2</c:v>
                </c:pt>
                <c:pt idx="40">
                  <c:v>1.6676999999617692E-2</c:v>
                </c:pt>
                <c:pt idx="41">
                  <c:v>3.4315000000788132E-2</c:v>
                </c:pt>
                <c:pt idx="42">
                  <c:v>7.8315000002476154E-2</c:v>
                </c:pt>
                <c:pt idx="43">
                  <c:v>7.5490999999601627E-2</c:v>
                </c:pt>
                <c:pt idx="44">
                  <c:v>0.12249100000190083</c:v>
                </c:pt>
                <c:pt idx="45">
                  <c:v>-5.9539999998378335E-2</c:v>
                </c:pt>
                <c:pt idx="46">
                  <c:v>-7.9527499998221174E-2</c:v>
                </c:pt>
                <c:pt idx="47">
                  <c:v>-3.6999999996623956E-2</c:v>
                </c:pt>
                <c:pt idx="49">
                  <c:v>-8.4629999997559935E-2</c:v>
                </c:pt>
                <c:pt idx="50">
                  <c:v>-0.10560799999802839</c:v>
                </c:pt>
                <c:pt idx="51">
                  <c:v>5.544700000245939E-2</c:v>
                </c:pt>
                <c:pt idx="52">
                  <c:v>-5.4519999997864943E-2</c:v>
                </c:pt>
                <c:pt idx="53">
                  <c:v>-8.2182999998622108E-2</c:v>
                </c:pt>
                <c:pt idx="54">
                  <c:v>5.9839000001375098E-2</c:v>
                </c:pt>
                <c:pt idx="55">
                  <c:v>-9.5669999973324593E-3</c:v>
                </c:pt>
                <c:pt idx="56">
                  <c:v>-4.5699999827775173E-4</c:v>
                </c:pt>
                <c:pt idx="57">
                  <c:v>7.8272000002471032E-2</c:v>
                </c:pt>
                <c:pt idx="58">
                  <c:v>-2.3191999996925006E-2</c:v>
                </c:pt>
                <c:pt idx="59">
                  <c:v>5.5040000006556511E-3</c:v>
                </c:pt>
                <c:pt idx="60">
                  <c:v>-3.0473999999230728E-2</c:v>
                </c:pt>
                <c:pt idx="61">
                  <c:v>6.9164000000455417E-2</c:v>
                </c:pt>
                <c:pt idx="62">
                  <c:v>4.3600000004516914E-2</c:v>
                </c:pt>
                <c:pt idx="63">
                  <c:v>3.7275000002409797E-2</c:v>
                </c:pt>
                <c:pt idx="64">
                  <c:v>6.903000000238535E-2</c:v>
                </c:pt>
                <c:pt idx="65">
                  <c:v>3.7096000003657537E-2</c:v>
                </c:pt>
                <c:pt idx="66">
                  <c:v>8.6484999999811407E-2</c:v>
                </c:pt>
                <c:pt idx="67">
                  <c:v>-2.680799999870942E-2</c:v>
                </c:pt>
                <c:pt idx="68">
                  <c:v>-5.1734000000578817E-2</c:v>
                </c:pt>
                <c:pt idx="69">
                  <c:v>7.0058000001154142E-2</c:v>
                </c:pt>
                <c:pt idx="70">
                  <c:v>1.9792000002780696E-2</c:v>
                </c:pt>
                <c:pt idx="71">
                  <c:v>2.3880000000644941E-2</c:v>
                </c:pt>
                <c:pt idx="73">
                  <c:v>1.1208000003534835E-2</c:v>
                </c:pt>
                <c:pt idx="74">
                  <c:v>-1.5285000001313165E-2</c:v>
                </c:pt>
                <c:pt idx="75">
                  <c:v>-2.8263000000151806E-2</c:v>
                </c:pt>
                <c:pt idx="76">
                  <c:v>-3.859999924316071E-4</c:v>
                </c:pt>
                <c:pt idx="78">
                  <c:v>2.652000002854038E-3</c:v>
                </c:pt>
                <c:pt idx="79">
                  <c:v>-4.805000004125759E-3</c:v>
                </c:pt>
                <c:pt idx="80">
                  <c:v>8.7750000020605512E-3</c:v>
                </c:pt>
                <c:pt idx="81">
                  <c:v>9.7749999986262992E-3</c:v>
                </c:pt>
                <c:pt idx="82">
                  <c:v>-1.4880000002449378E-2</c:v>
                </c:pt>
                <c:pt idx="83">
                  <c:v>-5.8799999969778582E-3</c:v>
                </c:pt>
                <c:pt idx="84">
                  <c:v>1.411999999982072E-2</c:v>
                </c:pt>
                <c:pt idx="85">
                  <c:v>1.716399999713758E-2</c:v>
                </c:pt>
                <c:pt idx="86">
                  <c:v>5.5299999803537503E-4</c:v>
                </c:pt>
                <c:pt idx="87">
                  <c:v>6.5529999992577359E-3</c:v>
                </c:pt>
                <c:pt idx="88">
                  <c:v>1.1552999996638391E-2</c:v>
                </c:pt>
                <c:pt idx="89">
                  <c:v>1.3552999997045845E-2</c:v>
                </c:pt>
                <c:pt idx="90">
                  <c:v>1.6553000001295004E-2</c:v>
                </c:pt>
                <c:pt idx="91">
                  <c:v>2.8552999996463768E-2</c:v>
                </c:pt>
                <c:pt idx="92">
                  <c:v>4.3480000022100285E-3</c:v>
                </c:pt>
                <c:pt idx="93">
                  <c:v>-1.0969999995722901E-2</c:v>
                </c:pt>
                <c:pt idx="94">
                  <c:v>-1.9699999975273386E-3</c:v>
                </c:pt>
                <c:pt idx="95">
                  <c:v>-1.192099999752827E-2</c:v>
                </c:pt>
                <c:pt idx="96">
                  <c:v>-1.0855000000447035E-2</c:v>
                </c:pt>
                <c:pt idx="97">
                  <c:v>-2.1509999998670537E-2</c:v>
                </c:pt>
                <c:pt idx="98">
                  <c:v>-1.6510000001289882E-2</c:v>
                </c:pt>
                <c:pt idx="99">
                  <c:v>-1.1510000003909227E-2</c:v>
                </c:pt>
                <c:pt idx="100">
                  <c:v>8.1240000072284602E-3</c:v>
                </c:pt>
                <c:pt idx="101">
                  <c:v>-1.9120999997539911E-2</c:v>
                </c:pt>
                <c:pt idx="102">
                  <c:v>2.8790000069420785E-3</c:v>
                </c:pt>
                <c:pt idx="103">
                  <c:v>-1.6099000000394881E-2</c:v>
                </c:pt>
                <c:pt idx="104">
                  <c:v>-9.2329999970388599E-3</c:v>
                </c:pt>
                <c:pt idx="105">
                  <c:v>3.5243999998783693E-2</c:v>
                </c:pt>
                <c:pt idx="106">
                  <c:v>-4.2059999977936968E-3</c:v>
                </c:pt>
                <c:pt idx="107">
                  <c:v>7.7939999973750673E-3</c:v>
                </c:pt>
                <c:pt idx="108">
                  <c:v>7.8379999977187254E-3</c:v>
                </c:pt>
                <c:pt idx="109">
                  <c:v>1.3837999998941086E-2</c:v>
                </c:pt>
                <c:pt idx="110">
                  <c:v>1.9838000000163447E-2</c:v>
                </c:pt>
                <c:pt idx="111">
                  <c:v>-6.4329999950132333E-3</c:v>
                </c:pt>
                <c:pt idx="112">
                  <c:v>1.6115000005811453E-2</c:v>
                </c:pt>
                <c:pt idx="113">
                  <c:v>5.8219999991706572E-3</c:v>
                </c:pt>
                <c:pt idx="114">
                  <c:v>5.1590000075520948E-3</c:v>
                </c:pt>
                <c:pt idx="115">
                  <c:v>3.4599999999045394E-3</c:v>
                </c:pt>
                <c:pt idx="116">
                  <c:v>5.1670000029844232E-3</c:v>
                </c:pt>
                <c:pt idx="117">
                  <c:v>8.1669999999576248E-3</c:v>
                </c:pt>
                <c:pt idx="131">
                  <c:v>2.221300000383053E-2</c:v>
                </c:pt>
                <c:pt idx="132">
                  <c:v>2.9213000008894596E-2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2B-409D-9CE5-F48155103D5E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A!$J$21:$J$973</c:f>
              <c:numCache>
                <c:formatCode>General</c:formatCode>
                <c:ptCount val="953"/>
                <c:pt idx="118">
                  <c:v>1.3419999959296547E-3</c:v>
                </c:pt>
                <c:pt idx="119">
                  <c:v>1.1041999998269603E-2</c:v>
                </c:pt>
                <c:pt idx="120">
                  <c:v>1.8742000000202097E-2</c:v>
                </c:pt>
                <c:pt idx="121">
                  <c:v>2.4941999996372033E-2</c:v>
                </c:pt>
                <c:pt idx="122">
                  <c:v>6.1470000000554137E-3</c:v>
                </c:pt>
                <c:pt idx="123">
                  <c:v>1.2552999993204139E-2</c:v>
                </c:pt>
                <c:pt idx="124">
                  <c:v>1.4130000054137781E-3</c:v>
                </c:pt>
                <c:pt idx="125">
                  <c:v>6.9130000047152862E-3</c:v>
                </c:pt>
                <c:pt idx="126">
                  <c:v>1.1113000007753726E-2</c:v>
                </c:pt>
                <c:pt idx="127">
                  <c:v>1.1813000004622154E-2</c:v>
                </c:pt>
                <c:pt idx="128">
                  <c:v>1.6713000004529022E-2</c:v>
                </c:pt>
                <c:pt idx="129">
                  <c:v>1.8113000005541835E-2</c:v>
                </c:pt>
                <c:pt idx="130">
                  <c:v>2.0813000002817716E-2</c:v>
                </c:pt>
                <c:pt idx="154">
                  <c:v>9.3889999989187345E-3</c:v>
                </c:pt>
                <c:pt idx="170">
                  <c:v>1.6938000000664033E-2</c:v>
                </c:pt>
                <c:pt idx="184">
                  <c:v>2.5047000002814457E-2</c:v>
                </c:pt>
                <c:pt idx="185">
                  <c:v>1.4212000001862179E-2</c:v>
                </c:pt>
                <c:pt idx="186">
                  <c:v>1.5188999997917563E-2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2B-409D-9CE5-F48155103D5E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A!$K$21:$K$973</c:f>
              <c:numCache>
                <c:formatCode>General</c:formatCode>
                <c:ptCount val="953"/>
                <c:pt idx="133">
                  <c:v>1.1256999998295214E-2</c:v>
                </c:pt>
                <c:pt idx="134">
                  <c:v>1.1060999997425824E-2</c:v>
                </c:pt>
                <c:pt idx="135">
                  <c:v>1.0035000006610062E-2</c:v>
                </c:pt>
                <c:pt idx="136">
                  <c:v>1.2234000008902512E-2</c:v>
                </c:pt>
                <c:pt idx="138">
                  <c:v>1.0242999996989965E-2</c:v>
                </c:pt>
                <c:pt idx="139">
                  <c:v>1.2926000003062654E-2</c:v>
                </c:pt>
                <c:pt idx="140">
                  <c:v>1.2754999996104743E-2</c:v>
                </c:pt>
                <c:pt idx="141">
                  <c:v>1.2388000002829358E-2</c:v>
                </c:pt>
                <c:pt idx="142">
                  <c:v>1.2520000003860332E-2</c:v>
                </c:pt>
                <c:pt idx="143">
                  <c:v>1.2463000006391667E-2</c:v>
                </c:pt>
                <c:pt idx="144">
                  <c:v>1.4422000000195112E-2</c:v>
                </c:pt>
                <c:pt idx="145">
                  <c:v>1.3810000004014E-2</c:v>
                </c:pt>
                <c:pt idx="146">
                  <c:v>1.6147000002092682E-2</c:v>
                </c:pt>
                <c:pt idx="147">
                  <c:v>1.3896999997086823E-2</c:v>
                </c:pt>
                <c:pt idx="148">
                  <c:v>1.5648000000510365E-2</c:v>
                </c:pt>
                <c:pt idx="149">
                  <c:v>1.4350000004924368E-2</c:v>
                </c:pt>
                <c:pt idx="150">
                  <c:v>1.4758000004803762E-2</c:v>
                </c:pt>
                <c:pt idx="151">
                  <c:v>1.4765000007173512E-2</c:v>
                </c:pt>
                <c:pt idx="152">
                  <c:v>1.5429999999469146E-2</c:v>
                </c:pt>
                <c:pt idx="153">
                  <c:v>1.52520000046934E-2</c:v>
                </c:pt>
                <c:pt idx="155">
                  <c:v>1.4673999998194631E-2</c:v>
                </c:pt>
                <c:pt idx="156">
                  <c:v>1.5521999994234648E-2</c:v>
                </c:pt>
                <c:pt idx="157">
                  <c:v>1.4959000000089873E-2</c:v>
                </c:pt>
                <c:pt idx="158">
                  <c:v>1.6165999993972946E-2</c:v>
                </c:pt>
                <c:pt idx="159">
                  <c:v>1.4125000001513399E-2</c:v>
                </c:pt>
                <c:pt idx="160">
                  <c:v>1.593200000206707E-2</c:v>
                </c:pt>
                <c:pt idx="161">
                  <c:v>1.6508999993675388E-2</c:v>
                </c:pt>
                <c:pt idx="162">
                  <c:v>1.5931000001728535E-2</c:v>
                </c:pt>
                <c:pt idx="163">
                  <c:v>1.5653000002203044E-2</c:v>
                </c:pt>
                <c:pt idx="164">
                  <c:v>1.6197000004467554E-2</c:v>
                </c:pt>
                <c:pt idx="165">
                  <c:v>1.6197000004467554E-2</c:v>
                </c:pt>
                <c:pt idx="166">
                  <c:v>1.7141000003903173E-2</c:v>
                </c:pt>
                <c:pt idx="167">
                  <c:v>1.6985000002023298E-2</c:v>
                </c:pt>
                <c:pt idx="168">
                  <c:v>1.5770000005431939E-2</c:v>
                </c:pt>
                <c:pt idx="169">
                  <c:v>1.6707000002497807E-2</c:v>
                </c:pt>
                <c:pt idx="171">
                  <c:v>1.7870999996375758E-2</c:v>
                </c:pt>
                <c:pt idx="172">
                  <c:v>1.5807999996468425E-2</c:v>
                </c:pt>
                <c:pt idx="173">
                  <c:v>1.6892999999981839E-2</c:v>
                </c:pt>
                <c:pt idx="174">
                  <c:v>1.802999999927124E-2</c:v>
                </c:pt>
                <c:pt idx="175">
                  <c:v>1.7514999999548309E-2</c:v>
                </c:pt>
                <c:pt idx="176">
                  <c:v>1.8751999996311497E-2</c:v>
                </c:pt>
                <c:pt idx="177">
                  <c:v>1.7037000005075242E-2</c:v>
                </c:pt>
                <c:pt idx="178">
                  <c:v>1.7458999995142221E-2</c:v>
                </c:pt>
                <c:pt idx="179">
                  <c:v>1.9058999998378567E-2</c:v>
                </c:pt>
                <c:pt idx="180">
                  <c:v>1.7381000005116221E-2</c:v>
                </c:pt>
                <c:pt idx="181">
                  <c:v>1.6303000003972556E-2</c:v>
                </c:pt>
                <c:pt idx="182">
                  <c:v>1.7025000001012813E-2</c:v>
                </c:pt>
                <c:pt idx="183">
                  <c:v>1.7047000001184642E-2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2B-409D-9CE5-F48155103D5E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2B-409D-9CE5-F48155103D5E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2B-409D-9CE5-F48155103D5E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2B-409D-9CE5-F48155103D5E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A!$O$21:$O$973</c:f>
              <c:numCache>
                <c:formatCode>General</c:formatCode>
                <c:ptCount val="953"/>
                <c:pt idx="0">
                  <c:v>-2.596062776390845E-2</c:v>
                </c:pt>
                <c:pt idx="1">
                  <c:v>-2.5197761188471911E-2</c:v>
                </c:pt>
                <c:pt idx="2">
                  <c:v>-2.4911686222683208E-2</c:v>
                </c:pt>
                <c:pt idx="3">
                  <c:v>-2.4524531435649161E-2</c:v>
                </c:pt>
                <c:pt idx="4">
                  <c:v>-2.3759757693774031E-2</c:v>
                </c:pt>
                <c:pt idx="5">
                  <c:v>-2.3750221861581072E-2</c:v>
                </c:pt>
                <c:pt idx="6">
                  <c:v>-2.3737825279730229E-2</c:v>
                </c:pt>
                <c:pt idx="7">
                  <c:v>-2.3693006868423329E-2</c:v>
                </c:pt>
                <c:pt idx="8">
                  <c:v>-2.3427910733459133E-2</c:v>
                </c:pt>
                <c:pt idx="9">
                  <c:v>-2.333827391084534E-2</c:v>
                </c:pt>
                <c:pt idx="10">
                  <c:v>-2.3248637088231546E-2</c:v>
                </c:pt>
                <c:pt idx="11">
                  <c:v>-2.2983540953267347E-2</c:v>
                </c:pt>
                <c:pt idx="12">
                  <c:v>-2.2974005121074392E-2</c:v>
                </c:pt>
                <c:pt idx="13">
                  <c:v>-2.2699373153917235E-2</c:v>
                </c:pt>
                <c:pt idx="14">
                  <c:v>-2.263262232856654E-2</c:v>
                </c:pt>
                <c:pt idx="15">
                  <c:v>-2.1778211764077612E-2</c:v>
                </c:pt>
                <c:pt idx="16">
                  <c:v>-2.1766768765446066E-2</c:v>
                </c:pt>
                <c:pt idx="17">
                  <c:v>-2.1593216619534252E-2</c:v>
                </c:pt>
                <c:pt idx="18">
                  <c:v>-2.1490229631850318E-2</c:v>
                </c:pt>
                <c:pt idx="19">
                  <c:v>-2.1389149810604975E-2</c:v>
                </c:pt>
                <c:pt idx="20">
                  <c:v>-2.1037277602684874E-2</c:v>
                </c:pt>
                <c:pt idx="21">
                  <c:v>-2.0374537265274377E-2</c:v>
                </c:pt>
                <c:pt idx="22">
                  <c:v>-1.9829087663837251E-2</c:v>
                </c:pt>
                <c:pt idx="23">
                  <c:v>-1.9510590868592494E-2</c:v>
                </c:pt>
                <c:pt idx="24">
                  <c:v>-1.8869782945225802E-2</c:v>
                </c:pt>
                <c:pt idx="25">
                  <c:v>-1.870004513219117E-2</c:v>
                </c:pt>
                <c:pt idx="26">
                  <c:v>-1.8059237208824477E-2</c:v>
                </c:pt>
                <c:pt idx="27">
                  <c:v>-1.7681618253983386E-2</c:v>
                </c:pt>
                <c:pt idx="28">
                  <c:v>-1.7294463466949343E-2</c:v>
                </c:pt>
                <c:pt idx="29">
                  <c:v>-1.6590719051109135E-2</c:v>
                </c:pt>
                <c:pt idx="30">
                  <c:v>-1.6476289064793655E-2</c:v>
                </c:pt>
                <c:pt idx="31">
                  <c:v>-1.6432424236706052E-2</c:v>
                </c:pt>
                <c:pt idx="32">
                  <c:v>-1.6213100096268047E-2</c:v>
                </c:pt>
                <c:pt idx="33">
                  <c:v>-1.6169235268180447E-2</c:v>
                </c:pt>
                <c:pt idx="34">
                  <c:v>-1.6169235268180447E-2</c:v>
                </c:pt>
                <c:pt idx="35">
                  <c:v>-1.6169235268180447E-2</c:v>
                </c:pt>
                <c:pt idx="36">
                  <c:v>-1.5747751485251756E-2</c:v>
                </c:pt>
                <c:pt idx="37">
                  <c:v>-1.5404461526305313E-2</c:v>
                </c:pt>
                <c:pt idx="38">
                  <c:v>-1.5360596698217712E-2</c:v>
                </c:pt>
                <c:pt idx="39">
                  <c:v>-1.5360596698217712E-2</c:v>
                </c:pt>
                <c:pt idx="40">
                  <c:v>-1.5360596698217712E-2</c:v>
                </c:pt>
                <c:pt idx="41">
                  <c:v>-1.5028749737902816E-2</c:v>
                </c:pt>
                <c:pt idx="42">
                  <c:v>-1.5028749737902816E-2</c:v>
                </c:pt>
                <c:pt idx="43">
                  <c:v>-1.4937205748850432E-2</c:v>
                </c:pt>
                <c:pt idx="44">
                  <c:v>-1.4937205748850432E-2</c:v>
                </c:pt>
                <c:pt idx="45">
                  <c:v>-1.3913057371326875E-2</c:v>
                </c:pt>
                <c:pt idx="46">
                  <c:v>-1.3126351215407943E-2</c:v>
                </c:pt>
                <c:pt idx="47">
                  <c:v>-1.3112047467118507E-2</c:v>
                </c:pt>
                <c:pt idx="49">
                  <c:v>-1.3092975802732594E-2</c:v>
                </c:pt>
                <c:pt idx="50">
                  <c:v>-1.3081532804101046E-2</c:v>
                </c:pt>
                <c:pt idx="51">
                  <c:v>-1.3052925307522174E-2</c:v>
                </c:pt>
                <c:pt idx="52">
                  <c:v>-1.3035760809574854E-2</c:v>
                </c:pt>
                <c:pt idx="53">
                  <c:v>-1.3033853643136261E-2</c:v>
                </c:pt>
                <c:pt idx="54">
                  <c:v>-1.3022410644504713E-2</c:v>
                </c:pt>
                <c:pt idx="55">
                  <c:v>-1.2713449681452915E-2</c:v>
                </c:pt>
                <c:pt idx="56">
                  <c:v>-1.2656234688295173E-2</c:v>
                </c:pt>
                <c:pt idx="57">
                  <c:v>-1.2623812858839121E-2</c:v>
                </c:pt>
                <c:pt idx="58">
                  <c:v>-1.1998262266981157E-2</c:v>
                </c:pt>
                <c:pt idx="59">
                  <c:v>-1.1983004935472427E-2</c:v>
                </c:pt>
                <c:pt idx="60">
                  <c:v>-1.1971561936840878E-2</c:v>
                </c:pt>
                <c:pt idx="61">
                  <c:v>-1.1639714976525982E-2</c:v>
                </c:pt>
                <c:pt idx="62">
                  <c:v>-1.1586314316245424E-2</c:v>
                </c:pt>
                <c:pt idx="63">
                  <c:v>-1.1061843545632803E-2</c:v>
                </c:pt>
                <c:pt idx="64">
                  <c:v>-1.0842519405194798E-2</c:v>
                </c:pt>
                <c:pt idx="65">
                  <c:v>-1.0808190409300153E-2</c:v>
                </c:pt>
                <c:pt idx="66">
                  <c:v>-1.0432478620897656E-2</c:v>
                </c:pt>
                <c:pt idx="67">
                  <c:v>-1.0411499790073152E-2</c:v>
                </c:pt>
                <c:pt idx="68">
                  <c:v>-1.0026252169477699E-2</c:v>
                </c:pt>
                <c:pt idx="69">
                  <c:v>-9.6143042187419661E-3</c:v>
                </c:pt>
                <c:pt idx="70">
                  <c:v>-8.8857666392000694E-3</c:v>
                </c:pt>
                <c:pt idx="71">
                  <c:v>-8.8399946446738771E-3</c:v>
                </c:pt>
                <c:pt idx="72">
                  <c:v>-5.9296586593834731E-3</c:v>
                </c:pt>
                <c:pt idx="73">
                  <c:v>-5.8953296634888285E-3</c:v>
                </c:pt>
                <c:pt idx="74">
                  <c:v>-5.1114842572277837E-3</c:v>
                </c:pt>
                <c:pt idx="75">
                  <c:v>-5.1000412585962343E-3</c:v>
                </c:pt>
                <c:pt idx="76">
                  <c:v>-4.8279131076657024E-4</c:v>
                </c:pt>
                <c:pt idx="77">
                  <c:v>2.8198243110856211E-4</c:v>
                </c:pt>
                <c:pt idx="78">
                  <c:v>2.1376553758579477E-3</c:v>
                </c:pt>
                <c:pt idx="79">
                  <c:v>2.5934681546812815E-3</c:v>
                </c:pt>
                <c:pt idx="80">
                  <c:v>5.1490711823936938E-3</c:v>
                </c:pt>
                <c:pt idx="81">
                  <c:v>5.1490711823936938E-3</c:v>
                </c:pt>
                <c:pt idx="82">
                  <c:v>5.5018969735330953E-3</c:v>
                </c:pt>
                <c:pt idx="83">
                  <c:v>5.5018969735330953E-3</c:v>
                </c:pt>
                <c:pt idx="84">
                  <c:v>5.5018969735330953E-3</c:v>
                </c:pt>
                <c:pt idx="85">
                  <c:v>5.5247829707961906E-3</c:v>
                </c:pt>
                <c:pt idx="86">
                  <c:v>5.9004947591986875E-3</c:v>
                </c:pt>
                <c:pt idx="87">
                  <c:v>5.9004947591986875E-3</c:v>
                </c:pt>
                <c:pt idx="88">
                  <c:v>5.9004947591986875E-3</c:v>
                </c:pt>
                <c:pt idx="89">
                  <c:v>5.9004947591986875E-3</c:v>
                </c:pt>
                <c:pt idx="90">
                  <c:v>5.9004947591986875E-3</c:v>
                </c:pt>
                <c:pt idx="91">
                  <c:v>5.9004947591986875E-3</c:v>
                </c:pt>
                <c:pt idx="92">
                  <c:v>5.9672455845493858E-3</c:v>
                </c:pt>
                <c:pt idx="93">
                  <c:v>6.3219785421273749E-3</c:v>
                </c:pt>
                <c:pt idx="94">
                  <c:v>6.3219785421273749E-3</c:v>
                </c:pt>
                <c:pt idx="95">
                  <c:v>7.0409802894763149E-3</c:v>
                </c:pt>
                <c:pt idx="96">
                  <c:v>7.0753092853709596E-3</c:v>
                </c:pt>
                <c:pt idx="97">
                  <c:v>7.4281350765103612E-3</c:v>
                </c:pt>
                <c:pt idx="98">
                  <c:v>7.4281350765103612E-3</c:v>
                </c:pt>
                <c:pt idx="99">
                  <c:v>7.4281350765103612E-3</c:v>
                </c:pt>
                <c:pt idx="100">
                  <c:v>7.5845227244748532E-3</c:v>
                </c:pt>
                <c:pt idx="101">
                  <c:v>7.803846864912858E-3</c:v>
                </c:pt>
                <c:pt idx="102">
                  <c:v>7.803846864912858E-3</c:v>
                </c:pt>
                <c:pt idx="103">
                  <c:v>7.815289863544404E-3</c:v>
                </c:pt>
                <c:pt idx="104">
                  <c:v>8.6124854348755917E-3</c:v>
                </c:pt>
                <c:pt idx="105">
                  <c:v>9.0339692178042792E-3</c:v>
                </c:pt>
                <c:pt idx="106">
                  <c:v>9.3200441835929824E-3</c:v>
                </c:pt>
                <c:pt idx="107">
                  <c:v>9.3200441835929824E-3</c:v>
                </c:pt>
                <c:pt idx="108">
                  <c:v>9.3429301808560777E-3</c:v>
                </c:pt>
                <c:pt idx="109">
                  <c:v>9.3429301808560777E-3</c:v>
                </c:pt>
                <c:pt idx="110">
                  <c:v>9.3429301808560777E-3</c:v>
                </c:pt>
                <c:pt idx="111">
                  <c:v>9.3753520103121313E-3</c:v>
                </c:pt>
                <c:pt idx="112">
                  <c:v>1.0527280539221308E-2</c:v>
                </c:pt>
                <c:pt idx="113">
                  <c:v>1.0548259370045813E-2</c:v>
                </c:pt>
                <c:pt idx="114">
                  <c:v>1.0550166536484403E-2</c:v>
                </c:pt>
                <c:pt idx="115">
                  <c:v>1.088010633036071E-2</c:v>
                </c:pt>
                <c:pt idx="116">
                  <c:v>1.0901085161185214E-2</c:v>
                </c:pt>
                <c:pt idx="117">
                  <c:v>1.0901085161185214E-2</c:v>
                </c:pt>
                <c:pt idx="118">
                  <c:v>1.1234839287938699E-2</c:v>
                </c:pt>
                <c:pt idx="119">
                  <c:v>1.1234839287938699E-2</c:v>
                </c:pt>
                <c:pt idx="120">
                  <c:v>1.1234839287938699E-2</c:v>
                </c:pt>
                <c:pt idx="121">
                  <c:v>1.1234839287938699E-2</c:v>
                </c:pt>
                <c:pt idx="122">
                  <c:v>1.1358805106447137E-2</c:v>
                </c:pt>
                <c:pt idx="123">
                  <c:v>1.1621994074972745E-2</c:v>
                </c:pt>
                <c:pt idx="124">
                  <c:v>1.1965284033919188E-2</c:v>
                </c:pt>
                <c:pt idx="125">
                  <c:v>1.1965284033919188E-2</c:v>
                </c:pt>
                <c:pt idx="126">
                  <c:v>1.1965284033919188E-2</c:v>
                </c:pt>
                <c:pt idx="127">
                  <c:v>1.1965284033919188E-2</c:v>
                </c:pt>
                <c:pt idx="128">
                  <c:v>1.1965284033919188E-2</c:v>
                </c:pt>
                <c:pt idx="129">
                  <c:v>1.1965284033919188E-2</c:v>
                </c:pt>
                <c:pt idx="130">
                  <c:v>1.1965284033919188E-2</c:v>
                </c:pt>
                <c:pt idx="131">
                  <c:v>1.1965284033919188E-2</c:v>
                </c:pt>
                <c:pt idx="132">
                  <c:v>1.1965284033919188E-2</c:v>
                </c:pt>
                <c:pt idx="133">
                  <c:v>1.3246899880652576E-2</c:v>
                </c:pt>
                <c:pt idx="134">
                  <c:v>1.3269785877915675E-2</c:v>
                </c:pt>
                <c:pt idx="135">
                  <c:v>1.3502460183423817E-2</c:v>
                </c:pt>
                <c:pt idx="136">
                  <c:v>1.3553953677265784E-2</c:v>
                </c:pt>
                <c:pt idx="137">
                  <c:v>1.3847657308808855E-2</c:v>
                </c:pt>
                <c:pt idx="138">
                  <c:v>1.3853378808124628E-2</c:v>
                </c:pt>
                <c:pt idx="139">
                  <c:v>1.3965901628001516E-2</c:v>
                </c:pt>
                <c:pt idx="140">
                  <c:v>1.399832345745757E-2</c:v>
                </c:pt>
                <c:pt idx="141">
                  <c:v>1.4015487955404892E-2</c:v>
                </c:pt>
                <c:pt idx="142">
                  <c:v>1.4274862591053315E-2</c:v>
                </c:pt>
                <c:pt idx="143">
                  <c:v>1.4349242082158381E-2</c:v>
                </c:pt>
                <c:pt idx="144">
                  <c:v>1.4362592247228518E-2</c:v>
                </c:pt>
                <c:pt idx="145">
                  <c:v>1.4408364241754712E-2</c:v>
                </c:pt>
                <c:pt idx="146">
                  <c:v>1.4410271408193303E-2</c:v>
                </c:pt>
                <c:pt idx="147">
                  <c:v>1.4696346373982006E-2</c:v>
                </c:pt>
                <c:pt idx="148">
                  <c:v>1.4740211202069605E-2</c:v>
                </c:pt>
                <c:pt idx="149">
                  <c:v>1.4751654200701155E-2</c:v>
                </c:pt>
                <c:pt idx="150">
                  <c:v>1.4797426195227345E-2</c:v>
                </c:pt>
                <c:pt idx="151">
                  <c:v>1.4818405026051853E-2</c:v>
                </c:pt>
                <c:pt idx="152">
                  <c:v>1.5094944159647598E-2</c:v>
                </c:pt>
                <c:pt idx="153">
                  <c:v>1.5106387158279147E-2</c:v>
                </c:pt>
                <c:pt idx="154">
                  <c:v>1.5108294324717738E-2</c:v>
                </c:pt>
                <c:pt idx="155">
                  <c:v>1.5117830156910693E-2</c:v>
                </c:pt>
                <c:pt idx="156">
                  <c:v>1.5125458822665061E-2</c:v>
                </c:pt>
                <c:pt idx="157">
                  <c:v>1.5127365989103652E-2</c:v>
                </c:pt>
                <c:pt idx="158">
                  <c:v>1.5148344819928156E-2</c:v>
                </c:pt>
                <c:pt idx="159">
                  <c:v>1.5161694984998296E-2</c:v>
                </c:pt>
                <c:pt idx="160">
                  <c:v>1.5182673815822801E-2</c:v>
                </c:pt>
                <c:pt idx="161">
                  <c:v>1.5413440954892355E-2</c:v>
                </c:pt>
                <c:pt idx="162">
                  <c:v>1.5424883953523901E-2</c:v>
                </c:pt>
                <c:pt idx="163">
                  <c:v>1.543632695215545E-2</c:v>
                </c:pt>
                <c:pt idx="164">
                  <c:v>1.5459212949418545E-2</c:v>
                </c:pt>
                <c:pt idx="165">
                  <c:v>1.5459212949418545E-2</c:v>
                </c:pt>
                <c:pt idx="166">
                  <c:v>1.5482098946681644E-2</c:v>
                </c:pt>
                <c:pt idx="167">
                  <c:v>1.550498494394474E-2</c:v>
                </c:pt>
                <c:pt idx="168">
                  <c:v>1.5514520776137694E-2</c:v>
                </c:pt>
                <c:pt idx="169">
                  <c:v>1.5516427942576285E-2</c:v>
                </c:pt>
                <c:pt idx="170">
                  <c:v>1.5827296072066677E-2</c:v>
                </c:pt>
                <c:pt idx="171">
                  <c:v>1.5844460570013999E-2</c:v>
                </c:pt>
                <c:pt idx="172">
                  <c:v>1.5846367736452593E-2</c:v>
                </c:pt>
                <c:pt idx="173">
                  <c:v>1.5855903568645545E-2</c:v>
                </c:pt>
                <c:pt idx="174">
                  <c:v>1.5857810735084139E-2</c:v>
                </c:pt>
                <c:pt idx="175">
                  <c:v>1.5867346567277098E-2</c:v>
                </c:pt>
                <c:pt idx="176">
                  <c:v>1.5869253733715685E-2</c:v>
                </c:pt>
                <c:pt idx="177">
                  <c:v>1.5878789565908644E-2</c:v>
                </c:pt>
                <c:pt idx="178">
                  <c:v>1.589023256454019E-2</c:v>
                </c:pt>
                <c:pt idx="179">
                  <c:v>1.589023256454019E-2</c:v>
                </c:pt>
                <c:pt idx="180">
                  <c:v>1.5901675563171742E-2</c:v>
                </c:pt>
                <c:pt idx="181">
                  <c:v>1.5913118561803288E-2</c:v>
                </c:pt>
                <c:pt idx="182">
                  <c:v>1.5924561560434834E-2</c:v>
                </c:pt>
                <c:pt idx="183">
                  <c:v>1.5936004559066387E-2</c:v>
                </c:pt>
                <c:pt idx="184">
                  <c:v>1.784317099765774E-2</c:v>
                </c:pt>
                <c:pt idx="185">
                  <c:v>2.040830985756311E-2</c:v>
                </c:pt>
                <c:pt idx="186">
                  <c:v>2.0829793640491798E-2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2B-409D-9CE5-F48155103D5E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A!$R$21:$R$973</c:f>
              <c:numCache>
                <c:formatCode>General</c:formatCode>
                <c:ptCount val="953"/>
                <c:pt idx="137">
                  <c:v>-0.16116799999872455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2B-409D-9CE5-F48155103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822936"/>
        <c:axId val="1"/>
      </c:scatterChart>
      <c:valAx>
        <c:axId val="266822936"/>
        <c:scaling>
          <c:orientation val="minMax"/>
          <c:max val="16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673981191222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2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84639498432602"/>
          <c:y val="0.92024539877300615"/>
          <c:w val="0.735109717868338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990600</xdr:colOff>
      <xdr:row>0</xdr:row>
      <xdr:rowOff>0</xdr:rowOff>
    </xdr:from>
    <xdr:to>
      <xdr:col>16</xdr:col>
      <xdr:colOff>466725</xdr:colOff>
      <xdr:row>18</xdr:row>
      <xdr:rowOff>9525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DD2F1B9-7A4E-F05E-8B09-949ACA7BE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9525</xdr:rowOff>
    </xdr:from>
    <xdr:to>
      <xdr:col>26</xdr:col>
      <xdr:colOff>95250</xdr:colOff>
      <xdr:row>18</xdr:row>
      <xdr:rowOff>28575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96E319CA-1F2D-A933-E980-8B090A233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670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konkoly.hu/cgi-bin/IBVS?5357" TargetMode="External"/><Relationship Id="rId12" Type="http://schemas.openxmlformats.org/officeDocument/2006/relationships/hyperlink" Target="http://www.konkoly.hu/cgi-bin/IBVS?5577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konkoly.hu/cgi-bin/IBVS?5670" TargetMode="External"/><Relationship Id="rId20" Type="http://schemas.openxmlformats.org/officeDocument/2006/relationships/hyperlink" Target="http://www.konkoly.hu/cgi-bin/IBVS?5764" TargetMode="External"/><Relationship Id="rId29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91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676" TargetMode="External"/><Relationship Id="rId24" Type="http://schemas.openxmlformats.org/officeDocument/2006/relationships/hyperlink" Target="http://www.bav-astro.de/sfs/BAVM_link.php?BAVMnr=183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www.konkoly.hu/cgi-bin/IBVS?567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910" TargetMode="External"/><Relationship Id="rId52" Type="http://schemas.openxmlformats.org/officeDocument/2006/relationships/hyperlink" Target="http://www.konkoly.hu/cgi-bin/IBVS?5910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konkoly.hu/cgi-bin/IBVS?5594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357" TargetMode="External"/><Relationship Id="rId51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7"/>
  <sheetViews>
    <sheetView tabSelected="1" workbookViewId="0">
      <pane xSplit="5" ySplit="19" topLeftCell="F189" activePane="bottomRight" state="frozen"/>
      <selection pane="topRight" activeCell="F1" sqref="F1"/>
      <selection pane="bottomLeft" activeCell="A20" sqref="A20"/>
      <selection pane="bottomRight" activeCell="F11" sqref="F11"/>
    </sheetView>
  </sheetViews>
  <sheetFormatPr defaultColWidth="10.28515625" defaultRowHeight="12.75" x14ac:dyDescent="0.2"/>
  <cols>
    <col min="1" max="1" width="18.1406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61</v>
      </c>
      <c r="C1" s="19"/>
    </row>
    <row r="2" spans="1:6" x14ac:dyDescent="0.2">
      <c r="A2" t="s">
        <v>24</v>
      </c>
      <c r="B2" s="15" t="s">
        <v>57</v>
      </c>
    </row>
    <row r="3" spans="1:6" ht="13.5" thickBot="1" x14ac:dyDescent="0.25">
      <c r="C3" s="14" t="s">
        <v>56</v>
      </c>
    </row>
    <row r="4" spans="1:6" ht="14.25" thickTop="1" thickBot="1" x14ac:dyDescent="0.25">
      <c r="A4" s="6" t="s">
        <v>0</v>
      </c>
      <c r="C4" s="3">
        <v>26985.51</v>
      </c>
      <c r="D4" s="4">
        <v>1.827663</v>
      </c>
    </row>
    <row r="5" spans="1:6" ht="13.5" thickTop="1" x14ac:dyDescent="0.2">
      <c r="A5" s="21" t="s">
        <v>65</v>
      </c>
      <c r="B5" s="10"/>
      <c r="C5" s="22">
        <v>-9.5</v>
      </c>
      <c r="D5" s="10" t="s">
        <v>66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26985.51</v>
      </c>
    </row>
    <row r="8" spans="1:6" x14ac:dyDescent="0.2">
      <c r="A8" t="s">
        <v>3</v>
      </c>
      <c r="C8">
        <f>+D4</f>
        <v>1.827663</v>
      </c>
    </row>
    <row r="9" spans="1:6" x14ac:dyDescent="0.2">
      <c r="A9" s="33" t="s">
        <v>70</v>
      </c>
      <c r="B9" s="34">
        <v>154</v>
      </c>
      <c r="C9" s="24" t="str">
        <f>"F"&amp;B9</f>
        <v>F154</v>
      </c>
      <c r="D9" s="13" t="str">
        <f>"G"&amp;B9</f>
        <v>G154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3">
        <f ca="1">INTERCEPT(INDIRECT($D$9):G979,INDIRECT($C$9):F979)</f>
        <v>-1.3112047467118507E-2</v>
      </c>
      <c r="D11" s="16"/>
      <c r="E11" s="10"/>
    </row>
    <row r="12" spans="1:6" x14ac:dyDescent="0.2">
      <c r="A12" s="10" t="s">
        <v>17</v>
      </c>
      <c r="B12" s="10"/>
      <c r="C12" s="23">
        <f ca="1">SLOPE(INDIRECT($D$9):G979,INDIRECT($C$9):F979)</f>
        <v>1.9071664385913526E-6</v>
      </c>
      <c r="D12" s="16"/>
      <c r="E12" s="10"/>
    </row>
    <row r="13" spans="1:6" x14ac:dyDescent="0.2">
      <c r="A13" s="10" t="s">
        <v>19</v>
      </c>
      <c r="B13" s="10"/>
      <c r="C13" s="16" t="s">
        <v>14</v>
      </c>
      <c r="D13" s="16"/>
      <c r="E13" s="10"/>
    </row>
    <row r="14" spans="1:6" x14ac:dyDescent="0.2">
      <c r="A14" s="10"/>
      <c r="B14" s="10"/>
      <c r="C14" s="10"/>
      <c r="D14" s="10"/>
      <c r="E14" s="10"/>
    </row>
    <row r="15" spans="1:6" x14ac:dyDescent="0.2">
      <c r="A15" s="25" t="s">
        <v>18</v>
      </c>
      <c r="B15" s="10"/>
      <c r="C15" s="17">
        <f ca="1">(C7+C11)+(C8+C12)*INT(MAX(F21:F3520))</f>
        <v>59512.449240793634</v>
      </c>
      <c r="E15" s="26" t="s">
        <v>697</v>
      </c>
      <c r="F15" s="22">
        <v>1</v>
      </c>
    </row>
    <row r="16" spans="1:6" x14ac:dyDescent="0.2">
      <c r="A16" s="28" t="s">
        <v>4</v>
      </c>
      <c r="B16" s="10"/>
      <c r="C16" s="29">
        <f ca="1">+C8+C12</f>
        <v>1.8276649071664386</v>
      </c>
      <c r="E16" s="26" t="s">
        <v>67</v>
      </c>
      <c r="F16" s="27">
        <f ca="1">NOW()+15018.5+$C$5/24</f>
        <v>59971.537222453699</v>
      </c>
    </row>
    <row r="17" spans="1:32" ht="13.5" thickBot="1" x14ac:dyDescent="0.25">
      <c r="A17" s="26" t="s">
        <v>62</v>
      </c>
      <c r="B17" s="10"/>
      <c r="C17" s="10">
        <f>COUNT(C21:C2178)</f>
        <v>187</v>
      </c>
      <c r="E17" s="26" t="s">
        <v>698</v>
      </c>
      <c r="F17" s="27">
        <f ca="1">ROUND(2*(F16-$C$7)/$C$8,0)/2+F15</f>
        <v>18049</v>
      </c>
    </row>
    <row r="18" spans="1:32" ht="14.25" thickTop="1" thickBot="1" x14ac:dyDescent="0.25">
      <c r="A18" s="28" t="s">
        <v>5</v>
      </c>
      <c r="B18" s="10"/>
      <c r="C18" s="31">
        <f ca="1">+C15</f>
        <v>59512.449240793634</v>
      </c>
      <c r="D18" s="32">
        <f ca="1">+C16</f>
        <v>1.8276649071664386</v>
      </c>
      <c r="E18" s="26" t="s">
        <v>68</v>
      </c>
      <c r="F18" s="13">
        <f ca="1">ROUND(2*(F16-$C$15)/$C$16,0)/2+F15</f>
        <v>252</v>
      </c>
    </row>
    <row r="19" spans="1:32" ht="13.5" thickTop="1" x14ac:dyDescent="0.2">
      <c r="E19" s="26" t="s">
        <v>69</v>
      </c>
      <c r="F19" s="30">
        <f ca="1">+$C$15+$C$16*F18-15018.5-$C$5/24</f>
        <v>44954.916630732914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85</v>
      </c>
      <c r="I20" s="8" t="s">
        <v>72</v>
      </c>
      <c r="J20" s="8" t="s">
        <v>82</v>
      </c>
      <c r="K20" s="8" t="s">
        <v>80</v>
      </c>
      <c r="L20" s="8" t="s">
        <v>692</v>
      </c>
      <c r="M20" s="8" t="s">
        <v>693</v>
      </c>
      <c r="N20" s="8" t="s">
        <v>694</v>
      </c>
      <c r="O20" s="8" t="s">
        <v>23</v>
      </c>
      <c r="P20" s="7" t="s">
        <v>22</v>
      </c>
      <c r="Q20" s="5" t="s">
        <v>15</v>
      </c>
      <c r="R20" s="7" t="s">
        <v>695</v>
      </c>
    </row>
    <row r="21" spans="1:32" x14ac:dyDescent="0.2">
      <c r="A21" s="13" t="s">
        <v>93</v>
      </c>
      <c r="B21" s="39" t="s">
        <v>27</v>
      </c>
      <c r="C21" s="38">
        <v>14672.486000000001</v>
      </c>
      <c r="D21" s="37" t="s">
        <v>72</v>
      </c>
      <c r="E21">
        <f t="shared" ref="E21:E52" si="0">+(C21-C$7)/C$8</f>
        <v>-6737.0319364127836</v>
      </c>
      <c r="F21">
        <f t="shared" ref="F21:F52" si="1">ROUND(2*E21,0)/2</f>
        <v>-6737</v>
      </c>
      <c r="G21">
        <f t="shared" ref="G21:G52" si="2">+C21-(C$7+F21*C$8)</f>
        <v>-5.8368999996673665E-2</v>
      </c>
      <c r="I21">
        <f t="shared" ref="I21:I68" si="3">G21</f>
        <v>-5.8368999996673665E-2</v>
      </c>
      <c r="O21">
        <f t="shared" ref="O21:O68" ca="1" si="4">+C$11+C$12*F21</f>
        <v>-2.596062776390845E-2</v>
      </c>
      <c r="Q21" s="2" t="s">
        <v>696</v>
      </c>
    </row>
    <row r="22" spans="1:32" x14ac:dyDescent="0.2">
      <c r="A22" s="13" t="s">
        <v>93</v>
      </c>
      <c r="B22" s="39" t="s">
        <v>27</v>
      </c>
      <c r="C22" s="38">
        <v>15403.562</v>
      </c>
      <c r="D22" s="37" t="s">
        <v>72</v>
      </c>
      <c r="E22">
        <f t="shared" si="0"/>
        <v>-6337.0260272271189</v>
      </c>
      <c r="F22">
        <f t="shared" si="1"/>
        <v>-6337</v>
      </c>
      <c r="G22">
        <f t="shared" si="2"/>
        <v>-4.7568999998475192E-2</v>
      </c>
      <c r="I22">
        <f t="shared" si="3"/>
        <v>-4.7568999998475192E-2</v>
      </c>
      <c r="O22">
        <f t="shared" ca="1" si="4"/>
        <v>-2.5197761188471911E-2</v>
      </c>
      <c r="Q22" s="2">
        <f t="shared" ref="Q22:Q53" si="5">+C22-15018.5</f>
        <v>385.0619999999999</v>
      </c>
    </row>
    <row r="23" spans="1:32" x14ac:dyDescent="0.2">
      <c r="A23" s="13" t="s">
        <v>93</v>
      </c>
      <c r="B23" s="39" t="s">
        <v>27</v>
      </c>
      <c r="C23" s="38">
        <v>15677.852000000001</v>
      </c>
      <c r="D23" s="37" t="s">
        <v>72</v>
      </c>
      <c r="E23">
        <f t="shared" si="0"/>
        <v>-6186.9491257414511</v>
      </c>
      <c r="F23">
        <f t="shared" si="1"/>
        <v>-6187</v>
      </c>
      <c r="G23">
        <f t="shared" si="2"/>
        <v>9.2981000003419467E-2</v>
      </c>
      <c r="I23">
        <f t="shared" si="3"/>
        <v>9.2981000003419467E-2</v>
      </c>
      <c r="O23">
        <f t="shared" ca="1" si="4"/>
        <v>-2.4911686222683208E-2</v>
      </c>
      <c r="Q23" s="2">
        <f t="shared" si="5"/>
        <v>659.35200000000077</v>
      </c>
      <c r="AA23" t="s">
        <v>28</v>
      </c>
      <c r="AF23" t="s">
        <v>30</v>
      </c>
    </row>
    <row r="24" spans="1:32" x14ac:dyDescent="0.2">
      <c r="A24" s="13" t="s">
        <v>93</v>
      </c>
      <c r="B24" s="39" t="s">
        <v>27</v>
      </c>
      <c r="C24" s="38">
        <v>16048.753000000001</v>
      </c>
      <c r="D24" s="37" t="s">
        <v>72</v>
      </c>
      <c r="E24">
        <f t="shared" si="0"/>
        <v>-5984.0118227485036</v>
      </c>
      <c r="F24">
        <f t="shared" si="1"/>
        <v>-5984</v>
      </c>
      <c r="G24">
        <f t="shared" si="2"/>
        <v>-2.1607999997286242E-2</v>
      </c>
      <c r="I24">
        <f t="shared" si="3"/>
        <v>-2.1607999997286242E-2</v>
      </c>
      <c r="O24">
        <f t="shared" ca="1" si="4"/>
        <v>-2.4524531435649161E-2</v>
      </c>
      <c r="Q24" s="2">
        <f t="shared" si="5"/>
        <v>1030.2530000000006</v>
      </c>
      <c r="AA24" t="s">
        <v>28</v>
      </c>
      <c r="AF24" t="s">
        <v>30</v>
      </c>
    </row>
    <row r="25" spans="1:32" x14ac:dyDescent="0.2">
      <c r="A25" s="13" t="s">
        <v>93</v>
      </c>
      <c r="B25" s="39" t="s">
        <v>27</v>
      </c>
      <c r="C25" s="38">
        <v>16781.634999999998</v>
      </c>
      <c r="D25" s="37" t="s">
        <v>72</v>
      </c>
      <c r="E25">
        <f t="shared" si="0"/>
        <v>-5583.0177664044195</v>
      </c>
      <c r="F25">
        <f t="shared" si="1"/>
        <v>-5583</v>
      </c>
      <c r="G25">
        <f t="shared" si="2"/>
        <v>-3.2471000002260553E-2</v>
      </c>
      <c r="I25">
        <f t="shared" si="3"/>
        <v>-3.2471000002260553E-2</v>
      </c>
      <c r="O25">
        <f t="shared" ca="1" si="4"/>
        <v>-2.3759757693774031E-2</v>
      </c>
      <c r="Q25" s="2">
        <f t="shared" si="5"/>
        <v>1763.1349999999984</v>
      </c>
      <c r="AA25" t="s">
        <v>28</v>
      </c>
      <c r="AF25" t="s">
        <v>30</v>
      </c>
    </row>
    <row r="26" spans="1:32" x14ac:dyDescent="0.2">
      <c r="A26" s="13" t="s">
        <v>93</v>
      </c>
      <c r="B26" s="39" t="s">
        <v>27</v>
      </c>
      <c r="C26" s="38">
        <v>16790.689999999999</v>
      </c>
      <c r="D26" s="37" t="s">
        <v>72</v>
      </c>
      <c r="E26">
        <f t="shared" si="0"/>
        <v>-5578.0633519417961</v>
      </c>
      <c r="F26">
        <f t="shared" si="1"/>
        <v>-5578</v>
      </c>
      <c r="G26">
        <f t="shared" si="2"/>
        <v>-0.11578599999847938</v>
      </c>
      <c r="I26">
        <f t="shared" si="3"/>
        <v>-0.11578599999847938</v>
      </c>
      <c r="O26">
        <f t="shared" ca="1" si="4"/>
        <v>-2.3750221861581072E-2</v>
      </c>
      <c r="Q26" s="2">
        <f t="shared" si="5"/>
        <v>1772.1899999999987</v>
      </c>
      <c r="AA26" t="s">
        <v>28</v>
      </c>
      <c r="AF26" t="s">
        <v>30</v>
      </c>
    </row>
    <row r="27" spans="1:32" x14ac:dyDescent="0.2">
      <c r="A27" s="13" t="s">
        <v>93</v>
      </c>
      <c r="B27" s="39" t="s">
        <v>25</v>
      </c>
      <c r="C27" s="38">
        <v>16802.606</v>
      </c>
      <c r="D27" s="37" t="s">
        <v>72</v>
      </c>
      <c r="E27">
        <f t="shared" si="0"/>
        <v>-5571.5435504247762</v>
      </c>
      <c r="F27">
        <f t="shared" si="1"/>
        <v>-5571.5</v>
      </c>
      <c r="G27">
        <f t="shared" si="2"/>
        <v>-7.9595499999413732E-2</v>
      </c>
      <c r="I27">
        <f t="shared" si="3"/>
        <v>-7.9595499999413732E-2</v>
      </c>
      <c r="O27">
        <f t="shared" ca="1" si="4"/>
        <v>-2.3737825279730229E-2</v>
      </c>
      <c r="Q27" s="2">
        <f t="shared" si="5"/>
        <v>1784.1059999999998</v>
      </c>
      <c r="AA27" t="s">
        <v>28</v>
      </c>
      <c r="AF27" t="s">
        <v>30</v>
      </c>
    </row>
    <row r="28" spans="1:32" x14ac:dyDescent="0.2">
      <c r="A28" s="13" t="s">
        <v>93</v>
      </c>
      <c r="B28" s="39" t="s">
        <v>27</v>
      </c>
      <c r="C28" s="38">
        <v>16845.539000000001</v>
      </c>
      <c r="D28" s="37" t="s">
        <v>72</v>
      </c>
      <c r="E28">
        <f t="shared" si="0"/>
        <v>-5548.0528959660496</v>
      </c>
      <c r="F28">
        <f t="shared" si="1"/>
        <v>-5548</v>
      </c>
      <c r="G28">
        <f t="shared" si="2"/>
        <v>-9.6675999997387407E-2</v>
      </c>
      <c r="I28">
        <f t="shared" si="3"/>
        <v>-9.6675999997387407E-2</v>
      </c>
      <c r="O28">
        <f t="shared" ca="1" si="4"/>
        <v>-2.3693006868423329E-2</v>
      </c>
      <c r="Q28" s="2">
        <f t="shared" si="5"/>
        <v>1827.0390000000007</v>
      </c>
      <c r="AA28" t="s">
        <v>28</v>
      </c>
      <c r="AF28" t="s">
        <v>30</v>
      </c>
    </row>
    <row r="29" spans="1:32" x14ac:dyDescent="0.2">
      <c r="A29" s="13" t="s">
        <v>93</v>
      </c>
      <c r="B29" s="39" t="s">
        <v>27</v>
      </c>
      <c r="C29" s="38">
        <v>17099.757000000001</v>
      </c>
      <c r="D29" s="37" t="s">
        <v>72</v>
      </c>
      <c r="E29">
        <f t="shared" si="0"/>
        <v>-5408.9583254680956</v>
      </c>
      <c r="F29">
        <f t="shared" si="1"/>
        <v>-5409</v>
      </c>
      <c r="G29">
        <f t="shared" si="2"/>
        <v>7.6167000002897112E-2</v>
      </c>
      <c r="I29">
        <f t="shared" si="3"/>
        <v>7.6167000002897112E-2</v>
      </c>
      <c r="O29">
        <f t="shared" ca="1" si="4"/>
        <v>-2.3427910733459133E-2</v>
      </c>
      <c r="Q29" s="2">
        <f t="shared" si="5"/>
        <v>2081.2570000000014</v>
      </c>
      <c r="AA29" t="s">
        <v>28</v>
      </c>
      <c r="AF29" t="s">
        <v>30</v>
      </c>
    </row>
    <row r="30" spans="1:32" x14ac:dyDescent="0.2">
      <c r="A30" s="13" t="s">
        <v>93</v>
      </c>
      <c r="B30" s="39" t="s">
        <v>27</v>
      </c>
      <c r="C30" s="38">
        <v>17185.594000000001</v>
      </c>
      <c r="D30" s="37" t="s">
        <v>72</v>
      </c>
      <c r="E30">
        <f t="shared" si="0"/>
        <v>-5361.992883808447</v>
      </c>
      <c r="F30">
        <f t="shared" si="1"/>
        <v>-5362</v>
      </c>
      <c r="G30">
        <f t="shared" si="2"/>
        <v>1.3006000004679663E-2</v>
      </c>
      <c r="I30">
        <f t="shared" si="3"/>
        <v>1.3006000004679663E-2</v>
      </c>
      <c r="O30">
        <f t="shared" ca="1" si="4"/>
        <v>-2.333827391084534E-2</v>
      </c>
      <c r="Q30" s="2">
        <f t="shared" si="5"/>
        <v>2167.094000000001</v>
      </c>
      <c r="AA30" t="s">
        <v>28</v>
      </c>
      <c r="AF30" t="s">
        <v>30</v>
      </c>
    </row>
    <row r="31" spans="1:32" x14ac:dyDescent="0.2">
      <c r="A31" s="13" t="s">
        <v>93</v>
      </c>
      <c r="B31" s="39" t="s">
        <v>27</v>
      </c>
      <c r="C31" s="38">
        <v>17271.528999999999</v>
      </c>
      <c r="D31" s="37" t="s">
        <v>72</v>
      </c>
      <c r="E31">
        <f t="shared" si="0"/>
        <v>-5314.9738217603572</v>
      </c>
      <c r="F31">
        <f t="shared" si="1"/>
        <v>-5315</v>
      </c>
      <c r="G31">
        <f t="shared" si="2"/>
        <v>4.7845000000961591E-2</v>
      </c>
      <c r="I31">
        <f t="shared" si="3"/>
        <v>4.7845000000961591E-2</v>
      </c>
      <c r="O31">
        <f t="shared" ca="1" si="4"/>
        <v>-2.3248637088231546E-2</v>
      </c>
      <c r="Q31" s="2">
        <f t="shared" si="5"/>
        <v>2253.0289999999986</v>
      </c>
      <c r="AA31" t="s">
        <v>28</v>
      </c>
      <c r="AF31" t="s">
        <v>30</v>
      </c>
    </row>
    <row r="32" spans="1:32" x14ac:dyDescent="0.2">
      <c r="A32" s="13" t="s">
        <v>93</v>
      </c>
      <c r="B32" s="39" t="s">
        <v>27</v>
      </c>
      <c r="C32" s="38">
        <v>17525.617999999999</v>
      </c>
      <c r="D32" s="37" t="s">
        <v>72</v>
      </c>
      <c r="E32">
        <f t="shared" si="0"/>
        <v>-5175.9498332022913</v>
      </c>
      <c r="F32">
        <f t="shared" si="1"/>
        <v>-5176</v>
      </c>
      <c r="G32">
        <f t="shared" si="2"/>
        <v>9.1688000000431202E-2</v>
      </c>
      <c r="I32">
        <f t="shared" si="3"/>
        <v>9.1688000000431202E-2</v>
      </c>
      <c r="O32">
        <f t="shared" ca="1" si="4"/>
        <v>-2.2983540953267347E-2</v>
      </c>
      <c r="Q32" s="2">
        <f t="shared" si="5"/>
        <v>2507.1179999999986</v>
      </c>
      <c r="AA32" t="s">
        <v>28</v>
      </c>
      <c r="AF32" t="s">
        <v>30</v>
      </c>
    </row>
    <row r="33" spans="1:32" x14ac:dyDescent="0.2">
      <c r="A33" s="13" t="s">
        <v>93</v>
      </c>
      <c r="B33" s="39" t="s">
        <v>27</v>
      </c>
      <c r="C33" s="38">
        <v>17534.593000000001</v>
      </c>
      <c r="D33" s="37" t="s">
        <v>72</v>
      </c>
      <c r="E33">
        <f t="shared" si="0"/>
        <v>-5171.0391904853341</v>
      </c>
      <c r="F33">
        <f t="shared" si="1"/>
        <v>-5171</v>
      </c>
      <c r="G33">
        <f t="shared" si="2"/>
        <v>-7.1626999997533858E-2</v>
      </c>
      <c r="I33">
        <f t="shared" si="3"/>
        <v>-7.1626999997533858E-2</v>
      </c>
      <c r="O33">
        <f t="shared" ca="1" si="4"/>
        <v>-2.2974005121074392E-2</v>
      </c>
      <c r="Q33" s="2">
        <f t="shared" si="5"/>
        <v>2516.0930000000008</v>
      </c>
      <c r="AA33" t="s">
        <v>28</v>
      </c>
      <c r="AB33">
        <v>12</v>
      </c>
      <c r="AD33" t="s">
        <v>32</v>
      </c>
      <c r="AF33" t="s">
        <v>34</v>
      </c>
    </row>
    <row r="34" spans="1:32" x14ac:dyDescent="0.2">
      <c r="A34" s="13" t="s">
        <v>93</v>
      </c>
      <c r="B34" s="39" t="s">
        <v>27</v>
      </c>
      <c r="C34" s="38">
        <v>17797.809000000001</v>
      </c>
      <c r="D34" s="37" t="s">
        <v>72</v>
      </c>
      <c r="E34">
        <f t="shared" si="0"/>
        <v>-5027.0213928935464</v>
      </c>
      <c r="F34">
        <f t="shared" si="1"/>
        <v>-5027</v>
      </c>
      <c r="G34">
        <f t="shared" si="2"/>
        <v>-3.909899999780464E-2</v>
      </c>
      <c r="I34">
        <f t="shared" si="3"/>
        <v>-3.909899999780464E-2</v>
      </c>
      <c r="O34">
        <f t="shared" ca="1" si="4"/>
        <v>-2.2699373153917235E-2</v>
      </c>
      <c r="Q34" s="2">
        <f t="shared" si="5"/>
        <v>2779.3090000000011</v>
      </c>
      <c r="AA34" t="s">
        <v>28</v>
      </c>
      <c r="AF34" t="s">
        <v>30</v>
      </c>
    </row>
    <row r="35" spans="1:32" x14ac:dyDescent="0.2">
      <c r="A35" s="13" t="s">
        <v>93</v>
      </c>
      <c r="B35" s="39" t="s">
        <v>27</v>
      </c>
      <c r="C35" s="38">
        <v>17861.723999999998</v>
      </c>
      <c r="D35" s="37" t="s">
        <v>72</v>
      </c>
      <c r="E35">
        <f t="shared" si="0"/>
        <v>-4992.0505038401498</v>
      </c>
      <c r="F35">
        <f t="shared" si="1"/>
        <v>-4992</v>
      </c>
      <c r="G35">
        <f t="shared" si="2"/>
        <v>-9.2304000001604436E-2</v>
      </c>
      <c r="I35">
        <f t="shared" si="3"/>
        <v>-9.2304000001604436E-2</v>
      </c>
      <c r="O35">
        <f t="shared" ca="1" si="4"/>
        <v>-2.263262232856654E-2</v>
      </c>
      <c r="Q35" s="2">
        <f t="shared" si="5"/>
        <v>2843.2239999999983</v>
      </c>
      <c r="AA35" t="s">
        <v>28</v>
      </c>
      <c r="AF35" t="s">
        <v>30</v>
      </c>
    </row>
    <row r="36" spans="1:32" x14ac:dyDescent="0.2">
      <c r="A36" s="13" t="s">
        <v>93</v>
      </c>
      <c r="B36" s="39" t="s">
        <v>27</v>
      </c>
      <c r="C36" s="38">
        <v>18680.600999999999</v>
      </c>
      <c r="D36" s="37" t="s">
        <v>72</v>
      </c>
      <c r="E36">
        <f t="shared" si="0"/>
        <v>-4544.0045566387234</v>
      </c>
      <c r="F36">
        <f t="shared" si="1"/>
        <v>-4544</v>
      </c>
      <c r="G36">
        <f t="shared" si="2"/>
        <v>-8.3279999998921994E-3</v>
      </c>
      <c r="I36">
        <f t="shared" si="3"/>
        <v>-8.3279999998921994E-3</v>
      </c>
      <c r="O36">
        <f t="shared" ca="1" si="4"/>
        <v>-2.1778211764077612E-2</v>
      </c>
      <c r="Q36" s="2">
        <f t="shared" si="5"/>
        <v>3662.1009999999987</v>
      </c>
      <c r="AA36" t="s">
        <v>35</v>
      </c>
      <c r="AB36">
        <v>17</v>
      </c>
      <c r="AD36" t="s">
        <v>36</v>
      </c>
      <c r="AF36" t="s">
        <v>34</v>
      </c>
    </row>
    <row r="37" spans="1:32" x14ac:dyDescent="0.2">
      <c r="A37" s="13" t="s">
        <v>93</v>
      </c>
      <c r="B37" s="39" t="s">
        <v>27</v>
      </c>
      <c r="C37" s="38">
        <v>18691.542000000001</v>
      </c>
      <c r="D37" s="37" t="s">
        <v>72</v>
      </c>
      <c r="E37">
        <f t="shared" si="0"/>
        <v>-4538.0182232720126</v>
      </c>
      <c r="F37">
        <f t="shared" si="1"/>
        <v>-4538</v>
      </c>
      <c r="G37">
        <f t="shared" si="2"/>
        <v>-3.3305999997537583E-2</v>
      </c>
      <c r="I37">
        <f t="shared" si="3"/>
        <v>-3.3305999997537583E-2</v>
      </c>
      <c r="O37">
        <f t="shared" ca="1" si="4"/>
        <v>-2.1766768765446066E-2</v>
      </c>
      <c r="Q37" s="2">
        <f t="shared" si="5"/>
        <v>3673.0420000000013</v>
      </c>
      <c r="AA37" t="s">
        <v>35</v>
      </c>
      <c r="AB37">
        <v>16</v>
      </c>
      <c r="AD37" t="s">
        <v>36</v>
      </c>
      <c r="AF37" t="s">
        <v>34</v>
      </c>
    </row>
    <row r="38" spans="1:32" x14ac:dyDescent="0.2">
      <c r="A38" s="13" t="s">
        <v>93</v>
      </c>
      <c r="B38" s="39" t="s">
        <v>27</v>
      </c>
      <c r="C38" s="38">
        <v>18857.819</v>
      </c>
      <c r="D38" s="37" t="s">
        <v>72</v>
      </c>
      <c r="E38">
        <f t="shared" si="0"/>
        <v>-4447.0402913447388</v>
      </c>
      <c r="F38">
        <f t="shared" si="1"/>
        <v>-4447</v>
      </c>
      <c r="G38">
        <f t="shared" si="2"/>
        <v>-7.3638999998365762E-2</v>
      </c>
      <c r="I38">
        <f t="shared" si="3"/>
        <v>-7.3638999998365762E-2</v>
      </c>
      <c r="O38">
        <f t="shared" ca="1" si="4"/>
        <v>-2.1593216619534252E-2</v>
      </c>
      <c r="Q38" s="2">
        <f t="shared" si="5"/>
        <v>3839.3189999999995</v>
      </c>
      <c r="AA38" t="s">
        <v>28</v>
      </c>
      <c r="AF38" t="s">
        <v>30</v>
      </c>
    </row>
    <row r="39" spans="1:32" x14ac:dyDescent="0.2">
      <c r="A39" s="13" t="s">
        <v>93</v>
      </c>
      <c r="B39" s="39" t="s">
        <v>27</v>
      </c>
      <c r="C39" s="38">
        <v>18956.668000000001</v>
      </c>
      <c r="D39" s="37" t="s">
        <v>72</v>
      </c>
      <c r="E39">
        <f t="shared" si="0"/>
        <v>-4392.955375252438</v>
      </c>
      <c r="F39">
        <f t="shared" si="1"/>
        <v>-4393</v>
      </c>
      <c r="G39">
        <f t="shared" si="2"/>
        <v>8.1559000002016546E-2</v>
      </c>
      <c r="I39">
        <f t="shared" si="3"/>
        <v>8.1559000002016546E-2</v>
      </c>
      <c r="O39">
        <f t="shared" ca="1" si="4"/>
        <v>-2.1490229631850318E-2</v>
      </c>
      <c r="Q39" s="2">
        <f t="shared" si="5"/>
        <v>3938.1680000000015</v>
      </c>
      <c r="AA39" t="s">
        <v>28</v>
      </c>
      <c r="AF39" t="s">
        <v>30</v>
      </c>
    </row>
    <row r="40" spans="1:32" x14ac:dyDescent="0.2">
      <c r="A40" s="13" t="s">
        <v>93</v>
      </c>
      <c r="B40" s="39" t="s">
        <v>27</v>
      </c>
      <c r="C40" s="38">
        <v>19053.468000000001</v>
      </c>
      <c r="D40" s="37" t="s">
        <v>72</v>
      </c>
      <c r="E40">
        <f t="shared" si="0"/>
        <v>-4339.9915629960215</v>
      </c>
      <c r="F40">
        <f t="shared" si="1"/>
        <v>-4340</v>
      </c>
      <c r="G40">
        <f t="shared" si="2"/>
        <v>1.5420000003359746E-2</v>
      </c>
      <c r="I40">
        <f t="shared" si="3"/>
        <v>1.5420000003359746E-2</v>
      </c>
      <c r="O40">
        <f t="shared" ca="1" si="4"/>
        <v>-2.1389149810604975E-2</v>
      </c>
      <c r="Q40" s="2">
        <f t="shared" si="5"/>
        <v>4034.9680000000008</v>
      </c>
      <c r="AA40" t="s">
        <v>28</v>
      </c>
      <c r="AF40" t="s">
        <v>30</v>
      </c>
    </row>
    <row r="41" spans="1:32" x14ac:dyDescent="0.2">
      <c r="A41" s="13" t="s">
        <v>93</v>
      </c>
      <c r="B41" s="39" t="s">
        <v>25</v>
      </c>
      <c r="C41" s="38">
        <v>19390.553</v>
      </c>
      <c r="D41" s="37" t="s">
        <v>72</v>
      </c>
      <c r="E41">
        <f t="shared" si="0"/>
        <v>-4155.556576896287</v>
      </c>
      <c r="F41">
        <f t="shared" si="1"/>
        <v>-4155.5</v>
      </c>
      <c r="G41">
        <f t="shared" si="2"/>
        <v>-0.10340349999751197</v>
      </c>
      <c r="I41">
        <f t="shared" si="3"/>
        <v>-0.10340349999751197</v>
      </c>
      <c r="O41">
        <f t="shared" ca="1" si="4"/>
        <v>-2.1037277602684874E-2</v>
      </c>
      <c r="Q41" s="2">
        <f t="shared" si="5"/>
        <v>4372.0529999999999</v>
      </c>
      <c r="AA41" t="s">
        <v>28</v>
      </c>
      <c r="AB41">
        <v>10</v>
      </c>
      <c r="AD41" t="s">
        <v>39</v>
      </c>
      <c r="AF41" t="s">
        <v>34</v>
      </c>
    </row>
    <row r="42" spans="1:32" x14ac:dyDescent="0.2">
      <c r="A42" s="13" t="s">
        <v>93</v>
      </c>
      <c r="B42" s="39" t="s">
        <v>27</v>
      </c>
      <c r="C42" s="38">
        <v>20025.82</v>
      </c>
      <c r="D42" s="37" t="s">
        <v>72</v>
      </c>
      <c r="E42">
        <f t="shared" si="0"/>
        <v>-3807.9722574675957</v>
      </c>
      <c r="F42">
        <f t="shared" si="1"/>
        <v>-3808</v>
      </c>
      <c r="G42">
        <f t="shared" si="2"/>
        <v>5.0704000001132954E-2</v>
      </c>
      <c r="I42">
        <f t="shared" si="3"/>
        <v>5.0704000001132954E-2</v>
      </c>
      <c r="O42">
        <f t="shared" ca="1" si="4"/>
        <v>-2.0374537265274377E-2</v>
      </c>
      <c r="Q42" s="2">
        <f t="shared" si="5"/>
        <v>5007.32</v>
      </c>
      <c r="AA42" t="s">
        <v>28</v>
      </c>
      <c r="AF42" t="s">
        <v>30</v>
      </c>
    </row>
    <row r="43" spans="1:32" x14ac:dyDescent="0.2">
      <c r="A43" s="13" t="s">
        <v>93</v>
      </c>
      <c r="B43" s="39" t="s">
        <v>27</v>
      </c>
      <c r="C43" s="38">
        <v>20548.535</v>
      </c>
      <c r="D43" s="37" t="s">
        <v>72</v>
      </c>
      <c r="E43">
        <f t="shared" si="0"/>
        <v>-3521.9704070170478</v>
      </c>
      <c r="F43">
        <f t="shared" si="1"/>
        <v>-3522</v>
      </c>
      <c r="G43">
        <f t="shared" si="2"/>
        <v>5.4086000000097556E-2</v>
      </c>
      <c r="I43">
        <f t="shared" si="3"/>
        <v>5.4086000000097556E-2</v>
      </c>
      <c r="O43">
        <f t="shared" ca="1" si="4"/>
        <v>-1.9829087663837251E-2</v>
      </c>
      <c r="Q43" s="2">
        <f t="shared" si="5"/>
        <v>5530.0349999999999</v>
      </c>
      <c r="AA43" t="s">
        <v>28</v>
      </c>
      <c r="AF43" t="s">
        <v>30</v>
      </c>
    </row>
    <row r="44" spans="1:32" x14ac:dyDescent="0.2">
      <c r="A44" s="13" t="s">
        <v>93</v>
      </c>
      <c r="B44" s="39" t="s">
        <v>27</v>
      </c>
      <c r="C44" s="38">
        <v>20853.633000000002</v>
      </c>
      <c r="D44" s="37" t="s">
        <v>72</v>
      </c>
      <c r="E44">
        <f t="shared" si="0"/>
        <v>-3355.0370062752249</v>
      </c>
      <c r="F44">
        <f t="shared" si="1"/>
        <v>-3355</v>
      </c>
      <c r="G44">
        <f t="shared" si="2"/>
        <v>-6.7634999995789258E-2</v>
      </c>
      <c r="I44">
        <f t="shared" si="3"/>
        <v>-6.7634999995789258E-2</v>
      </c>
      <c r="O44">
        <f t="shared" ca="1" si="4"/>
        <v>-1.9510590868592494E-2</v>
      </c>
      <c r="Q44" s="2">
        <f t="shared" si="5"/>
        <v>5835.1330000000016</v>
      </c>
      <c r="AA44" t="s">
        <v>28</v>
      </c>
      <c r="AF44" t="s">
        <v>30</v>
      </c>
    </row>
    <row r="45" spans="1:32" x14ac:dyDescent="0.2">
      <c r="A45" s="13" t="s">
        <v>93</v>
      </c>
      <c r="B45" s="39" t="s">
        <v>27</v>
      </c>
      <c r="C45" s="38">
        <v>21467.817999999999</v>
      </c>
      <c r="D45" s="37" t="s">
        <v>72</v>
      </c>
      <c r="E45">
        <f t="shared" si="0"/>
        <v>-3018.9876361232891</v>
      </c>
      <c r="F45">
        <f t="shared" si="1"/>
        <v>-3019</v>
      </c>
      <c r="G45">
        <f t="shared" si="2"/>
        <v>2.2597000002861023E-2</v>
      </c>
      <c r="I45">
        <f t="shared" si="3"/>
        <v>2.2597000002861023E-2</v>
      </c>
      <c r="O45">
        <f t="shared" ca="1" si="4"/>
        <v>-1.8869782945225802E-2</v>
      </c>
      <c r="Q45" s="2">
        <f t="shared" si="5"/>
        <v>6449.3179999999993</v>
      </c>
      <c r="AA45" t="s">
        <v>28</v>
      </c>
      <c r="AB45">
        <v>12</v>
      </c>
      <c r="AD45" t="s">
        <v>39</v>
      </c>
      <c r="AF45" t="s">
        <v>34</v>
      </c>
    </row>
    <row r="46" spans="1:32" x14ac:dyDescent="0.2">
      <c r="A46" s="13" t="s">
        <v>93</v>
      </c>
      <c r="B46" s="39" t="s">
        <v>27</v>
      </c>
      <c r="C46" s="38">
        <v>21630.5</v>
      </c>
      <c r="D46" s="37" t="s">
        <v>72</v>
      </c>
      <c r="E46">
        <f t="shared" si="0"/>
        <v>-2929.9766970168998</v>
      </c>
      <c r="F46">
        <f t="shared" si="1"/>
        <v>-2930</v>
      </c>
      <c r="G46">
        <f t="shared" si="2"/>
        <v>4.259000000092783E-2</v>
      </c>
      <c r="I46">
        <f t="shared" si="3"/>
        <v>4.259000000092783E-2</v>
      </c>
      <c r="O46">
        <f t="shared" ca="1" si="4"/>
        <v>-1.870004513219117E-2</v>
      </c>
      <c r="Q46" s="2">
        <f t="shared" si="5"/>
        <v>6612</v>
      </c>
      <c r="AA46" t="s">
        <v>28</v>
      </c>
      <c r="AB46">
        <v>12</v>
      </c>
      <c r="AD46" t="s">
        <v>39</v>
      </c>
      <c r="AF46" t="s">
        <v>34</v>
      </c>
    </row>
    <row r="47" spans="1:32" x14ac:dyDescent="0.2">
      <c r="A47" s="13" t="s">
        <v>93</v>
      </c>
      <c r="B47" s="39" t="s">
        <v>27</v>
      </c>
      <c r="C47" s="38">
        <v>22244.704000000002</v>
      </c>
      <c r="D47" s="37" t="s">
        <v>72</v>
      </c>
      <c r="E47">
        <f t="shared" si="0"/>
        <v>-2593.9169310753659</v>
      </c>
      <c r="F47">
        <f t="shared" si="1"/>
        <v>-2594</v>
      </c>
      <c r="G47">
        <f t="shared" si="2"/>
        <v>0.15182200000344892</v>
      </c>
      <c r="I47">
        <f t="shared" si="3"/>
        <v>0.15182200000344892</v>
      </c>
      <c r="O47">
        <f t="shared" ca="1" si="4"/>
        <v>-1.8059237208824477E-2</v>
      </c>
      <c r="Q47" s="2">
        <f t="shared" si="5"/>
        <v>7226.2040000000015</v>
      </c>
      <c r="AA47" t="s">
        <v>28</v>
      </c>
      <c r="AF47" t="s">
        <v>30</v>
      </c>
    </row>
    <row r="48" spans="1:32" x14ac:dyDescent="0.2">
      <c r="A48" s="13" t="s">
        <v>93</v>
      </c>
      <c r="B48" s="39" t="s">
        <v>27</v>
      </c>
      <c r="C48" s="38">
        <v>22606.598999999998</v>
      </c>
      <c r="D48" s="37" t="s">
        <v>72</v>
      </c>
      <c r="E48">
        <f t="shared" si="0"/>
        <v>-2395.9072323508217</v>
      </c>
      <c r="F48">
        <f t="shared" si="1"/>
        <v>-2396</v>
      </c>
      <c r="G48">
        <f t="shared" si="2"/>
        <v>0.1695480000016687</v>
      </c>
      <c r="I48">
        <f t="shared" si="3"/>
        <v>0.1695480000016687</v>
      </c>
      <c r="O48">
        <f t="shared" ca="1" si="4"/>
        <v>-1.7681618253983386E-2</v>
      </c>
      <c r="Q48" s="2">
        <f t="shared" si="5"/>
        <v>7588.0989999999983</v>
      </c>
      <c r="AA48" t="s">
        <v>28</v>
      </c>
      <c r="AF48" t="s">
        <v>30</v>
      </c>
    </row>
    <row r="49" spans="1:32" x14ac:dyDescent="0.2">
      <c r="A49" s="13" t="s">
        <v>93</v>
      </c>
      <c r="B49" s="39" t="s">
        <v>27</v>
      </c>
      <c r="C49" s="38">
        <v>22977.794000000002</v>
      </c>
      <c r="D49" s="37" t="s">
        <v>72</v>
      </c>
      <c r="E49">
        <f t="shared" si="0"/>
        <v>-2192.8090681925478</v>
      </c>
      <c r="F49">
        <f t="shared" si="1"/>
        <v>-2193</v>
      </c>
      <c r="G49">
        <f t="shared" si="2"/>
        <v>0.34895900000265101</v>
      </c>
      <c r="I49">
        <f t="shared" si="3"/>
        <v>0.34895900000265101</v>
      </c>
      <c r="O49">
        <f t="shared" ca="1" si="4"/>
        <v>-1.7294463466949343E-2</v>
      </c>
      <c r="Q49" s="2">
        <f t="shared" si="5"/>
        <v>7959.2940000000017</v>
      </c>
      <c r="AA49" t="s">
        <v>28</v>
      </c>
      <c r="AF49" t="s">
        <v>30</v>
      </c>
    </row>
    <row r="50" spans="1:32" x14ac:dyDescent="0.2">
      <c r="A50" s="13" t="s">
        <v>93</v>
      </c>
      <c r="B50" s="39" t="s">
        <v>27</v>
      </c>
      <c r="C50" s="38">
        <v>23651.777999999998</v>
      </c>
      <c r="D50" s="37" t="s">
        <v>72</v>
      </c>
      <c r="E50">
        <f t="shared" si="0"/>
        <v>-1824.0408653017541</v>
      </c>
      <c r="F50">
        <f t="shared" si="1"/>
        <v>-1824</v>
      </c>
      <c r="G50">
        <f t="shared" si="2"/>
        <v>-7.4688000000605825E-2</v>
      </c>
      <c r="I50">
        <f t="shared" si="3"/>
        <v>-7.4688000000605825E-2</v>
      </c>
      <c r="O50">
        <f t="shared" ca="1" si="4"/>
        <v>-1.6590719051109135E-2</v>
      </c>
      <c r="Q50" s="2">
        <f t="shared" si="5"/>
        <v>8633.2779999999984</v>
      </c>
      <c r="AA50" t="s">
        <v>28</v>
      </c>
      <c r="AB50">
        <v>13</v>
      </c>
      <c r="AD50" t="s">
        <v>39</v>
      </c>
      <c r="AF50" t="s">
        <v>34</v>
      </c>
    </row>
    <row r="51" spans="1:32" x14ac:dyDescent="0.2">
      <c r="A51" s="13" t="s">
        <v>93</v>
      </c>
      <c r="B51" s="39" t="s">
        <v>27</v>
      </c>
      <c r="C51" s="38">
        <v>23761.59</v>
      </c>
      <c r="D51" s="37" t="s">
        <v>72</v>
      </c>
      <c r="E51">
        <f t="shared" si="0"/>
        <v>-1763.9575786126863</v>
      </c>
      <c r="F51">
        <f t="shared" si="1"/>
        <v>-1764</v>
      </c>
      <c r="G51">
        <f t="shared" si="2"/>
        <v>7.753200000297511E-2</v>
      </c>
      <c r="I51">
        <f t="shared" si="3"/>
        <v>7.753200000297511E-2</v>
      </c>
      <c r="O51">
        <f t="shared" ca="1" si="4"/>
        <v>-1.6476289064793655E-2</v>
      </c>
      <c r="Q51" s="2">
        <f t="shared" si="5"/>
        <v>8743.09</v>
      </c>
      <c r="AA51" t="s">
        <v>28</v>
      </c>
      <c r="AF51" t="s">
        <v>30</v>
      </c>
    </row>
    <row r="52" spans="1:32" x14ac:dyDescent="0.2">
      <c r="A52" s="13" t="s">
        <v>93</v>
      </c>
      <c r="B52" s="39" t="s">
        <v>27</v>
      </c>
      <c r="C52" s="38">
        <v>23803.544000000002</v>
      </c>
      <c r="D52" s="37" t="s">
        <v>72</v>
      </c>
      <c r="E52">
        <f t="shared" si="0"/>
        <v>-1741.002580891552</v>
      </c>
      <c r="F52">
        <f t="shared" si="1"/>
        <v>-1741</v>
      </c>
      <c r="G52">
        <f t="shared" si="2"/>
        <v>-4.7169999961624853E-3</v>
      </c>
      <c r="I52">
        <f t="shared" si="3"/>
        <v>-4.7169999961624853E-3</v>
      </c>
      <c r="O52">
        <f t="shared" ca="1" si="4"/>
        <v>-1.6432424236706052E-2</v>
      </c>
      <c r="Q52" s="2">
        <f t="shared" si="5"/>
        <v>8785.0440000000017</v>
      </c>
      <c r="AA52" t="s">
        <v>28</v>
      </c>
      <c r="AF52" t="s">
        <v>30</v>
      </c>
    </row>
    <row r="53" spans="1:32" x14ac:dyDescent="0.2">
      <c r="A53" s="13" t="s">
        <v>93</v>
      </c>
      <c r="B53" s="39" t="s">
        <v>27</v>
      </c>
      <c r="C53" s="38">
        <v>24013.802</v>
      </c>
      <c r="D53" s="37" t="s">
        <v>72</v>
      </c>
      <c r="E53">
        <f t="shared" ref="E53:E84" si="6">+(C53-C$7)/C$8</f>
        <v>-1625.9605846373202</v>
      </c>
      <c r="F53">
        <f t="shared" ref="F53:F84" si="7">ROUND(2*E53,0)/2</f>
        <v>-1626</v>
      </c>
      <c r="G53">
        <f t="shared" ref="G53:G84" si="8">+C53-(C$7+F53*C$8)</f>
        <v>7.2038000002066838E-2</v>
      </c>
      <c r="I53">
        <f t="shared" si="3"/>
        <v>7.2038000002066838E-2</v>
      </c>
      <c r="O53">
        <f t="shared" ca="1" si="4"/>
        <v>-1.6213100096268047E-2</v>
      </c>
      <c r="Q53" s="2">
        <f t="shared" si="5"/>
        <v>8995.3019999999997</v>
      </c>
    </row>
    <row r="54" spans="1:32" x14ac:dyDescent="0.2">
      <c r="A54" s="13" t="s">
        <v>93</v>
      </c>
      <c r="B54" s="39" t="s">
        <v>27</v>
      </c>
      <c r="C54" s="38">
        <v>24055.741999999998</v>
      </c>
      <c r="D54" s="37" t="s">
        <v>72</v>
      </c>
      <c r="E54">
        <f t="shared" si="6"/>
        <v>-1603.0132469716791</v>
      </c>
      <c r="F54">
        <f t="shared" si="7"/>
        <v>-1603</v>
      </c>
      <c r="G54">
        <f t="shared" si="8"/>
        <v>-2.4210999999922933E-2</v>
      </c>
      <c r="I54">
        <f t="shared" si="3"/>
        <v>-2.4210999999922933E-2</v>
      </c>
      <c r="O54">
        <f t="shared" ca="1" si="4"/>
        <v>-1.6169235268180447E-2</v>
      </c>
      <c r="Q54" s="2">
        <f t="shared" ref="Q54:Q85" si="9">+C54-15018.5</f>
        <v>9037.2419999999984</v>
      </c>
    </row>
    <row r="55" spans="1:32" x14ac:dyDescent="0.2">
      <c r="A55" s="13" t="s">
        <v>93</v>
      </c>
      <c r="B55" s="16" t="s">
        <v>27</v>
      </c>
      <c r="C55" s="50">
        <v>24055.784</v>
      </c>
      <c r="D55" t="s">
        <v>72</v>
      </c>
      <c r="E55">
        <f t="shared" si="6"/>
        <v>-1602.9902668052034</v>
      </c>
      <c r="F55">
        <f t="shared" si="7"/>
        <v>-1603</v>
      </c>
      <c r="G55">
        <f t="shared" si="8"/>
        <v>1.7789000001357635E-2</v>
      </c>
      <c r="I55">
        <f t="shared" si="3"/>
        <v>1.7789000001357635E-2</v>
      </c>
      <c r="O55">
        <f t="shared" ca="1" si="4"/>
        <v>-1.6169235268180447E-2</v>
      </c>
      <c r="Q55" s="2">
        <f t="shared" si="9"/>
        <v>9037.2839999999997</v>
      </c>
    </row>
    <row r="56" spans="1:32" x14ac:dyDescent="0.2">
      <c r="A56" s="13" t="s">
        <v>93</v>
      </c>
      <c r="B56" s="16" t="s">
        <v>27</v>
      </c>
      <c r="C56" s="50">
        <v>24055.825000000001</v>
      </c>
      <c r="D56" t="s">
        <v>72</v>
      </c>
      <c r="E56">
        <f t="shared" si="6"/>
        <v>-1602.9678337855489</v>
      </c>
      <c r="F56">
        <f t="shared" si="7"/>
        <v>-1603</v>
      </c>
      <c r="G56">
        <f t="shared" si="8"/>
        <v>5.8789000002434477E-2</v>
      </c>
      <c r="I56">
        <f t="shared" si="3"/>
        <v>5.8789000002434477E-2</v>
      </c>
      <c r="O56">
        <f t="shared" ca="1" si="4"/>
        <v>-1.6169235268180447E-2</v>
      </c>
      <c r="Q56" s="2">
        <f t="shared" si="9"/>
        <v>9037.3250000000007</v>
      </c>
    </row>
    <row r="57" spans="1:32" x14ac:dyDescent="0.2">
      <c r="A57" s="13" t="s">
        <v>93</v>
      </c>
      <c r="B57" s="16" t="s">
        <v>27</v>
      </c>
      <c r="C57" s="50">
        <v>24459.704000000002</v>
      </c>
      <c r="D57" t="s">
        <v>72</v>
      </c>
      <c r="E57">
        <f t="shared" si="6"/>
        <v>-1381.986722935244</v>
      </c>
      <c r="F57">
        <f t="shared" si="7"/>
        <v>-1382</v>
      </c>
      <c r="G57">
        <f t="shared" si="8"/>
        <v>2.4266000003990484E-2</v>
      </c>
      <c r="I57">
        <f t="shared" si="3"/>
        <v>2.4266000003990484E-2</v>
      </c>
      <c r="O57">
        <f t="shared" ca="1" si="4"/>
        <v>-1.5747751485251756E-2</v>
      </c>
      <c r="Q57" s="2">
        <f t="shared" si="9"/>
        <v>9441.2040000000015</v>
      </c>
      <c r="AA57" t="s">
        <v>46</v>
      </c>
      <c r="AB57">
        <v>46</v>
      </c>
      <c r="AD57" t="s">
        <v>36</v>
      </c>
      <c r="AF57" t="s">
        <v>34</v>
      </c>
    </row>
    <row r="58" spans="1:32" x14ac:dyDescent="0.2">
      <c r="A58" s="13" t="s">
        <v>93</v>
      </c>
      <c r="B58" s="16" t="s">
        <v>27</v>
      </c>
      <c r="C58" s="50">
        <v>24788.746999999999</v>
      </c>
      <c r="D58" t="s">
        <v>72</v>
      </c>
      <c r="E58">
        <f t="shared" si="6"/>
        <v>-1201.951891568631</v>
      </c>
      <c r="F58">
        <f t="shared" si="7"/>
        <v>-1202</v>
      </c>
      <c r="G58">
        <f t="shared" si="8"/>
        <v>8.7926000000152271E-2</v>
      </c>
      <c r="I58">
        <f t="shared" si="3"/>
        <v>8.7926000000152271E-2</v>
      </c>
      <c r="O58">
        <f t="shared" ca="1" si="4"/>
        <v>-1.5404461526305313E-2</v>
      </c>
      <c r="Q58" s="2">
        <f t="shared" si="9"/>
        <v>9770.2469999999994</v>
      </c>
      <c r="AB58">
        <v>46</v>
      </c>
      <c r="AD58" t="s">
        <v>36</v>
      </c>
      <c r="AF58" t="s">
        <v>34</v>
      </c>
    </row>
    <row r="59" spans="1:32" x14ac:dyDescent="0.2">
      <c r="A59" s="13" t="s">
        <v>93</v>
      </c>
      <c r="B59" s="16" t="s">
        <v>27</v>
      </c>
      <c r="C59" s="50">
        <v>24830.624</v>
      </c>
      <c r="D59" t="s">
        <v>72</v>
      </c>
      <c r="E59">
        <f t="shared" si="6"/>
        <v>-1179.0390241527014</v>
      </c>
      <c r="F59">
        <f t="shared" si="7"/>
        <v>-1179</v>
      </c>
      <c r="G59">
        <f t="shared" si="8"/>
        <v>-7.1323000000120373E-2</v>
      </c>
      <c r="I59">
        <f t="shared" si="3"/>
        <v>-7.1323000000120373E-2</v>
      </c>
      <c r="O59">
        <f t="shared" ca="1" si="4"/>
        <v>-1.5360596698217712E-2</v>
      </c>
      <c r="Q59" s="2">
        <f t="shared" si="9"/>
        <v>9812.1239999999998</v>
      </c>
      <c r="AA59" t="s">
        <v>46</v>
      </c>
      <c r="AB59">
        <v>24</v>
      </c>
      <c r="AD59" t="s">
        <v>48</v>
      </c>
      <c r="AF59" t="s">
        <v>34</v>
      </c>
    </row>
    <row r="60" spans="1:32" x14ac:dyDescent="0.2">
      <c r="A60" s="13" t="s">
        <v>93</v>
      </c>
      <c r="B60" s="16" t="s">
        <v>27</v>
      </c>
      <c r="C60" s="50">
        <v>24830.668000000001</v>
      </c>
      <c r="D60" t="s">
        <v>72</v>
      </c>
      <c r="E60">
        <f t="shared" si="6"/>
        <v>-1179.0149496925837</v>
      </c>
      <c r="F60">
        <f t="shared" si="7"/>
        <v>-1179</v>
      </c>
      <c r="G60">
        <f t="shared" si="8"/>
        <v>-2.7322999998432351E-2</v>
      </c>
      <c r="I60">
        <f t="shared" si="3"/>
        <v>-2.7322999998432351E-2</v>
      </c>
      <c r="O60">
        <f t="shared" ca="1" si="4"/>
        <v>-1.5360596698217712E-2</v>
      </c>
      <c r="Q60" s="2">
        <f t="shared" si="9"/>
        <v>9812.1680000000015</v>
      </c>
    </row>
    <row r="61" spans="1:32" x14ac:dyDescent="0.2">
      <c r="A61" s="13" t="s">
        <v>93</v>
      </c>
      <c r="B61" s="16" t="s">
        <v>27</v>
      </c>
      <c r="C61" s="50">
        <v>24830.712</v>
      </c>
      <c r="D61" t="s">
        <v>72</v>
      </c>
      <c r="E61">
        <f t="shared" si="6"/>
        <v>-1178.9908752324684</v>
      </c>
      <c r="F61">
        <f t="shared" si="7"/>
        <v>-1179</v>
      </c>
      <c r="G61">
        <f t="shared" si="8"/>
        <v>1.6676999999617692E-2</v>
      </c>
      <c r="I61">
        <f t="shared" si="3"/>
        <v>1.6676999999617692E-2</v>
      </c>
      <c r="O61">
        <f t="shared" ca="1" si="4"/>
        <v>-1.5360596698217712E-2</v>
      </c>
      <c r="Q61" s="2">
        <f t="shared" si="9"/>
        <v>9812.2119999999995</v>
      </c>
    </row>
    <row r="62" spans="1:32" x14ac:dyDescent="0.2">
      <c r="A62" s="13" t="s">
        <v>93</v>
      </c>
      <c r="B62" s="16" t="s">
        <v>27</v>
      </c>
      <c r="C62" s="50">
        <v>25148.742999999999</v>
      </c>
      <c r="D62" t="s">
        <v>72</v>
      </c>
      <c r="E62">
        <f t="shared" si="6"/>
        <v>-1004.9812246568431</v>
      </c>
      <c r="F62">
        <f t="shared" si="7"/>
        <v>-1005</v>
      </c>
      <c r="G62">
        <f t="shared" si="8"/>
        <v>3.4315000000788132E-2</v>
      </c>
      <c r="I62">
        <f t="shared" si="3"/>
        <v>3.4315000000788132E-2</v>
      </c>
      <c r="O62">
        <f t="shared" ca="1" si="4"/>
        <v>-1.5028749737902816E-2</v>
      </c>
      <c r="Q62" s="2">
        <f t="shared" si="9"/>
        <v>10130.242999999999</v>
      </c>
    </row>
    <row r="63" spans="1:32" x14ac:dyDescent="0.2">
      <c r="A63" s="13" t="s">
        <v>93</v>
      </c>
      <c r="B63" s="16" t="s">
        <v>27</v>
      </c>
      <c r="C63" s="50">
        <v>25148.787</v>
      </c>
      <c r="D63" t="s">
        <v>72</v>
      </c>
      <c r="E63">
        <f t="shared" si="6"/>
        <v>-1004.9571501967256</v>
      </c>
      <c r="F63">
        <f t="shared" si="7"/>
        <v>-1005</v>
      </c>
      <c r="G63">
        <f t="shared" si="8"/>
        <v>7.8315000002476154E-2</v>
      </c>
      <c r="I63">
        <f t="shared" si="3"/>
        <v>7.8315000002476154E-2</v>
      </c>
      <c r="O63">
        <f t="shared" ca="1" si="4"/>
        <v>-1.5028749737902816E-2</v>
      </c>
      <c r="Q63" s="2">
        <f t="shared" si="9"/>
        <v>10130.287</v>
      </c>
    </row>
    <row r="64" spans="1:32" x14ac:dyDescent="0.2">
      <c r="A64" s="13" t="s">
        <v>93</v>
      </c>
      <c r="B64" s="16" t="s">
        <v>27</v>
      </c>
      <c r="C64" s="50">
        <v>25236.511999999999</v>
      </c>
      <c r="D64" t="s">
        <v>72</v>
      </c>
      <c r="E64">
        <f t="shared" si="6"/>
        <v>-956.95869533934842</v>
      </c>
      <c r="F64">
        <f t="shared" si="7"/>
        <v>-957</v>
      </c>
      <c r="G64">
        <f t="shared" si="8"/>
        <v>7.5490999999601627E-2</v>
      </c>
      <c r="I64">
        <f t="shared" si="3"/>
        <v>7.5490999999601627E-2</v>
      </c>
      <c r="O64">
        <f t="shared" ca="1" si="4"/>
        <v>-1.4937205748850432E-2</v>
      </c>
      <c r="Q64" s="2">
        <f t="shared" si="9"/>
        <v>10218.011999999999</v>
      </c>
    </row>
    <row r="65" spans="1:17" x14ac:dyDescent="0.2">
      <c r="A65" s="13" t="s">
        <v>93</v>
      </c>
      <c r="B65" s="16" t="s">
        <v>27</v>
      </c>
      <c r="C65" s="50">
        <v>25236.559000000001</v>
      </c>
      <c r="D65" t="s">
        <v>72</v>
      </c>
      <c r="E65">
        <f t="shared" si="6"/>
        <v>-956.93297943876814</v>
      </c>
      <c r="F65">
        <f t="shared" si="7"/>
        <v>-957</v>
      </c>
      <c r="G65">
        <f t="shared" si="8"/>
        <v>0.12249100000190083</v>
      </c>
      <c r="I65">
        <f t="shared" si="3"/>
        <v>0.12249100000190083</v>
      </c>
      <c r="O65">
        <f t="shared" ca="1" si="4"/>
        <v>-1.4937205748850432E-2</v>
      </c>
      <c r="Q65" s="2">
        <f t="shared" si="9"/>
        <v>10218.059000000001</v>
      </c>
    </row>
    <row r="66" spans="1:17" x14ac:dyDescent="0.2">
      <c r="A66" s="13" t="s">
        <v>93</v>
      </c>
      <c r="B66" s="16" t="s">
        <v>27</v>
      </c>
      <c r="C66" s="50">
        <v>26217.831999999999</v>
      </c>
      <c r="D66" t="s">
        <v>72</v>
      </c>
      <c r="E66">
        <f t="shared" si="6"/>
        <v>-420.03257712171217</v>
      </c>
      <c r="F66">
        <f t="shared" si="7"/>
        <v>-420</v>
      </c>
      <c r="G66">
        <f t="shared" si="8"/>
        <v>-5.9539999998378335E-2</v>
      </c>
      <c r="I66">
        <f t="shared" si="3"/>
        <v>-5.9539999998378335E-2</v>
      </c>
      <c r="O66">
        <f t="shared" ca="1" si="4"/>
        <v>-1.3913057371326875E-2</v>
      </c>
      <c r="Q66" s="2">
        <f t="shared" si="9"/>
        <v>11199.331999999999</v>
      </c>
    </row>
    <row r="67" spans="1:17" x14ac:dyDescent="0.2">
      <c r="A67" s="13" t="s">
        <v>93</v>
      </c>
      <c r="B67" s="16" t="s">
        <v>25</v>
      </c>
      <c r="C67" s="50">
        <v>26971.723000000002</v>
      </c>
      <c r="D67" t="s">
        <v>72</v>
      </c>
      <c r="E67">
        <f t="shared" si="6"/>
        <v>-7.5435132187917704</v>
      </c>
      <c r="F67">
        <f t="shared" si="7"/>
        <v>-7.5</v>
      </c>
      <c r="G67">
        <f t="shared" si="8"/>
        <v>-7.9527499998221174E-2</v>
      </c>
      <c r="I67">
        <f t="shared" si="3"/>
        <v>-7.9527499998221174E-2</v>
      </c>
      <c r="O67">
        <f t="shared" ca="1" si="4"/>
        <v>-1.3126351215407943E-2</v>
      </c>
      <c r="Q67" s="2">
        <f t="shared" si="9"/>
        <v>11953.223000000002</v>
      </c>
    </row>
    <row r="68" spans="1:17" x14ac:dyDescent="0.2">
      <c r="A68" s="13" t="s">
        <v>233</v>
      </c>
      <c r="B68" s="16" t="s">
        <v>27</v>
      </c>
      <c r="C68" s="50">
        <v>26985.473000000002</v>
      </c>
      <c r="D68" t="s">
        <v>72</v>
      </c>
      <c r="E68">
        <f t="shared" si="6"/>
        <v>-2.0244432368890741E-2</v>
      </c>
      <c r="F68">
        <f t="shared" si="7"/>
        <v>0</v>
      </c>
      <c r="G68">
        <f t="shared" si="8"/>
        <v>-3.6999999996623956E-2</v>
      </c>
      <c r="I68">
        <f t="shared" si="3"/>
        <v>-3.6999999996623956E-2</v>
      </c>
      <c r="O68">
        <f t="shared" ca="1" si="4"/>
        <v>-1.3112047467118507E-2</v>
      </c>
      <c r="Q68" s="2">
        <f t="shared" si="9"/>
        <v>11966.973000000002</v>
      </c>
    </row>
    <row r="69" spans="1:17" x14ac:dyDescent="0.2">
      <c r="A69" t="s">
        <v>12</v>
      </c>
      <c r="C69" s="18">
        <v>26985.51</v>
      </c>
      <c r="D69" s="18" t="s">
        <v>14</v>
      </c>
      <c r="E69">
        <f t="shared" si="6"/>
        <v>0</v>
      </c>
      <c r="F69">
        <f t="shared" si="7"/>
        <v>0</v>
      </c>
      <c r="G69">
        <f t="shared" si="8"/>
        <v>0</v>
      </c>
      <c r="H69">
        <f>G69</f>
        <v>0</v>
      </c>
      <c r="Q69" s="2">
        <f t="shared" si="9"/>
        <v>11967.009999999998</v>
      </c>
    </row>
    <row r="70" spans="1:17" ht="12.75" customHeight="1" x14ac:dyDescent="0.2">
      <c r="A70" s="13" t="s">
        <v>93</v>
      </c>
      <c r="B70" s="16" t="s">
        <v>27</v>
      </c>
      <c r="C70" s="50">
        <v>27003.702000000001</v>
      </c>
      <c r="D70" t="s">
        <v>72</v>
      </c>
      <c r="E70">
        <f t="shared" si="6"/>
        <v>9.9536949645545896</v>
      </c>
      <c r="F70">
        <f t="shared" si="7"/>
        <v>10</v>
      </c>
      <c r="G70">
        <f t="shared" si="8"/>
        <v>-8.4629999997559935E-2</v>
      </c>
      <c r="I70">
        <f t="shared" ref="I70:I92" si="10">G70</f>
        <v>-8.4629999997559935E-2</v>
      </c>
      <c r="O70">
        <f t="shared" ref="O70:O101" ca="1" si="11">+C$11+C$12*F70</f>
        <v>-1.3092975802732594E-2</v>
      </c>
      <c r="Q70" s="2">
        <f t="shared" si="9"/>
        <v>11985.202000000001</v>
      </c>
    </row>
    <row r="71" spans="1:17" x14ac:dyDescent="0.2">
      <c r="A71" s="13" t="s">
        <v>93</v>
      </c>
      <c r="B71" s="16" t="s">
        <v>27</v>
      </c>
      <c r="C71" s="50">
        <v>27014.647000000001</v>
      </c>
      <c r="D71" t="s">
        <v>72</v>
      </c>
      <c r="E71">
        <f t="shared" si="6"/>
        <v>15.942216918547043</v>
      </c>
      <c r="F71">
        <f t="shared" si="7"/>
        <v>16</v>
      </c>
      <c r="G71">
        <f t="shared" si="8"/>
        <v>-0.10560799999802839</v>
      </c>
      <c r="I71">
        <f t="shared" si="10"/>
        <v>-0.10560799999802839</v>
      </c>
      <c r="O71">
        <f t="shared" ca="1" si="11"/>
        <v>-1.3081532804101046E-2</v>
      </c>
      <c r="Q71" s="2">
        <f t="shared" si="9"/>
        <v>11996.147000000001</v>
      </c>
    </row>
    <row r="72" spans="1:17" x14ac:dyDescent="0.2">
      <c r="A72" s="13" t="s">
        <v>233</v>
      </c>
      <c r="B72" s="16" t="s">
        <v>27</v>
      </c>
      <c r="C72" s="50">
        <v>27042.223000000002</v>
      </c>
      <c r="D72" t="s">
        <v>72</v>
      </c>
      <c r="E72">
        <f t="shared" si="6"/>
        <v>31.030337649776449</v>
      </c>
      <c r="F72">
        <f t="shared" si="7"/>
        <v>31</v>
      </c>
      <c r="G72">
        <f t="shared" si="8"/>
        <v>5.544700000245939E-2</v>
      </c>
      <c r="I72">
        <f t="shared" si="10"/>
        <v>5.544700000245939E-2</v>
      </c>
      <c r="O72">
        <f t="shared" ca="1" si="11"/>
        <v>-1.3052925307522174E-2</v>
      </c>
      <c r="Q72" s="2">
        <f t="shared" si="9"/>
        <v>12023.723000000002</v>
      </c>
    </row>
    <row r="73" spans="1:17" x14ac:dyDescent="0.2">
      <c r="A73" s="13" t="s">
        <v>93</v>
      </c>
      <c r="B73" s="16" t="s">
        <v>27</v>
      </c>
      <c r="C73" s="50">
        <v>27058.562000000002</v>
      </c>
      <c r="D73" t="s">
        <v>72</v>
      </c>
      <c r="E73">
        <f t="shared" si="6"/>
        <v>39.970169555330124</v>
      </c>
      <c r="F73">
        <f t="shared" si="7"/>
        <v>40</v>
      </c>
      <c r="G73">
        <f t="shared" si="8"/>
        <v>-5.4519999997864943E-2</v>
      </c>
      <c r="I73">
        <f t="shared" si="10"/>
        <v>-5.4519999997864943E-2</v>
      </c>
      <c r="O73">
        <f t="shared" ca="1" si="11"/>
        <v>-1.3035760809574854E-2</v>
      </c>
      <c r="Q73" s="2">
        <f t="shared" si="9"/>
        <v>12040.062000000002</v>
      </c>
    </row>
    <row r="74" spans="1:17" x14ac:dyDescent="0.2">
      <c r="A74" s="13" t="s">
        <v>233</v>
      </c>
      <c r="B74" s="16" t="s">
        <v>27</v>
      </c>
      <c r="C74" s="50">
        <v>27060.362000000001</v>
      </c>
      <c r="D74" t="s">
        <v>72</v>
      </c>
      <c r="E74">
        <f t="shared" si="6"/>
        <v>40.95503383282508</v>
      </c>
      <c r="F74">
        <f t="shared" si="7"/>
        <v>41</v>
      </c>
      <c r="G74">
        <f t="shared" si="8"/>
        <v>-8.2182999998622108E-2</v>
      </c>
      <c r="I74">
        <f t="shared" si="10"/>
        <v>-8.2182999998622108E-2</v>
      </c>
      <c r="O74">
        <f t="shared" ca="1" si="11"/>
        <v>-1.3033853643136261E-2</v>
      </c>
      <c r="Q74" s="2">
        <f t="shared" si="9"/>
        <v>12041.862000000001</v>
      </c>
    </row>
    <row r="75" spans="1:17" x14ac:dyDescent="0.2">
      <c r="A75" s="13" t="s">
        <v>93</v>
      </c>
      <c r="B75" s="16" t="s">
        <v>27</v>
      </c>
      <c r="C75" s="50">
        <v>27071.47</v>
      </c>
      <c r="D75" t="s">
        <v>72</v>
      </c>
      <c r="E75">
        <f t="shared" si="6"/>
        <v>47.032740718613205</v>
      </c>
      <c r="F75">
        <f t="shared" si="7"/>
        <v>47</v>
      </c>
      <c r="G75">
        <f t="shared" si="8"/>
        <v>5.9839000001375098E-2</v>
      </c>
      <c r="I75">
        <f t="shared" si="10"/>
        <v>5.9839000001375098E-2</v>
      </c>
      <c r="O75">
        <f t="shared" ca="1" si="11"/>
        <v>-1.3022410644504713E-2</v>
      </c>
      <c r="Q75" s="2">
        <f t="shared" si="9"/>
        <v>12052.970000000001</v>
      </c>
    </row>
    <row r="76" spans="1:17" x14ac:dyDescent="0.2">
      <c r="A76" s="13" t="s">
        <v>233</v>
      </c>
      <c r="B76" s="16" t="s">
        <v>27</v>
      </c>
      <c r="C76" s="50">
        <v>27367.482</v>
      </c>
      <c r="D76" t="s">
        <v>72</v>
      </c>
      <c r="E76">
        <f t="shared" si="6"/>
        <v>208.99476544636596</v>
      </c>
      <c r="F76">
        <f t="shared" si="7"/>
        <v>209</v>
      </c>
      <c r="G76">
        <f t="shared" si="8"/>
        <v>-9.5669999973324593E-3</v>
      </c>
      <c r="I76">
        <f t="shared" si="10"/>
        <v>-9.5669999973324593E-3</v>
      </c>
      <c r="O76">
        <f t="shared" ca="1" si="11"/>
        <v>-1.2713449681452915E-2</v>
      </c>
      <c r="Q76" s="2">
        <f t="shared" si="9"/>
        <v>12348.982</v>
      </c>
    </row>
    <row r="77" spans="1:17" x14ac:dyDescent="0.2">
      <c r="A77" s="13" t="s">
        <v>233</v>
      </c>
      <c r="B77" s="16" t="s">
        <v>27</v>
      </c>
      <c r="C77" s="50">
        <v>27422.321</v>
      </c>
      <c r="D77" t="s">
        <v>72</v>
      </c>
      <c r="E77">
        <f t="shared" si="6"/>
        <v>238.99974995390372</v>
      </c>
      <c r="F77">
        <f t="shared" si="7"/>
        <v>239</v>
      </c>
      <c r="G77">
        <f t="shared" si="8"/>
        <v>-4.5699999827775173E-4</v>
      </c>
      <c r="I77">
        <f t="shared" si="10"/>
        <v>-4.5699999827775173E-4</v>
      </c>
      <c r="O77">
        <f t="shared" ca="1" si="11"/>
        <v>-1.2656234688295173E-2</v>
      </c>
      <c r="Q77" s="2">
        <f t="shared" si="9"/>
        <v>12403.821</v>
      </c>
    </row>
    <row r="78" spans="1:17" x14ac:dyDescent="0.2">
      <c r="A78" s="13" t="s">
        <v>93</v>
      </c>
      <c r="B78" s="16" t="s">
        <v>27</v>
      </c>
      <c r="C78" s="50">
        <v>27453.47</v>
      </c>
      <c r="D78" t="s">
        <v>72</v>
      </c>
      <c r="E78">
        <f t="shared" si="6"/>
        <v>256.04282627596154</v>
      </c>
      <c r="F78">
        <f t="shared" si="7"/>
        <v>256</v>
      </c>
      <c r="G78">
        <f t="shared" si="8"/>
        <v>7.8272000002471032E-2</v>
      </c>
      <c r="I78">
        <f t="shared" si="10"/>
        <v>7.8272000002471032E-2</v>
      </c>
      <c r="O78">
        <f t="shared" ca="1" si="11"/>
        <v>-1.2623812858839121E-2</v>
      </c>
      <c r="Q78" s="2">
        <f t="shared" si="9"/>
        <v>12434.970000000001</v>
      </c>
    </row>
    <row r="79" spans="1:17" x14ac:dyDescent="0.2">
      <c r="A79" s="13" t="s">
        <v>93</v>
      </c>
      <c r="B79" s="16" t="s">
        <v>27</v>
      </c>
      <c r="C79" s="50">
        <v>28052.842000000001</v>
      </c>
      <c r="D79" t="s">
        <v>72</v>
      </c>
      <c r="E79">
        <f t="shared" si="6"/>
        <v>583.98731057093244</v>
      </c>
      <c r="F79">
        <f t="shared" si="7"/>
        <v>584</v>
      </c>
      <c r="G79">
        <f t="shared" si="8"/>
        <v>-2.3191999996925006E-2</v>
      </c>
      <c r="I79">
        <f t="shared" si="10"/>
        <v>-2.3191999996925006E-2</v>
      </c>
      <c r="O79">
        <f t="shared" ca="1" si="11"/>
        <v>-1.1998262266981157E-2</v>
      </c>
      <c r="Q79" s="2">
        <f t="shared" si="9"/>
        <v>13034.342000000001</v>
      </c>
    </row>
    <row r="80" spans="1:17" x14ac:dyDescent="0.2">
      <c r="A80" s="13" t="s">
        <v>233</v>
      </c>
      <c r="B80" s="16" t="s">
        <v>27</v>
      </c>
      <c r="C80" s="50">
        <v>28067.491999999998</v>
      </c>
      <c r="D80" t="s">
        <v>72</v>
      </c>
      <c r="E80">
        <f t="shared" si="6"/>
        <v>592.00301149610186</v>
      </c>
      <c r="F80">
        <f t="shared" si="7"/>
        <v>592</v>
      </c>
      <c r="G80">
        <f t="shared" si="8"/>
        <v>5.5040000006556511E-3</v>
      </c>
      <c r="I80">
        <f t="shared" si="10"/>
        <v>5.5040000006556511E-3</v>
      </c>
      <c r="O80">
        <f t="shared" ca="1" si="11"/>
        <v>-1.1983004935472427E-2</v>
      </c>
      <c r="Q80" s="2">
        <f t="shared" si="9"/>
        <v>13048.991999999998</v>
      </c>
    </row>
    <row r="81" spans="1:17" x14ac:dyDescent="0.2">
      <c r="A81" s="13" t="s">
        <v>233</v>
      </c>
      <c r="B81" s="16" t="s">
        <v>27</v>
      </c>
      <c r="C81" s="50">
        <v>28078.421999999999</v>
      </c>
      <c r="D81" t="s">
        <v>72</v>
      </c>
      <c r="E81">
        <f t="shared" si="6"/>
        <v>597.98332624778209</v>
      </c>
      <c r="F81">
        <f t="shared" si="7"/>
        <v>598</v>
      </c>
      <c r="G81">
        <f t="shared" si="8"/>
        <v>-3.0473999999230728E-2</v>
      </c>
      <c r="I81">
        <f t="shared" si="10"/>
        <v>-3.0473999999230728E-2</v>
      </c>
      <c r="O81">
        <f t="shared" ca="1" si="11"/>
        <v>-1.1971561936840878E-2</v>
      </c>
      <c r="Q81" s="2">
        <f t="shared" si="9"/>
        <v>13059.921999999999</v>
      </c>
    </row>
    <row r="82" spans="1:17" x14ac:dyDescent="0.2">
      <c r="A82" s="13" t="s">
        <v>233</v>
      </c>
      <c r="B82" s="16" t="s">
        <v>27</v>
      </c>
      <c r="C82" s="50">
        <v>28396.535</v>
      </c>
      <c r="D82" t="s">
        <v>72</v>
      </c>
      <c r="E82">
        <f t="shared" si="6"/>
        <v>772.03784286271673</v>
      </c>
      <c r="F82">
        <f t="shared" si="7"/>
        <v>772</v>
      </c>
      <c r="G82">
        <f t="shared" si="8"/>
        <v>6.9164000000455417E-2</v>
      </c>
      <c r="I82">
        <f t="shared" si="10"/>
        <v>6.9164000000455417E-2</v>
      </c>
      <c r="O82">
        <f t="shared" ca="1" si="11"/>
        <v>-1.1639714976525982E-2</v>
      </c>
      <c r="Q82" s="2">
        <f t="shared" si="9"/>
        <v>13378.035</v>
      </c>
    </row>
    <row r="83" spans="1:17" x14ac:dyDescent="0.2">
      <c r="A83" s="13" t="s">
        <v>93</v>
      </c>
      <c r="B83" s="16" t="s">
        <v>27</v>
      </c>
      <c r="C83" s="50">
        <v>28447.684000000001</v>
      </c>
      <c r="D83" t="s">
        <v>72</v>
      </c>
      <c r="E83">
        <f t="shared" si="6"/>
        <v>800.02385560138964</v>
      </c>
      <c r="F83">
        <f t="shared" si="7"/>
        <v>800</v>
      </c>
      <c r="G83">
        <f t="shared" si="8"/>
        <v>4.3600000004516914E-2</v>
      </c>
      <c r="I83">
        <f t="shared" si="10"/>
        <v>4.3600000004516914E-2</v>
      </c>
      <c r="O83">
        <f t="shared" ca="1" si="11"/>
        <v>-1.1586314316245424E-2</v>
      </c>
      <c r="Q83" s="2">
        <f t="shared" si="9"/>
        <v>13429.184000000001</v>
      </c>
    </row>
    <row r="84" spans="1:17" x14ac:dyDescent="0.2">
      <c r="A84" s="13" t="s">
        <v>233</v>
      </c>
      <c r="B84" s="16" t="s">
        <v>27</v>
      </c>
      <c r="C84" s="50">
        <v>28950.285</v>
      </c>
      <c r="D84" t="s">
        <v>72</v>
      </c>
      <c r="E84">
        <f t="shared" si="6"/>
        <v>1075.0203948977473</v>
      </c>
      <c r="F84">
        <f t="shared" si="7"/>
        <v>1075</v>
      </c>
      <c r="G84">
        <f t="shared" si="8"/>
        <v>3.7275000002409797E-2</v>
      </c>
      <c r="I84">
        <f t="shared" si="10"/>
        <v>3.7275000002409797E-2</v>
      </c>
      <c r="O84">
        <f t="shared" ca="1" si="11"/>
        <v>-1.1061843545632803E-2</v>
      </c>
      <c r="Q84" s="2">
        <f t="shared" si="9"/>
        <v>13931.785</v>
      </c>
    </row>
    <row r="85" spans="1:17" x14ac:dyDescent="0.2">
      <c r="A85" s="13" t="s">
        <v>233</v>
      </c>
      <c r="B85" s="16" t="s">
        <v>27</v>
      </c>
      <c r="C85" s="50">
        <v>29160.498</v>
      </c>
      <c r="D85" t="s">
        <v>72</v>
      </c>
      <c r="E85">
        <f t="shared" ref="E85:E116" si="12">+(C85-C$7)/C$8</f>
        <v>1190.0377695450425</v>
      </c>
      <c r="F85">
        <f t="shared" ref="F85:F116" si="13">ROUND(2*E85,0)/2</f>
        <v>1190</v>
      </c>
      <c r="G85">
        <f t="shared" ref="G85:G97" si="14">+C85-(C$7+F85*C$8)</f>
        <v>6.903000000238535E-2</v>
      </c>
      <c r="I85">
        <f t="shared" si="10"/>
        <v>6.903000000238535E-2</v>
      </c>
      <c r="O85">
        <f t="shared" ca="1" si="11"/>
        <v>-1.0842519405194798E-2</v>
      </c>
      <c r="Q85" s="2">
        <f t="shared" si="9"/>
        <v>14141.998</v>
      </c>
    </row>
    <row r="86" spans="1:17" x14ac:dyDescent="0.2">
      <c r="A86" s="13" t="s">
        <v>233</v>
      </c>
      <c r="B86" s="16" t="s">
        <v>27</v>
      </c>
      <c r="C86" s="50">
        <v>29193.364000000001</v>
      </c>
      <c r="D86" t="s">
        <v>72</v>
      </c>
      <c r="E86">
        <f t="shared" si="12"/>
        <v>1208.020296958467</v>
      </c>
      <c r="F86">
        <f t="shared" si="13"/>
        <v>1208</v>
      </c>
      <c r="G86">
        <f t="shared" si="14"/>
        <v>3.7096000003657537E-2</v>
      </c>
      <c r="I86">
        <f t="shared" si="10"/>
        <v>3.7096000003657537E-2</v>
      </c>
      <c r="O86">
        <f t="shared" ca="1" si="11"/>
        <v>-1.0808190409300153E-2</v>
      </c>
      <c r="Q86" s="2">
        <f t="shared" ref="Q86:Q117" si="15">+C86-15018.5</f>
        <v>14174.864000000001</v>
      </c>
    </row>
    <row r="87" spans="1:17" x14ac:dyDescent="0.2">
      <c r="A87" s="13" t="s">
        <v>233</v>
      </c>
      <c r="B87" s="16" t="s">
        <v>27</v>
      </c>
      <c r="C87" s="50">
        <v>29553.463</v>
      </c>
      <c r="D87" t="s">
        <v>72</v>
      </c>
      <c r="E87">
        <f t="shared" si="12"/>
        <v>1405.0473199928003</v>
      </c>
      <c r="F87">
        <f t="shared" si="13"/>
        <v>1405</v>
      </c>
      <c r="G87">
        <f t="shared" si="14"/>
        <v>8.6484999999811407E-2</v>
      </c>
      <c r="I87">
        <f t="shared" si="10"/>
        <v>8.6484999999811407E-2</v>
      </c>
      <c r="O87">
        <f t="shared" ca="1" si="11"/>
        <v>-1.0432478620897656E-2</v>
      </c>
      <c r="Q87" s="2">
        <f t="shared" si="15"/>
        <v>14534.963</v>
      </c>
    </row>
    <row r="88" spans="1:17" x14ac:dyDescent="0.2">
      <c r="A88" s="13" t="s">
        <v>233</v>
      </c>
      <c r="B88" s="16" t="s">
        <v>27</v>
      </c>
      <c r="C88" s="50">
        <v>29573.454000000002</v>
      </c>
      <c r="D88" t="s">
        <v>72</v>
      </c>
      <c r="E88">
        <f t="shared" si="12"/>
        <v>1415.9853320880288</v>
      </c>
      <c r="F88">
        <f t="shared" si="13"/>
        <v>1416</v>
      </c>
      <c r="G88">
        <f t="shared" si="14"/>
        <v>-2.680799999870942E-2</v>
      </c>
      <c r="I88">
        <f t="shared" si="10"/>
        <v>-2.680799999870942E-2</v>
      </c>
      <c r="O88">
        <f t="shared" ca="1" si="11"/>
        <v>-1.0411499790073152E-2</v>
      </c>
      <c r="Q88" s="2">
        <f t="shared" si="15"/>
        <v>14554.954000000002</v>
      </c>
    </row>
    <row r="89" spans="1:17" x14ac:dyDescent="0.2">
      <c r="A89" s="13" t="s">
        <v>93</v>
      </c>
      <c r="B89" s="16" t="s">
        <v>27</v>
      </c>
      <c r="C89" s="50">
        <v>29942.616999999998</v>
      </c>
      <c r="D89" t="s">
        <v>85</v>
      </c>
      <c r="E89">
        <f t="shared" si="12"/>
        <v>1617.971693906371</v>
      </c>
      <c r="F89">
        <f t="shared" si="13"/>
        <v>1618</v>
      </c>
      <c r="G89">
        <f t="shared" si="14"/>
        <v>-5.1734000000578817E-2</v>
      </c>
      <c r="I89">
        <f t="shared" si="10"/>
        <v>-5.1734000000578817E-2</v>
      </c>
      <c r="O89">
        <f t="shared" ca="1" si="11"/>
        <v>-1.0026252169477699E-2</v>
      </c>
      <c r="Q89" s="2">
        <f t="shared" si="15"/>
        <v>14924.116999999998</v>
      </c>
    </row>
    <row r="90" spans="1:17" x14ac:dyDescent="0.2">
      <c r="A90" s="13" t="s">
        <v>93</v>
      </c>
      <c r="B90" s="16" t="s">
        <v>27</v>
      </c>
      <c r="C90" s="50">
        <v>30337.513999999999</v>
      </c>
      <c r="D90" t="s">
        <v>85</v>
      </c>
      <c r="E90">
        <f t="shared" si="12"/>
        <v>1834.0383320119743</v>
      </c>
      <c r="F90">
        <f t="shared" si="13"/>
        <v>1834</v>
      </c>
      <c r="G90">
        <f t="shared" si="14"/>
        <v>7.0058000001154142E-2</v>
      </c>
      <c r="I90">
        <f t="shared" si="10"/>
        <v>7.0058000001154142E-2</v>
      </c>
      <c r="O90">
        <f t="shared" ca="1" si="11"/>
        <v>-9.6143042187419661E-3</v>
      </c>
      <c r="Q90" s="2">
        <f t="shared" si="15"/>
        <v>15319.013999999999</v>
      </c>
    </row>
    <row r="91" spans="1:17" x14ac:dyDescent="0.2">
      <c r="A91" s="13" t="s">
        <v>93</v>
      </c>
      <c r="B91" s="16" t="s">
        <v>27</v>
      </c>
      <c r="C91" s="50">
        <v>31035.631000000001</v>
      </c>
      <c r="D91" t="s">
        <v>85</v>
      </c>
      <c r="E91">
        <f t="shared" si="12"/>
        <v>2216.0108291298793</v>
      </c>
      <c r="F91">
        <f t="shared" si="13"/>
        <v>2216</v>
      </c>
      <c r="G91">
        <f t="shared" si="14"/>
        <v>1.9792000002780696E-2</v>
      </c>
      <c r="I91">
        <f t="shared" si="10"/>
        <v>1.9792000002780696E-2</v>
      </c>
      <c r="O91">
        <f t="shared" ca="1" si="11"/>
        <v>-8.8857666392000694E-3</v>
      </c>
      <c r="Q91" s="2">
        <f t="shared" si="15"/>
        <v>16017.131000000001</v>
      </c>
    </row>
    <row r="92" spans="1:17" x14ac:dyDescent="0.2">
      <c r="A92" s="13" t="s">
        <v>93</v>
      </c>
      <c r="B92" s="16" t="s">
        <v>27</v>
      </c>
      <c r="C92" s="50">
        <v>31079.499</v>
      </c>
      <c r="D92" t="s">
        <v>85</v>
      </c>
      <c r="E92">
        <f t="shared" si="12"/>
        <v>2240.0130658660823</v>
      </c>
      <c r="F92">
        <f t="shared" si="13"/>
        <v>2240</v>
      </c>
      <c r="G92">
        <f t="shared" si="14"/>
        <v>2.3880000000644941E-2</v>
      </c>
      <c r="I92">
        <f t="shared" si="10"/>
        <v>2.3880000000644941E-2</v>
      </c>
      <c r="O92">
        <f t="shared" ca="1" si="11"/>
        <v>-8.8399946446738771E-3</v>
      </c>
      <c r="Q92" s="2">
        <f t="shared" si="15"/>
        <v>16060.999</v>
      </c>
    </row>
    <row r="93" spans="1:17" x14ac:dyDescent="0.2">
      <c r="A93" s="13" t="s">
        <v>302</v>
      </c>
      <c r="B93" s="16" t="s">
        <v>27</v>
      </c>
      <c r="C93" s="50">
        <v>33868.519</v>
      </c>
      <c r="D93" t="s">
        <v>85</v>
      </c>
      <c r="E93">
        <f t="shared" si="12"/>
        <v>3766.0164920994744</v>
      </c>
      <c r="F93">
        <f t="shared" si="13"/>
        <v>3766</v>
      </c>
      <c r="G93">
        <f t="shared" si="14"/>
        <v>3.0142000003252178E-2</v>
      </c>
      <c r="H93">
        <f>G93</f>
        <v>3.0142000003252178E-2</v>
      </c>
      <c r="O93">
        <f t="shared" ca="1" si="11"/>
        <v>-5.9296586593834731E-3</v>
      </c>
      <c r="Q93" s="2">
        <f t="shared" si="15"/>
        <v>18850.019</v>
      </c>
    </row>
    <row r="94" spans="1:17" x14ac:dyDescent="0.2">
      <c r="A94" s="13" t="s">
        <v>302</v>
      </c>
      <c r="B94" s="16" t="s">
        <v>27</v>
      </c>
      <c r="C94" s="50">
        <v>33901.398000000001</v>
      </c>
      <c r="D94" t="s">
        <v>72</v>
      </c>
      <c r="E94">
        <f t="shared" si="12"/>
        <v>3784.0061324215694</v>
      </c>
      <c r="F94">
        <f t="shared" si="13"/>
        <v>3784</v>
      </c>
      <c r="G94">
        <f t="shared" si="14"/>
        <v>1.1208000003534835E-2</v>
      </c>
      <c r="I94">
        <f>G94</f>
        <v>1.1208000003534835E-2</v>
      </c>
      <c r="O94">
        <f t="shared" ca="1" si="11"/>
        <v>-5.8953296634888285E-3</v>
      </c>
      <c r="Q94" s="2">
        <f t="shared" si="15"/>
        <v>18882.898000000001</v>
      </c>
    </row>
    <row r="95" spans="1:17" x14ac:dyDescent="0.2">
      <c r="A95" s="13" t="s">
        <v>302</v>
      </c>
      <c r="B95" s="16" t="s">
        <v>27</v>
      </c>
      <c r="C95" s="50">
        <v>34652.540999999997</v>
      </c>
      <c r="D95" t="s">
        <v>72</v>
      </c>
      <c r="E95">
        <f t="shared" si="12"/>
        <v>4194.9916368608428</v>
      </c>
      <c r="F95">
        <f t="shared" si="13"/>
        <v>4195</v>
      </c>
      <c r="G95">
        <f t="shared" si="14"/>
        <v>-1.5285000001313165E-2</v>
      </c>
      <c r="I95">
        <f>G95</f>
        <v>-1.5285000001313165E-2</v>
      </c>
      <c r="O95">
        <f t="shared" ca="1" si="11"/>
        <v>-5.1114842572277837E-3</v>
      </c>
      <c r="Q95" s="2">
        <f t="shared" si="15"/>
        <v>19634.040999999997</v>
      </c>
    </row>
    <row r="96" spans="1:17" x14ac:dyDescent="0.2">
      <c r="A96" s="13" t="s">
        <v>302</v>
      </c>
      <c r="B96" s="16" t="s">
        <v>27</v>
      </c>
      <c r="C96" s="50">
        <v>34663.493999999999</v>
      </c>
      <c r="D96" t="s">
        <v>72</v>
      </c>
      <c r="E96">
        <f t="shared" si="12"/>
        <v>4200.9845359894034</v>
      </c>
      <c r="F96">
        <f t="shared" si="13"/>
        <v>4201</v>
      </c>
      <c r="G96">
        <f t="shared" si="14"/>
        <v>-2.8263000000151806E-2</v>
      </c>
      <c r="I96">
        <f>G96</f>
        <v>-2.8263000000151806E-2</v>
      </c>
      <c r="O96">
        <f t="shared" ca="1" si="11"/>
        <v>-5.1000412585962343E-3</v>
      </c>
      <c r="Q96" s="2">
        <f t="shared" si="15"/>
        <v>19644.993999999999</v>
      </c>
    </row>
    <row r="97" spans="1:17" x14ac:dyDescent="0.2">
      <c r="A97" s="13" t="s">
        <v>316</v>
      </c>
      <c r="B97" s="16" t="s">
        <v>27</v>
      </c>
      <c r="C97" s="50">
        <v>39088.294000000002</v>
      </c>
      <c r="D97" t="s">
        <v>72</v>
      </c>
      <c r="E97">
        <f t="shared" si="12"/>
        <v>6621.9997888013286</v>
      </c>
      <c r="F97">
        <f t="shared" si="13"/>
        <v>6622</v>
      </c>
      <c r="G97">
        <f t="shared" si="14"/>
        <v>-3.859999924316071E-4</v>
      </c>
      <c r="I97">
        <f>G97</f>
        <v>-3.859999924316071E-4</v>
      </c>
      <c r="O97">
        <f t="shared" ca="1" si="11"/>
        <v>-4.8279131076657024E-4</v>
      </c>
      <c r="Q97" s="2">
        <f t="shared" si="15"/>
        <v>24069.794000000002</v>
      </c>
    </row>
    <row r="98" spans="1:17" x14ac:dyDescent="0.2">
      <c r="A98" s="11" t="s">
        <v>54</v>
      </c>
      <c r="B98" s="12"/>
      <c r="C98" s="11">
        <v>39821.192999999999</v>
      </c>
      <c r="D98" s="11">
        <v>4.0000000000000001E-3</v>
      </c>
      <c r="E98">
        <f t="shared" si="12"/>
        <v>7023.0031466413666</v>
      </c>
      <c r="F98">
        <f t="shared" si="13"/>
        <v>7023</v>
      </c>
      <c r="H98">
        <f>G98</f>
        <v>0</v>
      </c>
      <c r="O98">
        <f t="shared" ca="1" si="11"/>
        <v>2.8198243110856211E-4</v>
      </c>
      <c r="Q98" s="2">
        <f t="shared" si="15"/>
        <v>24802.692999999999</v>
      </c>
    </row>
    <row r="99" spans="1:17" x14ac:dyDescent="0.2">
      <c r="A99" s="13" t="s">
        <v>316</v>
      </c>
      <c r="B99" s="16" t="s">
        <v>27</v>
      </c>
      <c r="C99" s="50">
        <v>41599.506000000001</v>
      </c>
      <c r="D99" t="s">
        <v>72</v>
      </c>
      <c r="E99">
        <f t="shared" si="12"/>
        <v>7996.0014510333704</v>
      </c>
      <c r="F99">
        <f t="shared" si="13"/>
        <v>7996</v>
      </c>
      <c r="G99">
        <f t="shared" ref="G99:G130" si="16">+C99-(C$7+F99*C$8)</f>
        <v>2.652000002854038E-3</v>
      </c>
      <c r="I99">
        <f t="shared" ref="I99:I138" si="17">G99</f>
        <v>2.652000002854038E-3</v>
      </c>
      <c r="O99">
        <f t="shared" ca="1" si="11"/>
        <v>2.1376553758579477E-3</v>
      </c>
      <c r="Q99" s="2">
        <f t="shared" si="15"/>
        <v>26581.006000000001</v>
      </c>
    </row>
    <row r="100" spans="1:17" x14ac:dyDescent="0.2">
      <c r="A100" s="13" t="s">
        <v>316</v>
      </c>
      <c r="B100" s="16" t="s">
        <v>27</v>
      </c>
      <c r="C100" s="50">
        <v>42036.31</v>
      </c>
      <c r="D100" t="s">
        <v>72</v>
      </c>
      <c r="E100">
        <f t="shared" si="12"/>
        <v>8234.9973709595251</v>
      </c>
      <c r="F100">
        <f t="shared" si="13"/>
        <v>8235</v>
      </c>
      <c r="G100">
        <f t="shared" si="16"/>
        <v>-4.805000004125759E-3</v>
      </c>
      <c r="I100">
        <f t="shared" si="17"/>
        <v>-4.805000004125759E-3</v>
      </c>
      <c r="O100">
        <f t="shared" ca="1" si="11"/>
        <v>2.5934681546812815E-3</v>
      </c>
      <c r="Q100" s="2">
        <f t="shared" si="15"/>
        <v>27017.809999999998</v>
      </c>
    </row>
    <row r="101" spans="1:17" x14ac:dyDescent="0.2">
      <c r="A101" s="13" t="s">
        <v>331</v>
      </c>
      <c r="B101" s="16" t="s">
        <v>27</v>
      </c>
      <c r="C101" s="50">
        <v>44485.392</v>
      </c>
      <c r="D101" t="s">
        <v>72</v>
      </c>
      <c r="E101">
        <f t="shared" si="12"/>
        <v>9575.0048012133539</v>
      </c>
      <c r="F101">
        <f t="shared" si="13"/>
        <v>9575</v>
      </c>
      <c r="G101">
        <f t="shared" si="16"/>
        <v>8.7750000020605512E-3</v>
      </c>
      <c r="I101">
        <f t="shared" si="17"/>
        <v>8.7750000020605512E-3</v>
      </c>
      <c r="O101">
        <f t="shared" ca="1" si="11"/>
        <v>5.1490711823936938E-3</v>
      </c>
      <c r="Q101" s="2">
        <f t="shared" si="15"/>
        <v>29466.892</v>
      </c>
    </row>
    <row r="102" spans="1:17" x14ac:dyDescent="0.2">
      <c r="A102" t="s">
        <v>29</v>
      </c>
      <c r="C102" s="18">
        <v>44485.392999999996</v>
      </c>
      <c r="D102" s="18"/>
      <c r="E102">
        <f t="shared" si="12"/>
        <v>9575.0053483601732</v>
      </c>
      <c r="F102">
        <f t="shared" si="13"/>
        <v>9575</v>
      </c>
      <c r="G102">
        <f t="shared" si="16"/>
        <v>9.7749999986262992E-3</v>
      </c>
      <c r="I102">
        <f t="shared" si="17"/>
        <v>9.7749999986262992E-3</v>
      </c>
      <c r="O102">
        <f t="shared" ref="O102:O133" ca="1" si="18">+C$11+C$12*F102</f>
        <v>5.1490711823936938E-3</v>
      </c>
      <c r="Q102" s="2">
        <f t="shared" si="15"/>
        <v>29466.892999999996</v>
      </c>
    </row>
    <row r="103" spans="1:17" x14ac:dyDescent="0.2">
      <c r="A103" t="s">
        <v>31</v>
      </c>
      <c r="C103" s="18">
        <v>44823.485999999997</v>
      </c>
      <c r="D103" s="18"/>
      <c r="E103">
        <f t="shared" si="12"/>
        <v>9759.9918584553052</v>
      </c>
      <c r="F103">
        <f t="shared" si="13"/>
        <v>9760</v>
      </c>
      <c r="G103">
        <f t="shared" si="16"/>
        <v>-1.4880000002449378E-2</v>
      </c>
      <c r="I103">
        <f t="shared" si="17"/>
        <v>-1.4880000002449378E-2</v>
      </c>
      <c r="O103">
        <f t="shared" ca="1" si="18"/>
        <v>5.5018969735330953E-3</v>
      </c>
      <c r="Q103" s="2">
        <f t="shared" si="15"/>
        <v>29804.985999999997</v>
      </c>
    </row>
    <row r="104" spans="1:17" x14ac:dyDescent="0.2">
      <c r="A104" t="s">
        <v>31</v>
      </c>
      <c r="C104" s="18">
        <v>44823.495000000003</v>
      </c>
      <c r="D104" s="18"/>
      <c r="E104">
        <f t="shared" si="12"/>
        <v>9759.9967827766959</v>
      </c>
      <c r="F104">
        <f t="shared" si="13"/>
        <v>9760</v>
      </c>
      <c r="G104">
        <f t="shared" si="16"/>
        <v>-5.8799999969778582E-3</v>
      </c>
      <c r="I104">
        <f t="shared" si="17"/>
        <v>-5.8799999969778582E-3</v>
      </c>
      <c r="O104">
        <f t="shared" ca="1" si="18"/>
        <v>5.5018969735330953E-3</v>
      </c>
      <c r="Q104" s="2">
        <f t="shared" si="15"/>
        <v>29804.995000000003</v>
      </c>
    </row>
    <row r="105" spans="1:17" x14ac:dyDescent="0.2">
      <c r="A105" t="s">
        <v>31</v>
      </c>
      <c r="C105" s="18">
        <v>44823.514999999999</v>
      </c>
      <c r="D105" s="18"/>
      <c r="E105">
        <f t="shared" si="12"/>
        <v>9760.0077257131106</v>
      </c>
      <c r="F105">
        <f t="shared" si="13"/>
        <v>9760</v>
      </c>
      <c r="G105">
        <f t="shared" si="16"/>
        <v>1.411999999982072E-2</v>
      </c>
      <c r="I105">
        <f t="shared" si="17"/>
        <v>1.411999999982072E-2</v>
      </c>
      <c r="O105">
        <f t="shared" ca="1" si="18"/>
        <v>5.5018969735330953E-3</v>
      </c>
      <c r="Q105" s="2">
        <f t="shared" si="15"/>
        <v>29805.014999999999</v>
      </c>
    </row>
    <row r="106" spans="1:17" x14ac:dyDescent="0.2">
      <c r="A106" t="s">
        <v>31</v>
      </c>
      <c r="C106" s="18">
        <v>44845.45</v>
      </c>
      <c r="D106" s="18"/>
      <c r="E106">
        <f t="shared" si="12"/>
        <v>9772.0093912280317</v>
      </c>
      <c r="F106">
        <f t="shared" si="13"/>
        <v>9772</v>
      </c>
      <c r="G106">
        <f t="shared" si="16"/>
        <v>1.716399999713758E-2</v>
      </c>
      <c r="I106">
        <f t="shared" si="17"/>
        <v>1.716399999713758E-2</v>
      </c>
      <c r="O106">
        <f t="shared" ca="1" si="18"/>
        <v>5.5247829707961906E-3</v>
      </c>
      <c r="Q106" s="2">
        <f t="shared" si="15"/>
        <v>29826.949999999997</v>
      </c>
    </row>
    <row r="107" spans="1:17" x14ac:dyDescent="0.2">
      <c r="A107" t="s">
        <v>31</v>
      </c>
      <c r="C107" s="18">
        <v>45205.483</v>
      </c>
      <c r="D107" s="18"/>
      <c r="E107">
        <f t="shared" si="12"/>
        <v>9969.0003025721926</v>
      </c>
      <c r="F107">
        <f t="shared" si="13"/>
        <v>9969</v>
      </c>
      <c r="G107">
        <f t="shared" si="16"/>
        <v>5.5299999803537503E-4</v>
      </c>
      <c r="I107">
        <f t="shared" si="17"/>
        <v>5.5299999803537503E-4</v>
      </c>
      <c r="O107">
        <f t="shared" ca="1" si="18"/>
        <v>5.9004947591986875E-3</v>
      </c>
      <c r="Q107" s="2">
        <f t="shared" si="15"/>
        <v>30186.983</v>
      </c>
    </row>
    <row r="108" spans="1:17" x14ac:dyDescent="0.2">
      <c r="A108" t="s">
        <v>31</v>
      </c>
      <c r="C108" s="18">
        <v>45205.489000000001</v>
      </c>
      <c r="D108" s="18"/>
      <c r="E108">
        <f t="shared" si="12"/>
        <v>9969.0035854531179</v>
      </c>
      <c r="F108">
        <f t="shared" si="13"/>
        <v>9969</v>
      </c>
      <c r="G108">
        <f t="shared" si="16"/>
        <v>6.5529999992577359E-3</v>
      </c>
      <c r="I108">
        <f t="shared" si="17"/>
        <v>6.5529999992577359E-3</v>
      </c>
      <c r="O108">
        <f t="shared" ca="1" si="18"/>
        <v>5.9004947591986875E-3</v>
      </c>
      <c r="Q108" s="2">
        <f t="shared" si="15"/>
        <v>30186.989000000001</v>
      </c>
    </row>
    <row r="109" spans="1:17" x14ac:dyDescent="0.2">
      <c r="A109" t="s">
        <v>31</v>
      </c>
      <c r="C109" s="18">
        <v>45205.493999999999</v>
      </c>
      <c r="D109" s="18"/>
      <c r="E109">
        <f t="shared" si="12"/>
        <v>9969.0063211872202</v>
      </c>
      <c r="F109">
        <f t="shared" si="13"/>
        <v>9969</v>
      </c>
      <c r="G109">
        <f t="shared" si="16"/>
        <v>1.1552999996638391E-2</v>
      </c>
      <c r="I109">
        <f t="shared" si="17"/>
        <v>1.1552999996638391E-2</v>
      </c>
      <c r="O109">
        <f t="shared" ca="1" si="18"/>
        <v>5.9004947591986875E-3</v>
      </c>
      <c r="Q109" s="2">
        <f t="shared" si="15"/>
        <v>30186.993999999999</v>
      </c>
    </row>
    <row r="110" spans="1:17" x14ac:dyDescent="0.2">
      <c r="A110" t="s">
        <v>31</v>
      </c>
      <c r="C110" s="18">
        <v>45205.495999999999</v>
      </c>
      <c r="D110" s="18"/>
      <c r="E110">
        <f t="shared" si="12"/>
        <v>9969.0074154808626</v>
      </c>
      <c r="F110">
        <f t="shared" si="13"/>
        <v>9969</v>
      </c>
      <c r="G110">
        <f t="shared" si="16"/>
        <v>1.3552999997045845E-2</v>
      </c>
      <c r="I110">
        <f t="shared" si="17"/>
        <v>1.3552999997045845E-2</v>
      </c>
      <c r="O110">
        <f t="shared" ca="1" si="18"/>
        <v>5.9004947591986875E-3</v>
      </c>
      <c r="Q110" s="2">
        <f t="shared" si="15"/>
        <v>30186.995999999999</v>
      </c>
    </row>
    <row r="111" spans="1:17" x14ac:dyDescent="0.2">
      <c r="A111" t="s">
        <v>31</v>
      </c>
      <c r="C111" s="18">
        <v>45205.499000000003</v>
      </c>
      <c r="D111" s="18"/>
      <c r="E111">
        <f t="shared" si="12"/>
        <v>9969.009056921328</v>
      </c>
      <c r="F111">
        <f t="shared" si="13"/>
        <v>9969</v>
      </c>
      <c r="G111">
        <f t="shared" si="16"/>
        <v>1.6553000001295004E-2</v>
      </c>
      <c r="I111">
        <f t="shared" si="17"/>
        <v>1.6553000001295004E-2</v>
      </c>
      <c r="O111">
        <f t="shared" ca="1" si="18"/>
        <v>5.9004947591986875E-3</v>
      </c>
      <c r="Q111" s="2">
        <f t="shared" si="15"/>
        <v>30186.999000000003</v>
      </c>
    </row>
    <row r="112" spans="1:17" x14ac:dyDescent="0.2">
      <c r="A112" s="13" t="s">
        <v>340</v>
      </c>
      <c r="B112" s="16" t="s">
        <v>27</v>
      </c>
      <c r="C112" s="50">
        <v>45205.510999999999</v>
      </c>
      <c r="D112" t="s">
        <v>72</v>
      </c>
      <c r="E112">
        <f t="shared" si="12"/>
        <v>9969.015622683175</v>
      </c>
      <c r="F112">
        <f t="shared" si="13"/>
        <v>9969</v>
      </c>
      <c r="G112">
        <f t="shared" si="16"/>
        <v>2.8552999996463768E-2</v>
      </c>
      <c r="I112">
        <f t="shared" si="17"/>
        <v>2.8552999996463768E-2</v>
      </c>
      <c r="O112">
        <f t="shared" ca="1" si="18"/>
        <v>5.9004947591986875E-3</v>
      </c>
      <c r="Q112" s="2">
        <f t="shared" si="15"/>
        <v>30187.010999999999</v>
      </c>
    </row>
    <row r="113" spans="1:17" x14ac:dyDescent="0.2">
      <c r="A113" t="s">
        <v>33</v>
      </c>
      <c r="C113" s="18">
        <v>45269.455000000002</v>
      </c>
      <c r="D113" s="18"/>
      <c r="E113">
        <f t="shared" si="12"/>
        <v>10004.002378994379</v>
      </c>
      <c r="F113">
        <f t="shared" si="13"/>
        <v>10004</v>
      </c>
      <c r="G113">
        <f t="shared" si="16"/>
        <v>4.3480000022100285E-3</v>
      </c>
      <c r="I113">
        <f t="shared" si="17"/>
        <v>4.3480000022100285E-3</v>
      </c>
      <c r="O113">
        <f t="shared" ca="1" si="18"/>
        <v>5.9672455845493858E-3</v>
      </c>
      <c r="Q113" s="2">
        <f t="shared" si="15"/>
        <v>30250.955000000002</v>
      </c>
    </row>
    <row r="114" spans="1:17" x14ac:dyDescent="0.2">
      <c r="A114" t="s">
        <v>31</v>
      </c>
      <c r="C114" s="18">
        <v>45609.385000000002</v>
      </c>
      <c r="D114" s="18"/>
      <c r="E114">
        <f t="shared" si="12"/>
        <v>10189.993997799378</v>
      </c>
      <c r="F114">
        <f t="shared" si="13"/>
        <v>10190</v>
      </c>
      <c r="G114">
        <f t="shared" si="16"/>
        <v>-1.0969999995722901E-2</v>
      </c>
      <c r="I114">
        <f t="shared" si="17"/>
        <v>-1.0969999995722901E-2</v>
      </c>
      <c r="O114">
        <f t="shared" ca="1" si="18"/>
        <v>6.3219785421273749E-3</v>
      </c>
      <c r="Q114" s="2">
        <f t="shared" si="15"/>
        <v>30590.885000000002</v>
      </c>
    </row>
    <row r="115" spans="1:17" x14ac:dyDescent="0.2">
      <c r="A115" t="s">
        <v>31</v>
      </c>
      <c r="C115" s="18">
        <v>45609.394</v>
      </c>
      <c r="D115" s="18"/>
      <c r="E115">
        <f t="shared" si="12"/>
        <v>10189.998922120763</v>
      </c>
      <c r="F115">
        <f t="shared" si="13"/>
        <v>10190</v>
      </c>
      <c r="G115">
        <f t="shared" si="16"/>
        <v>-1.9699999975273386E-3</v>
      </c>
      <c r="I115">
        <f t="shared" si="17"/>
        <v>-1.9699999975273386E-3</v>
      </c>
      <c r="O115">
        <f t="shared" ca="1" si="18"/>
        <v>6.3219785421273749E-3</v>
      </c>
      <c r="Q115" s="2">
        <f t="shared" si="15"/>
        <v>30590.894</v>
      </c>
    </row>
    <row r="116" spans="1:17" x14ac:dyDescent="0.2">
      <c r="A116" t="s">
        <v>37</v>
      </c>
      <c r="C116" s="18">
        <v>46298.413</v>
      </c>
      <c r="D116" s="18"/>
      <c r="E116">
        <f t="shared" si="12"/>
        <v>10566.993477462749</v>
      </c>
      <c r="F116">
        <f t="shared" si="13"/>
        <v>10567</v>
      </c>
      <c r="G116">
        <f t="shared" si="16"/>
        <v>-1.192099999752827E-2</v>
      </c>
      <c r="I116">
        <f t="shared" si="17"/>
        <v>-1.192099999752827E-2</v>
      </c>
      <c r="O116">
        <f t="shared" ca="1" si="18"/>
        <v>7.0409802894763149E-3</v>
      </c>
      <c r="Q116" s="2">
        <f t="shared" si="15"/>
        <v>31279.913</v>
      </c>
    </row>
    <row r="117" spans="1:17" x14ac:dyDescent="0.2">
      <c r="A117" t="s">
        <v>37</v>
      </c>
      <c r="C117" s="18">
        <v>46331.311999999998</v>
      </c>
      <c r="D117" s="18"/>
      <c r="E117">
        <f t="shared" ref="E117:E148" si="19">+(C117-C$7)/C$8</f>
        <v>10584.994060721259</v>
      </c>
      <c r="F117">
        <f t="shared" ref="F117:F148" si="20">ROUND(2*E117,0)/2</f>
        <v>10585</v>
      </c>
      <c r="G117">
        <f t="shared" si="16"/>
        <v>-1.0855000000447035E-2</v>
      </c>
      <c r="I117">
        <f t="shared" si="17"/>
        <v>-1.0855000000447035E-2</v>
      </c>
      <c r="O117">
        <f t="shared" ca="1" si="18"/>
        <v>7.0753092853709596E-3</v>
      </c>
      <c r="Q117" s="2">
        <f t="shared" si="15"/>
        <v>31312.811999999998</v>
      </c>
    </row>
    <row r="118" spans="1:17" x14ac:dyDescent="0.2">
      <c r="A118" t="s">
        <v>38</v>
      </c>
      <c r="C118" s="18">
        <v>46669.419000000002</v>
      </c>
      <c r="D118" s="18"/>
      <c r="E118">
        <f t="shared" si="19"/>
        <v>10769.988230871886</v>
      </c>
      <c r="F118">
        <f t="shared" si="20"/>
        <v>10770</v>
      </c>
      <c r="G118">
        <f t="shared" si="16"/>
        <v>-2.1509999998670537E-2</v>
      </c>
      <c r="I118">
        <f t="shared" si="17"/>
        <v>-2.1509999998670537E-2</v>
      </c>
      <c r="O118">
        <f t="shared" ca="1" si="18"/>
        <v>7.4281350765103612E-3</v>
      </c>
      <c r="Q118" s="2">
        <f t="shared" ref="Q118:Q149" si="21">+C118-15018.5</f>
        <v>31650.919000000002</v>
      </c>
    </row>
    <row r="119" spans="1:17" x14ac:dyDescent="0.2">
      <c r="A119" t="s">
        <v>38</v>
      </c>
      <c r="C119" s="18">
        <v>46669.423999999999</v>
      </c>
      <c r="D119" s="18"/>
      <c r="E119">
        <f t="shared" si="19"/>
        <v>10769.990966605988</v>
      </c>
      <c r="F119">
        <f t="shared" si="20"/>
        <v>10770</v>
      </c>
      <c r="G119">
        <f t="shared" si="16"/>
        <v>-1.6510000001289882E-2</v>
      </c>
      <c r="I119">
        <f t="shared" si="17"/>
        <v>-1.6510000001289882E-2</v>
      </c>
      <c r="O119">
        <f t="shared" ca="1" si="18"/>
        <v>7.4281350765103612E-3</v>
      </c>
      <c r="Q119" s="2">
        <f t="shared" si="21"/>
        <v>31650.923999999999</v>
      </c>
    </row>
    <row r="120" spans="1:17" x14ac:dyDescent="0.2">
      <c r="A120" t="s">
        <v>38</v>
      </c>
      <c r="C120" s="18">
        <v>46669.428999999996</v>
      </c>
      <c r="D120" s="18"/>
      <c r="E120">
        <f t="shared" si="19"/>
        <v>10769.993702340091</v>
      </c>
      <c r="F120">
        <f t="shared" si="20"/>
        <v>10770</v>
      </c>
      <c r="G120">
        <f t="shared" si="16"/>
        <v>-1.1510000003909227E-2</v>
      </c>
      <c r="I120">
        <f t="shared" si="17"/>
        <v>-1.1510000003909227E-2</v>
      </c>
      <c r="O120">
        <f t="shared" ca="1" si="18"/>
        <v>7.4281350765103612E-3</v>
      </c>
      <c r="Q120" s="2">
        <f t="shared" si="21"/>
        <v>31650.928999999996</v>
      </c>
    </row>
    <row r="121" spans="1:17" x14ac:dyDescent="0.2">
      <c r="A121" t="s">
        <v>40</v>
      </c>
      <c r="C121" s="18">
        <v>46819.317000000003</v>
      </c>
      <c r="D121" s="18"/>
      <c r="E121">
        <f t="shared" si="19"/>
        <v>10852.004445020775</v>
      </c>
      <c r="F121">
        <f t="shared" si="20"/>
        <v>10852</v>
      </c>
      <c r="G121">
        <f t="shared" si="16"/>
        <v>8.1240000072284602E-3</v>
      </c>
      <c r="I121">
        <f t="shared" si="17"/>
        <v>8.1240000072284602E-3</v>
      </c>
      <c r="O121">
        <f t="shared" ca="1" si="18"/>
        <v>7.5845227244748532E-3</v>
      </c>
      <c r="Q121" s="2">
        <f t="shared" si="21"/>
        <v>31800.817000000003</v>
      </c>
    </row>
    <row r="122" spans="1:17" x14ac:dyDescent="0.2">
      <c r="A122" t="s">
        <v>41</v>
      </c>
      <c r="C122" s="18">
        <v>47029.470999999998</v>
      </c>
      <c r="D122" s="18"/>
      <c r="E122">
        <f t="shared" si="19"/>
        <v>10966.989538005639</v>
      </c>
      <c r="F122">
        <f t="shared" si="20"/>
        <v>10967</v>
      </c>
      <c r="G122">
        <f t="shared" si="16"/>
        <v>-1.9120999997539911E-2</v>
      </c>
      <c r="I122">
        <f t="shared" si="17"/>
        <v>-1.9120999997539911E-2</v>
      </c>
      <c r="O122">
        <f t="shared" ca="1" si="18"/>
        <v>7.803846864912858E-3</v>
      </c>
      <c r="Q122" s="2">
        <f t="shared" si="21"/>
        <v>32010.970999999998</v>
      </c>
    </row>
    <row r="123" spans="1:17" x14ac:dyDescent="0.2">
      <c r="A123" t="s">
        <v>41</v>
      </c>
      <c r="C123" s="18">
        <v>47029.493000000002</v>
      </c>
      <c r="D123" s="18"/>
      <c r="E123">
        <f t="shared" si="19"/>
        <v>10967.001575235699</v>
      </c>
      <c r="F123">
        <f t="shared" si="20"/>
        <v>10967</v>
      </c>
      <c r="G123">
        <f t="shared" si="16"/>
        <v>2.8790000069420785E-3</v>
      </c>
      <c r="I123">
        <f t="shared" si="17"/>
        <v>2.8790000069420785E-3</v>
      </c>
      <c r="O123">
        <f t="shared" ca="1" si="18"/>
        <v>7.803846864912858E-3</v>
      </c>
      <c r="Q123" s="2">
        <f t="shared" si="21"/>
        <v>32010.993000000002</v>
      </c>
    </row>
    <row r="124" spans="1:17" x14ac:dyDescent="0.2">
      <c r="A124" t="s">
        <v>41</v>
      </c>
      <c r="C124" s="18">
        <v>47040.44</v>
      </c>
      <c r="D124" s="18"/>
      <c r="E124">
        <f t="shared" si="19"/>
        <v>10972.991191483334</v>
      </c>
      <c r="F124">
        <f t="shared" si="20"/>
        <v>10973</v>
      </c>
      <c r="G124">
        <f t="shared" si="16"/>
        <v>-1.6099000000394881E-2</v>
      </c>
      <c r="I124">
        <f t="shared" si="17"/>
        <v>-1.6099000000394881E-2</v>
      </c>
      <c r="O124">
        <f t="shared" ca="1" si="18"/>
        <v>7.815289863544404E-3</v>
      </c>
      <c r="Q124" s="2">
        <f t="shared" si="21"/>
        <v>32021.940000000002</v>
      </c>
    </row>
    <row r="125" spans="1:17" x14ac:dyDescent="0.2">
      <c r="A125" t="s">
        <v>42</v>
      </c>
      <c r="C125" s="18">
        <v>47804.41</v>
      </c>
      <c r="D125" s="18"/>
      <c r="E125">
        <f t="shared" si="19"/>
        <v>11390.994948193405</v>
      </c>
      <c r="F125">
        <f t="shared" si="20"/>
        <v>11391</v>
      </c>
      <c r="G125">
        <f t="shared" si="16"/>
        <v>-9.2329999970388599E-3</v>
      </c>
      <c r="I125">
        <f t="shared" si="17"/>
        <v>-9.2329999970388599E-3</v>
      </c>
      <c r="O125">
        <f t="shared" ca="1" si="18"/>
        <v>8.6124854348755917E-3</v>
      </c>
      <c r="Q125" s="2">
        <f t="shared" si="21"/>
        <v>32785.910000000003</v>
      </c>
    </row>
    <row r="126" spans="1:17" x14ac:dyDescent="0.2">
      <c r="A126" t="s">
        <v>43</v>
      </c>
      <c r="C126" s="18">
        <v>48208.368000000002</v>
      </c>
      <c r="D126" s="18"/>
      <c r="E126">
        <f t="shared" si="19"/>
        <v>11612.019283642556</v>
      </c>
      <c r="F126">
        <f t="shared" si="20"/>
        <v>11612</v>
      </c>
      <c r="G126">
        <f t="shared" si="16"/>
        <v>3.5243999998783693E-2</v>
      </c>
      <c r="I126">
        <f t="shared" si="17"/>
        <v>3.5243999998783693E-2</v>
      </c>
      <c r="O126">
        <f t="shared" ca="1" si="18"/>
        <v>9.0339692178042792E-3</v>
      </c>
      <c r="Q126" s="2">
        <f t="shared" si="21"/>
        <v>33189.868000000002</v>
      </c>
    </row>
    <row r="127" spans="1:17" x14ac:dyDescent="0.2">
      <c r="A127" t="s">
        <v>44</v>
      </c>
      <c r="C127" s="18">
        <v>48482.478000000003</v>
      </c>
      <c r="D127" s="18"/>
      <c r="E127">
        <f t="shared" si="19"/>
        <v>11761.997698700474</v>
      </c>
      <c r="F127">
        <f t="shared" si="20"/>
        <v>11762</v>
      </c>
      <c r="G127">
        <f t="shared" si="16"/>
        <v>-4.2059999977936968E-3</v>
      </c>
      <c r="I127">
        <f t="shared" si="17"/>
        <v>-4.2059999977936968E-3</v>
      </c>
      <c r="O127">
        <f t="shared" ca="1" si="18"/>
        <v>9.3200441835929824E-3</v>
      </c>
      <c r="Q127" s="2">
        <f t="shared" si="21"/>
        <v>33463.978000000003</v>
      </c>
    </row>
    <row r="128" spans="1:17" x14ac:dyDescent="0.2">
      <c r="A128" s="37" t="s">
        <v>44</v>
      </c>
      <c r="B128" s="37"/>
      <c r="C128" s="38">
        <v>48482.49</v>
      </c>
      <c r="D128" s="38"/>
      <c r="E128">
        <f t="shared" si="19"/>
        <v>11762.004264462321</v>
      </c>
      <c r="F128">
        <f t="shared" si="20"/>
        <v>11762</v>
      </c>
      <c r="G128">
        <f t="shared" si="16"/>
        <v>7.7939999973750673E-3</v>
      </c>
      <c r="I128">
        <f t="shared" si="17"/>
        <v>7.7939999973750673E-3</v>
      </c>
      <c r="O128">
        <f t="shared" ca="1" si="18"/>
        <v>9.3200441835929824E-3</v>
      </c>
      <c r="Q128" s="2">
        <f t="shared" si="21"/>
        <v>33463.99</v>
      </c>
    </row>
    <row r="129" spans="1:17" x14ac:dyDescent="0.2">
      <c r="A129" s="37" t="s">
        <v>44</v>
      </c>
      <c r="B129" s="37"/>
      <c r="C129" s="38">
        <v>48504.421999999999</v>
      </c>
      <c r="D129" s="38"/>
      <c r="E129">
        <f t="shared" si="19"/>
        <v>11774.004288536782</v>
      </c>
      <c r="F129">
        <f t="shared" si="20"/>
        <v>11774</v>
      </c>
      <c r="G129">
        <f t="shared" si="16"/>
        <v>7.8379999977187254E-3</v>
      </c>
      <c r="I129">
        <f t="shared" si="17"/>
        <v>7.8379999977187254E-3</v>
      </c>
      <c r="O129">
        <f t="shared" ca="1" si="18"/>
        <v>9.3429301808560777E-3</v>
      </c>
      <c r="Q129" s="2">
        <f t="shared" si="21"/>
        <v>33485.921999999999</v>
      </c>
    </row>
    <row r="130" spans="1:17" x14ac:dyDescent="0.2">
      <c r="A130" s="37" t="s">
        <v>45</v>
      </c>
      <c r="B130" s="37"/>
      <c r="C130" s="38">
        <v>48504.428</v>
      </c>
      <c r="D130" s="38">
        <v>8.9999999999999993E-3</v>
      </c>
      <c r="E130">
        <f t="shared" si="19"/>
        <v>11774.007571417707</v>
      </c>
      <c r="F130">
        <f t="shared" si="20"/>
        <v>11774</v>
      </c>
      <c r="G130">
        <f t="shared" si="16"/>
        <v>1.3837999998941086E-2</v>
      </c>
      <c r="I130">
        <f t="shared" si="17"/>
        <v>1.3837999998941086E-2</v>
      </c>
      <c r="O130">
        <f t="shared" ca="1" si="18"/>
        <v>9.3429301808560777E-3</v>
      </c>
      <c r="Q130" s="2">
        <f t="shared" si="21"/>
        <v>33485.928</v>
      </c>
    </row>
    <row r="131" spans="1:17" x14ac:dyDescent="0.2">
      <c r="A131" s="37" t="s">
        <v>44</v>
      </c>
      <c r="B131" s="37"/>
      <c r="C131" s="38">
        <v>48504.434000000001</v>
      </c>
      <c r="D131" s="38"/>
      <c r="E131">
        <f t="shared" si="19"/>
        <v>11774.010854298633</v>
      </c>
      <c r="F131">
        <f t="shared" si="20"/>
        <v>11774</v>
      </c>
      <c r="G131">
        <f t="shared" ref="G131:G157" si="22">+C131-(C$7+F131*C$8)</f>
        <v>1.9838000000163447E-2</v>
      </c>
      <c r="I131">
        <f t="shared" si="17"/>
        <v>1.9838000000163447E-2</v>
      </c>
      <c r="O131">
        <f t="shared" ca="1" si="18"/>
        <v>9.3429301808560777E-3</v>
      </c>
      <c r="Q131" s="2">
        <f t="shared" si="21"/>
        <v>33485.934000000001</v>
      </c>
    </row>
    <row r="132" spans="1:17" x14ac:dyDescent="0.2">
      <c r="A132" s="37" t="s">
        <v>44</v>
      </c>
      <c r="B132" s="37"/>
      <c r="C132" s="38">
        <v>48535.478000000003</v>
      </c>
      <c r="D132" s="38"/>
      <c r="E132">
        <f t="shared" si="19"/>
        <v>11790.996480204503</v>
      </c>
      <c r="F132">
        <f t="shared" si="20"/>
        <v>11791</v>
      </c>
      <c r="G132">
        <f t="shared" si="22"/>
        <v>-6.4329999950132333E-3</v>
      </c>
      <c r="I132">
        <f t="shared" si="17"/>
        <v>-6.4329999950132333E-3</v>
      </c>
      <c r="O132">
        <f t="shared" ca="1" si="18"/>
        <v>9.3753520103121313E-3</v>
      </c>
      <c r="Q132" s="2">
        <f t="shared" si="21"/>
        <v>33516.978000000003</v>
      </c>
    </row>
    <row r="133" spans="1:17" x14ac:dyDescent="0.2">
      <c r="A133" s="38" t="s">
        <v>71</v>
      </c>
      <c r="B133" s="39"/>
      <c r="C133" s="38">
        <v>49639.409</v>
      </c>
      <c r="D133" s="38" t="s">
        <v>72</v>
      </c>
      <c r="E133">
        <f t="shared" si="19"/>
        <v>12395.008817271018</v>
      </c>
      <c r="F133">
        <f t="shared" si="20"/>
        <v>12395</v>
      </c>
      <c r="G133">
        <f t="shared" si="22"/>
        <v>1.6115000005811453E-2</v>
      </c>
      <c r="I133">
        <f t="shared" si="17"/>
        <v>1.6115000005811453E-2</v>
      </c>
      <c r="O133">
        <f t="shared" ca="1" si="18"/>
        <v>1.0527280539221308E-2</v>
      </c>
      <c r="Q133" s="2">
        <f t="shared" si="21"/>
        <v>34620.909</v>
      </c>
    </row>
    <row r="134" spans="1:17" x14ac:dyDescent="0.2">
      <c r="A134" s="38" t="s">
        <v>71</v>
      </c>
      <c r="B134" s="39"/>
      <c r="C134" s="38">
        <v>49659.502999999997</v>
      </c>
      <c r="D134" s="38" t="s">
        <v>72</v>
      </c>
      <c r="E134">
        <f t="shared" si="19"/>
        <v>12406.003185488789</v>
      </c>
      <c r="F134">
        <f t="shared" si="20"/>
        <v>12406</v>
      </c>
      <c r="G134">
        <f t="shared" si="22"/>
        <v>5.8219999991706572E-3</v>
      </c>
      <c r="I134">
        <f t="shared" si="17"/>
        <v>5.8219999991706572E-3</v>
      </c>
      <c r="O134">
        <f t="shared" ref="O134:O165" ca="1" si="23">+C$11+C$12*F134</f>
        <v>1.0548259370045813E-2</v>
      </c>
      <c r="Q134" s="2">
        <f t="shared" si="21"/>
        <v>34641.002999999997</v>
      </c>
    </row>
    <row r="135" spans="1:17" x14ac:dyDescent="0.2">
      <c r="A135" s="38" t="s">
        <v>71</v>
      </c>
      <c r="B135" s="39"/>
      <c r="C135" s="38">
        <v>49661.33</v>
      </c>
      <c r="D135" s="38" t="s">
        <v>72</v>
      </c>
      <c r="E135">
        <f t="shared" si="19"/>
        <v>12407.00282273045</v>
      </c>
      <c r="F135">
        <f t="shared" si="20"/>
        <v>12407</v>
      </c>
      <c r="G135">
        <f t="shared" si="22"/>
        <v>5.1590000075520948E-3</v>
      </c>
      <c r="I135">
        <f t="shared" si="17"/>
        <v>5.1590000075520948E-3</v>
      </c>
      <c r="O135">
        <f t="shared" ca="1" si="23"/>
        <v>1.0550166536484403E-2</v>
      </c>
      <c r="Q135" s="2">
        <f t="shared" si="21"/>
        <v>34642.83</v>
      </c>
    </row>
    <row r="136" spans="1:17" x14ac:dyDescent="0.2">
      <c r="A136" s="38" t="s">
        <v>71</v>
      </c>
      <c r="B136" s="39"/>
      <c r="C136" s="38">
        <v>49977.514000000003</v>
      </c>
      <c r="D136" s="38" t="s">
        <v>72</v>
      </c>
      <c r="E136">
        <f t="shared" si="19"/>
        <v>12580.001893128003</v>
      </c>
      <c r="F136">
        <f t="shared" si="20"/>
        <v>12580</v>
      </c>
      <c r="G136">
        <f t="shared" si="22"/>
        <v>3.4599999999045394E-3</v>
      </c>
      <c r="I136">
        <f t="shared" si="17"/>
        <v>3.4599999999045394E-3</v>
      </c>
      <c r="O136">
        <f t="shared" ca="1" si="23"/>
        <v>1.088010633036071E-2</v>
      </c>
      <c r="Q136" s="2">
        <f t="shared" si="21"/>
        <v>34959.014000000003</v>
      </c>
    </row>
    <row r="137" spans="1:17" x14ac:dyDescent="0.2">
      <c r="A137" s="37" t="s">
        <v>49</v>
      </c>
      <c r="B137" s="37"/>
      <c r="C137" s="38">
        <v>49997.62</v>
      </c>
      <c r="D137" s="38">
        <v>7.0000000000000001E-3</v>
      </c>
      <c r="E137">
        <f t="shared" si="19"/>
        <v>12591.002827107624</v>
      </c>
      <c r="F137">
        <f t="shared" si="20"/>
        <v>12591</v>
      </c>
      <c r="G137">
        <f t="shared" si="22"/>
        <v>5.1670000029844232E-3</v>
      </c>
      <c r="I137">
        <f t="shared" si="17"/>
        <v>5.1670000029844232E-3</v>
      </c>
      <c r="O137">
        <f t="shared" ca="1" si="23"/>
        <v>1.0901085161185214E-2</v>
      </c>
      <c r="Q137" s="2">
        <f t="shared" si="21"/>
        <v>34979.120000000003</v>
      </c>
    </row>
    <row r="138" spans="1:17" x14ac:dyDescent="0.2">
      <c r="A138" s="37" t="s">
        <v>47</v>
      </c>
      <c r="B138" s="37"/>
      <c r="C138" s="38">
        <v>49997.623</v>
      </c>
      <c r="D138" s="38"/>
      <c r="E138">
        <f t="shared" si="19"/>
        <v>12591.004468548086</v>
      </c>
      <c r="F138">
        <f t="shared" si="20"/>
        <v>12591</v>
      </c>
      <c r="G138">
        <f t="shared" si="22"/>
        <v>8.1669999999576248E-3</v>
      </c>
      <c r="I138">
        <f t="shared" si="17"/>
        <v>8.1669999999576248E-3</v>
      </c>
      <c r="O138">
        <f t="shared" ca="1" si="23"/>
        <v>1.0901085161185214E-2</v>
      </c>
      <c r="Q138" s="2">
        <f t="shared" si="21"/>
        <v>34979.123</v>
      </c>
    </row>
    <row r="139" spans="1:17" x14ac:dyDescent="0.2">
      <c r="A139" s="13" t="s">
        <v>467</v>
      </c>
      <c r="B139" s="16" t="s">
        <v>27</v>
      </c>
      <c r="C139" s="50">
        <v>50317.457199999997</v>
      </c>
      <c r="D139" t="s">
        <v>72</v>
      </c>
      <c r="E139">
        <f t="shared" si="19"/>
        <v>12766.000734271032</v>
      </c>
      <c r="F139">
        <f t="shared" si="20"/>
        <v>12766</v>
      </c>
      <c r="G139">
        <f t="shared" si="22"/>
        <v>1.3419999959296547E-3</v>
      </c>
      <c r="J139">
        <f t="shared" ref="J139:J151" si="24">G139</f>
        <v>1.3419999959296547E-3</v>
      </c>
      <c r="O139">
        <f t="shared" ca="1" si="23"/>
        <v>1.1234839287938699E-2</v>
      </c>
      <c r="Q139" s="2">
        <f t="shared" si="21"/>
        <v>35298.957199999997</v>
      </c>
    </row>
    <row r="140" spans="1:17" x14ac:dyDescent="0.2">
      <c r="A140" s="13" t="s">
        <v>467</v>
      </c>
      <c r="B140" s="16" t="s">
        <v>27</v>
      </c>
      <c r="C140" s="50">
        <v>50317.466899999999</v>
      </c>
      <c r="D140" t="s">
        <v>72</v>
      </c>
      <c r="E140">
        <f t="shared" si="19"/>
        <v>12766.006041595196</v>
      </c>
      <c r="F140">
        <f t="shared" si="20"/>
        <v>12766</v>
      </c>
      <c r="G140">
        <f t="shared" si="22"/>
        <v>1.1041999998269603E-2</v>
      </c>
      <c r="J140">
        <f t="shared" si="24"/>
        <v>1.1041999998269603E-2</v>
      </c>
      <c r="O140">
        <f t="shared" ca="1" si="23"/>
        <v>1.1234839287938699E-2</v>
      </c>
      <c r="Q140" s="2">
        <f t="shared" si="21"/>
        <v>35298.966899999999</v>
      </c>
    </row>
    <row r="141" spans="1:17" x14ac:dyDescent="0.2">
      <c r="A141" s="13" t="s">
        <v>467</v>
      </c>
      <c r="B141" s="16" t="s">
        <v>27</v>
      </c>
      <c r="C141" s="50">
        <v>50317.474600000001</v>
      </c>
      <c r="D141" t="s">
        <v>72</v>
      </c>
      <c r="E141">
        <f t="shared" si="19"/>
        <v>12766.010254625717</v>
      </c>
      <c r="F141">
        <f t="shared" si="20"/>
        <v>12766</v>
      </c>
      <c r="G141">
        <f t="shared" si="22"/>
        <v>1.8742000000202097E-2</v>
      </c>
      <c r="J141">
        <f t="shared" si="24"/>
        <v>1.8742000000202097E-2</v>
      </c>
      <c r="O141">
        <f t="shared" ca="1" si="23"/>
        <v>1.1234839287938699E-2</v>
      </c>
      <c r="Q141" s="2">
        <f t="shared" si="21"/>
        <v>35298.974600000001</v>
      </c>
    </row>
    <row r="142" spans="1:17" x14ac:dyDescent="0.2">
      <c r="A142" s="13" t="s">
        <v>467</v>
      </c>
      <c r="B142" s="16" t="s">
        <v>27</v>
      </c>
      <c r="C142" s="50">
        <v>50317.480799999998</v>
      </c>
      <c r="D142" t="s">
        <v>72</v>
      </c>
      <c r="E142">
        <f t="shared" si="19"/>
        <v>12766.013646936004</v>
      </c>
      <c r="F142">
        <f t="shared" si="20"/>
        <v>12766</v>
      </c>
      <c r="G142">
        <f t="shared" si="22"/>
        <v>2.4941999996372033E-2</v>
      </c>
      <c r="J142">
        <f t="shared" si="24"/>
        <v>2.4941999996372033E-2</v>
      </c>
      <c r="O142">
        <f t="shared" ca="1" si="23"/>
        <v>1.1234839287938699E-2</v>
      </c>
      <c r="Q142" s="2">
        <f t="shared" si="21"/>
        <v>35298.980799999998</v>
      </c>
    </row>
    <row r="143" spans="1:17" x14ac:dyDescent="0.2">
      <c r="A143" s="37" t="s">
        <v>50</v>
      </c>
      <c r="B143" s="37"/>
      <c r="C143" s="38">
        <v>50436.2601</v>
      </c>
      <c r="D143" s="38">
        <v>6.9999999999999999E-4</v>
      </c>
      <c r="E143">
        <f t="shared" si="19"/>
        <v>12831.003363311507</v>
      </c>
      <c r="F143">
        <f t="shared" si="20"/>
        <v>12831</v>
      </c>
      <c r="G143">
        <f t="shared" si="22"/>
        <v>6.1470000000554137E-3</v>
      </c>
      <c r="J143">
        <f t="shared" si="24"/>
        <v>6.1470000000554137E-3</v>
      </c>
      <c r="O143">
        <f t="shared" ca="1" si="23"/>
        <v>1.1358805106447137E-2</v>
      </c>
      <c r="Q143" s="2">
        <f t="shared" si="21"/>
        <v>35417.7601</v>
      </c>
    </row>
    <row r="144" spans="1:17" x14ac:dyDescent="0.2">
      <c r="A144" s="13" t="s">
        <v>467</v>
      </c>
      <c r="B144" s="16" t="s">
        <v>27</v>
      </c>
      <c r="C144" s="50">
        <v>50688.483999999997</v>
      </c>
      <c r="D144" t="s">
        <v>72</v>
      </c>
      <c r="E144">
        <f t="shared" si="19"/>
        <v>12969.006868334041</v>
      </c>
      <c r="F144">
        <f t="shared" si="20"/>
        <v>12969</v>
      </c>
      <c r="G144">
        <f t="shared" si="22"/>
        <v>1.2552999993204139E-2</v>
      </c>
      <c r="J144">
        <f t="shared" si="24"/>
        <v>1.2552999993204139E-2</v>
      </c>
      <c r="O144">
        <f t="shared" ca="1" si="23"/>
        <v>1.1621994074972745E-2</v>
      </c>
      <c r="Q144" s="2">
        <f t="shared" si="21"/>
        <v>35669.983999999997</v>
      </c>
    </row>
    <row r="145" spans="1:18" x14ac:dyDescent="0.2">
      <c r="A145" s="13" t="s">
        <v>467</v>
      </c>
      <c r="B145" s="16" t="s">
        <v>27</v>
      </c>
      <c r="C145" s="50">
        <v>51017.4522</v>
      </c>
      <c r="D145" t="s">
        <v>72</v>
      </c>
      <c r="E145">
        <f t="shared" si="19"/>
        <v>13149.000773118458</v>
      </c>
      <c r="F145">
        <f t="shared" si="20"/>
        <v>13149</v>
      </c>
      <c r="G145">
        <f t="shared" si="22"/>
        <v>1.4130000054137781E-3</v>
      </c>
      <c r="J145">
        <f t="shared" si="24"/>
        <v>1.4130000054137781E-3</v>
      </c>
      <c r="O145">
        <f t="shared" ca="1" si="23"/>
        <v>1.1965284033919188E-2</v>
      </c>
      <c r="Q145" s="2">
        <f t="shared" si="21"/>
        <v>35998.9522</v>
      </c>
    </row>
    <row r="146" spans="1:18" x14ac:dyDescent="0.2">
      <c r="A146" s="13" t="s">
        <v>467</v>
      </c>
      <c r="B146" s="16" t="s">
        <v>27</v>
      </c>
      <c r="C146" s="50">
        <v>51017.457699999999</v>
      </c>
      <c r="D146" t="s">
        <v>72</v>
      </c>
      <c r="E146">
        <f t="shared" si="19"/>
        <v>13149.003782425973</v>
      </c>
      <c r="F146">
        <f t="shared" si="20"/>
        <v>13149</v>
      </c>
      <c r="G146">
        <f t="shared" si="22"/>
        <v>6.9130000047152862E-3</v>
      </c>
      <c r="J146">
        <f t="shared" si="24"/>
        <v>6.9130000047152862E-3</v>
      </c>
      <c r="O146">
        <f t="shared" ca="1" si="23"/>
        <v>1.1965284033919188E-2</v>
      </c>
      <c r="Q146" s="2">
        <f t="shared" si="21"/>
        <v>35998.957699999999</v>
      </c>
    </row>
    <row r="147" spans="1:18" x14ac:dyDescent="0.2">
      <c r="A147" s="13" t="s">
        <v>467</v>
      </c>
      <c r="B147" s="16" t="s">
        <v>27</v>
      </c>
      <c r="C147" s="50">
        <v>51017.461900000002</v>
      </c>
      <c r="D147" t="s">
        <v>72</v>
      </c>
      <c r="E147">
        <f t="shared" si="19"/>
        <v>13149.006080442621</v>
      </c>
      <c r="F147">
        <f t="shared" si="20"/>
        <v>13149</v>
      </c>
      <c r="G147">
        <f t="shared" si="22"/>
        <v>1.1113000007753726E-2</v>
      </c>
      <c r="J147">
        <f t="shared" si="24"/>
        <v>1.1113000007753726E-2</v>
      </c>
      <c r="O147">
        <f t="shared" ca="1" si="23"/>
        <v>1.1965284033919188E-2</v>
      </c>
      <c r="Q147" s="2">
        <f t="shared" si="21"/>
        <v>35998.961900000002</v>
      </c>
    </row>
    <row r="148" spans="1:18" x14ac:dyDescent="0.2">
      <c r="A148" s="13" t="s">
        <v>467</v>
      </c>
      <c r="B148" s="16" t="s">
        <v>27</v>
      </c>
      <c r="C148" s="50">
        <v>51017.462599999999</v>
      </c>
      <c r="D148" t="s">
        <v>72</v>
      </c>
      <c r="E148">
        <f t="shared" si="19"/>
        <v>13149.006463445394</v>
      </c>
      <c r="F148">
        <f t="shared" si="20"/>
        <v>13149</v>
      </c>
      <c r="G148">
        <f t="shared" si="22"/>
        <v>1.1813000004622154E-2</v>
      </c>
      <c r="J148">
        <f t="shared" si="24"/>
        <v>1.1813000004622154E-2</v>
      </c>
      <c r="O148">
        <f t="shared" ca="1" si="23"/>
        <v>1.1965284033919188E-2</v>
      </c>
      <c r="Q148" s="2">
        <f t="shared" si="21"/>
        <v>35998.962599999999</v>
      </c>
    </row>
    <row r="149" spans="1:18" x14ac:dyDescent="0.2">
      <c r="A149" s="13" t="s">
        <v>467</v>
      </c>
      <c r="B149" s="16" t="s">
        <v>27</v>
      </c>
      <c r="C149" s="50">
        <v>51017.467499999999</v>
      </c>
      <c r="D149" t="s">
        <v>72</v>
      </c>
      <c r="E149">
        <f t="shared" ref="E149:E180" si="25">+(C149-C$7)/C$8</f>
        <v>13149.009144464817</v>
      </c>
      <c r="F149">
        <f t="shared" ref="F149:F180" si="26">ROUND(2*E149,0)/2</f>
        <v>13149</v>
      </c>
      <c r="G149">
        <f t="shared" si="22"/>
        <v>1.6713000004529022E-2</v>
      </c>
      <c r="J149">
        <f t="shared" si="24"/>
        <v>1.6713000004529022E-2</v>
      </c>
      <c r="O149">
        <f t="shared" ca="1" si="23"/>
        <v>1.1965284033919188E-2</v>
      </c>
      <c r="Q149" s="2">
        <f t="shared" si="21"/>
        <v>35998.967499999999</v>
      </c>
    </row>
    <row r="150" spans="1:18" x14ac:dyDescent="0.2">
      <c r="A150" s="13" t="s">
        <v>467</v>
      </c>
      <c r="B150" s="16" t="s">
        <v>27</v>
      </c>
      <c r="C150" s="50">
        <v>51017.4689</v>
      </c>
      <c r="D150" t="s">
        <v>72</v>
      </c>
      <c r="E150">
        <f t="shared" si="25"/>
        <v>13149.009910470366</v>
      </c>
      <c r="F150">
        <f t="shared" si="26"/>
        <v>13149</v>
      </c>
      <c r="G150">
        <f t="shared" si="22"/>
        <v>1.8113000005541835E-2</v>
      </c>
      <c r="J150">
        <f t="shared" si="24"/>
        <v>1.8113000005541835E-2</v>
      </c>
      <c r="O150">
        <f t="shared" ca="1" si="23"/>
        <v>1.1965284033919188E-2</v>
      </c>
      <c r="Q150" s="2">
        <f t="shared" ref="Q150:Q181" si="27">+C150-15018.5</f>
        <v>35998.9689</v>
      </c>
    </row>
    <row r="151" spans="1:18" x14ac:dyDescent="0.2">
      <c r="A151" s="13" t="s">
        <v>467</v>
      </c>
      <c r="B151" s="16" t="s">
        <v>27</v>
      </c>
      <c r="C151" s="50">
        <v>51017.471599999997</v>
      </c>
      <c r="D151" t="s">
        <v>72</v>
      </c>
      <c r="E151">
        <f t="shared" si="25"/>
        <v>13149.011387766781</v>
      </c>
      <c r="F151">
        <f t="shared" si="26"/>
        <v>13149</v>
      </c>
      <c r="G151">
        <f t="shared" si="22"/>
        <v>2.0813000002817716E-2</v>
      </c>
      <c r="J151">
        <f t="shared" si="24"/>
        <v>2.0813000002817716E-2</v>
      </c>
      <c r="O151">
        <f t="shared" ca="1" si="23"/>
        <v>1.1965284033919188E-2</v>
      </c>
      <c r="Q151" s="2">
        <f t="shared" si="27"/>
        <v>35998.971599999997</v>
      </c>
    </row>
    <row r="152" spans="1:18" x14ac:dyDescent="0.2">
      <c r="A152" s="13" t="s">
        <v>467</v>
      </c>
      <c r="B152" s="16" t="s">
        <v>27</v>
      </c>
      <c r="C152" s="50">
        <v>51017.472999999998</v>
      </c>
      <c r="D152" t="s">
        <v>72</v>
      </c>
      <c r="E152">
        <f t="shared" si="25"/>
        <v>13149.01215377233</v>
      </c>
      <c r="F152">
        <f t="shared" si="26"/>
        <v>13149</v>
      </c>
      <c r="G152">
        <f t="shared" si="22"/>
        <v>2.221300000383053E-2</v>
      </c>
      <c r="I152">
        <f>G152</f>
        <v>2.221300000383053E-2</v>
      </c>
      <c r="O152">
        <f t="shared" ca="1" si="23"/>
        <v>1.1965284033919188E-2</v>
      </c>
      <c r="Q152" s="2">
        <f t="shared" si="27"/>
        <v>35998.972999999998</v>
      </c>
    </row>
    <row r="153" spans="1:18" x14ac:dyDescent="0.2">
      <c r="A153" s="13" t="s">
        <v>467</v>
      </c>
      <c r="B153" s="16" t="s">
        <v>27</v>
      </c>
      <c r="C153" s="50">
        <v>51017.48</v>
      </c>
      <c r="D153" t="s">
        <v>72</v>
      </c>
      <c r="E153">
        <f t="shared" si="25"/>
        <v>13149.01598380008</v>
      </c>
      <c r="F153">
        <f t="shared" si="26"/>
        <v>13149</v>
      </c>
      <c r="G153">
        <f t="shared" si="22"/>
        <v>2.9213000008894596E-2</v>
      </c>
      <c r="I153">
        <f>G153</f>
        <v>2.9213000008894596E-2</v>
      </c>
      <c r="O153">
        <f t="shared" ca="1" si="23"/>
        <v>1.1965284033919188E-2</v>
      </c>
      <c r="Q153" s="2">
        <f t="shared" si="27"/>
        <v>35998.980000000003</v>
      </c>
    </row>
    <row r="154" spans="1:18" x14ac:dyDescent="0.2">
      <c r="A154" s="37" t="s">
        <v>52</v>
      </c>
      <c r="B154" s="40" t="s">
        <v>27</v>
      </c>
      <c r="C154" s="38">
        <v>52245.651579999998</v>
      </c>
      <c r="D154" s="38">
        <v>1.6000000000000001E-4</v>
      </c>
      <c r="E154">
        <f t="shared" si="25"/>
        <v>13821.006159231762</v>
      </c>
      <c r="F154">
        <f t="shared" si="26"/>
        <v>13821</v>
      </c>
      <c r="G154">
        <f t="shared" si="22"/>
        <v>1.1256999998295214E-2</v>
      </c>
      <c r="K154">
        <f>G154</f>
        <v>1.1256999998295214E-2</v>
      </c>
      <c r="O154">
        <f t="shared" ca="1" si="23"/>
        <v>1.3246899880652576E-2</v>
      </c>
      <c r="Q154" s="2">
        <f t="shared" si="27"/>
        <v>37227.151579999998</v>
      </c>
    </row>
    <row r="155" spans="1:18" x14ac:dyDescent="0.2">
      <c r="A155" s="37" t="s">
        <v>52</v>
      </c>
      <c r="B155" s="40" t="s">
        <v>27</v>
      </c>
      <c r="C155" s="38">
        <v>52267.583339999997</v>
      </c>
      <c r="D155" s="38">
        <v>1.1E-4</v>
      </c>
      <c r="E155">
        <f t="shared" si="25"/>
        <v>13833.006051990984</v>
      </c>
      <c r="F155">
        <f t="shared" si="26"/>
        <v>13833</v>
      </c>
      <c r="G155">
        <f t="shared" si="22"/>
        <v>1.1060999997425824E-2</v>
      </c>
      <c r="K155">
        <f>G155</f>
        <v>1.1060999997425824E-2</v>
      </c>
      <c r="O155">
        <f t="shared" ca="1" si="23"/>
        <v>1.3269785877915675E-2</v>
      </c>
      <c r="Q155" s="2">
        <f t="shared" si="27"/>
        <v>37249.083339999997</v>
      </c>
    </row>
    <row r="156" spans="1:18" x14ac:dyDescent="0.2">
      <c r="A156" s="41" t="s">
        <v>55</v>
      </c>
      <c r="B156" s="42" t="s">
        <v>27</v>
      </c>
      <c r="C156" s="43">
        <v>52490.557200000003</v>
      </c>
      <c r="D156" s="43">
        <v>2.0000000000000001E-4</v>
      </c>
      <c r="E156">
        <f t="shared" si="25"/>
        <v>13955.005490618349</v>
      </c>
      <c r="F156">
        <f t="shared" si="26"/>
        <v>13955</v>
      </c>
      <c r="G156">
        <f t="shared" si="22"/>
        <v>1.0035000006610062E-2</v>
      </c>
      <c r="K156">
        <f>G156</f>
        <v>1.0035000006610062E-2</v>
      </c>
      <c r="O156">
        <f t="shared" ca="1" si="23"/>
        <v>1.3502460183423817E-2</v>
      </c>
      <c r="Q156" s="2">
        <f t="shared" si="27"/>
        <v>37472.057200000003</v>
      </c>
    </row>
    <row r="157" spans="1:18" x14ac:dyDescent="0.2">
      <c r="A157" s="37" t="s">
        <v>51</v>
      </c>
      <c r="B157" s="40" t="s">
        <v>27</v>
      </c>
      <c r="C157" s="38">
        <v>52539.906300000002</v>
      </c>
      <c r="D157" s="44">
        <v>2.9999999999999997E-4</v>
      </c>
      <c r="E157">
        <f t="shared" si="25"/>
        <v>13982.006693794208</v>
      </c>
      <c r="F157">
        <f t="shared" si="26"/>
        <v>13982</v>
      </c>
      <c r="G157">
        <f t="shared" si="22"/>
        <v>1.2234000008902512E-2</v>
      </c>
      <c r="K157">
        <f>G157</f>
        <v>1.2234000008902512E-2</v>
      </c>
      <c r="O157">
        <f t="shared" ca="1" si="23"/>
        <v>1.3553953677265784E-2</v>
      </c>
      <c r="Q157" s="2">
        <f t="shared" si="27"/>
        <v>37521.406300000002</v>
      </c>
    </row>
    <row r="158" spans="1:18" x14ac:dyDescent="0.2">
      <c r="A158" s="41" t="s">
        <v>54</v>
      </c>
      <c r="B158" s="45" t="s">
        <v>74</v>
      </c>
      <c r="C158" s="41">
        <v>52821.192999999999</v>
      </c>
      <c r="D158" s="41">
        <v>4.0000000000000001E-3</v>
      </c>
      <c r="E158">
        <f t="shared" si="25"/>
        <v>14135.91181744118</v>
      </c>
      <c r="F158">
        <f t="shared" si="26"/>
        <v>14136</v>
      </c>
      <c r="O158">
        <f t="shared" ca="1" si="23"/>
        <v>1.3847657308808855E-2</v>
      </c>
      <c r="Q158" s="2">
        <f t="shared" si="27"/>
        <v>37802.692999999999</v>
      </c>
      <c r="R158">
        <f>+C158-(C$7+F158*C$8)</f>
        <v>-0.16116799999872455</v>
      </c>
    </row>
    <row r="159" spans="1:18" x14ac:dyDescent="0.2">
      <c r="A159" s="37" t="s">
        <v>26</v>
      </c>
      <c r="B159" s="40" t="s">
        <v>27</v>
      </c>
      <c r="C159" s="44">
        <v>52826.847399999999</v>
      </c>
      <c r="D159" s="44">
        <v>5.0000000000000001E-4</v>
      </c>
      <c r="E159">
        <f t="shared" si="25"/>
        <v>14139.005604424885</v>
      </c>
      <c r="F159">
        <f t="shared" si="26"/>
        <v>14139</v>
      </c>
      <c r="G159">
        <f t="shared" ref="G159:G205" si="28">+C159-(C$7+F159*C$8)</f>
        <v>1.0242999996989965E-2</v>
      </c>
      <c r="H159" s="9"/>
      <c r="K159">
        <f t="shared" ref="K159:K174" si="29">G159</f>
        <v>1.0242999996989965E-2</v>
      </c>
      <c r="O159">
        <f t="shared" ca="1" si="23"/>
        <v>1.3853378808124628E-2</v>
      </c>
      <c r="Q159" s="2">
        <f t="shared" si="27"/>
        <v>37808.347399999999</v>
      </c>
    </row>
    <row r="160" spans="1:18" x14ac:dyDescent="0.2">
      <c r="A160" s="37" t="s">
        <v>26</v>
      </c>
      <c r="B160" s="40" t="s">
        <v>25</v>
      </c>
      <c r="C160" s="44">
        <v>52934.682200000003</v>
      </c>
      <c r="D160" s="44">
        <v>1.8000000000000001E-4</v>
      </c>
      <c r="E160">
        <f t="shared" si="25"/>
        <v>14198.007072419809</v>
      </c>
      <c r="F160">
        <f t="shared" si="26"/>
        <v>14198</v>
      </c>
      <c r="G160">
        <f t="shared" si="28"/>
        <v>1.2926000003062654E-2</v>
      </c>
      <c r="H160" s="9"/>
      <c r="K160">
        <f t="shared" si="29"/>
        <v>1.2926000003062654E-2</v>
      </c>
      <c r="O160">
        <f t="shared" ca="1" si="23"/>
        <v>1.3965901628001516E-2</v>
      </c>
      <c r="Q160" s="2">
        <f t="shared" si="27"/>
        <v>37916.182200000003</v>
      </c>
    </row>
    <row r="161" spans="1:17" x14ac:dyDescent="0.2">
      <c r="A161" s="37" t="s">
        <v>26</v>
      </c>
      <c r="B161" s="40" t="s">
        <v>27</v>
      </c>
      <c r="C161" s="44">
        <v>52965.7523</v>
      </c>
      <c r="D161" s="44">
        <v>2.9999999999999997E-4</v>
      </c>
      <c r="E161">
        <f t="shared" si="25"/>
        <v>14215.0069788577</v>
      </c>
      <c r="F161">
        <f t="shared" si="26"/>
        <v>14215</v>
      </c>
      <c r="G161">
        <f t="shared" si="28"/>
        <v>1.2754999996104743E-2</v>
      </c>
      <c r="H161" s="9"/>
      <c r="K161">
        <f t="shared" si="29"/>
        <v>1.2754999996104743E-2</v>
      </c>
      <c r="O161">
        <f t="shared" ca="1" si="23"/>
        <v>1.399832345745757E-2</v>
      </c>
      <c r="Q161" s="2">
        <f t="shared" si="27"/>
        <v>37947.2523</v>
      </c>
    </row>
    <row r="162" spans="1:17" x14ac:dyDescent="0.2">
      <c r="A162" s="46" t="s">
        <v>59</v>
      </c>
      <c r="B162" s="40" t="s">
        <v>25</v>
      </c>
      <c r="C162" s="44">
        <v>52982.200900000003</v>
      </c>
      <c r="D162" s="44">
        <v>1E-4</v>
      </c>
      <c r="E162">
        <f t="shared" si="25"/>
        <v>14224.00677805482</v>
      </c>
      <c r="F162">
        <f t="shared" si="26"/>
        <v>14224</v>
      </c>
      <c r="G162">
        <f t="shared" si="28"/>
        <v>1.2388000002829358E-2</v>
      </c>
      <c r="K162">
        <f t="shared" si="29"/>
        <v>1.2388000002829358E-2</v>
      </c>
      <c r="O162">
        <f t="shared" ca="1" si="23"/>
        <v>1.4015487955404892E-2</v>
      </c>
      <c r="Q162" s="2">
        <f t="shared" si="27"/>
        <v>37963.700900000003</v>
      </c>
    </row>
    <row r="163" spans="1:17" x14ac:dyDescent="0.2">
      <c r="A163" s="20" t="s">
        <v>53</v>
      </c>
      <c r="B163" s="40" t="s">
        <v>25</v>
      </c>
      <c r="C163" s="44">
        <v>53230.763200000001</v>
      </c>
      <c r="D163" s="44">
        <v>2.9999999999999997E-4</v>
      </c>
      <c r="E163">
        <f t="shared" si="25"/>
        <v>14360.006850278198</v>
      </c>
      <c r="F163">
        <f t="shared" si="26"/>
        <v>14360</v>
      </c>
      <c r="G163">
        <f t="shared" si="28"/>
        <v>1.2520000003860332E-2</v>
      </c>
      <c r="K163">
        <f t="shared" si="29"/>
        <v>1.2520000003860332E-2</v>
      </c>
      <c r="O163">
        <f t="shared" ca="1" si="23"/>
        <v>1.4274862591053315E-2</v>
      </c>
      <c r="Q163" s="2">
        <f t="shared" si="27"/>
        <v>38212.263200000001</v>
      </c>
    </row>
    <row r="164" spans="1:17" x14ac:dyDescent="0.2">
      <c r="A164" s="46" t="s">
        <v>60</v>
      </c>
      <c r="B164" s="40" t="s">
        <v>27</v>
      </c>
      <c r="C164" s="44">
        <v>53302.042000000001</v>
      </c>
      <c r="D164" s="38">
        <v>2.0000000000000001E-4</v>
      </c>
      <c r="E164">
        <f t="shared" si="25"/>
        <v>14399.00681909083</v>
      </c>
      <c r="F164">
        <f t="shared" si="26"/>
        <v>14399</v>
      </c>
      <c r="G164">
        <f t="shared" si="28"/>
        <v>1.2463000006391667E-2</v>
      </c>
      <c r="K164">
        <f t="shared" si="29"/>
        <v>1.2463000006391667E-2</v>
      </c>
      <c r="O164">
        <f t="shared" ca="1" si="23"/>
        <v>1.4349242082158381E-2</v>
      </c>
      <c r="Q164" s="2">
        <f t="shared" si="27"/>
        <v>38283.542000000001</v>
      </c>
    </row>
    <row r="165" spans="1:17" x14ac:dyDescent="0.2">
      <c r="A165" s="46" t="s">
        <v>58</v>
      </c>
      <c r="B165" s="39" t="s">
        <v>25</v>
      </c>
      <c r="C165" s="44">
        <v>53314.837599999999</v>
      </c>
      <c r="D165" s="44">
        <v>2.9999999999999997E-4</v>
      </c>
      <c r="E165">
        <f t="shared" si="25"/>
        <v>14406.00789095145</v>
      </c>
      <c r="F165">
        <f t="shared" si="26"/>
        <v>14406</v>
      </c>
      <c r="G165">
        <f t="shared" si="28"/>
        <v>1.4422000000195112E-2</v>
      </c>
      <c r="K165">
        <f t="shared" si="29"/>
        <v>1.4422000000195112E-2</v>
      </c>
      <c r="O165">
        <f t="shared" ca="1" si="23"/>
        <v>1.4362592247228518E-2</v>
      </c>
      <c r="Q165" s="2">
        <f t="shared" si="27"/>
        <v>38296.337599999999</v>
      </c>
    </row>
    <row r="166" spans="1:17" x14ac:dyDescent="0.2">
      <c r="A166" s="46" t="s">
        <v>58</v>
      </c>
      <c r="B166" s="39" t="s">
        <v>25</v>
      </c>
      <c r="C166" s="44">
        <v>53358.700900000003</v>
      </c>
      <c r="D166" s="44">
        <v>5.0000000000000001E-4</v>
      </c>
      <c r="E166">
        <f t="shared" si="25"/>
        <v>14430.007556097598</v>
      </c>
      <c r="F166">
        <f t="shared" si="26"/>
        <v>14430</v>
      </c>
      <c r="G166">
        <f t="shared" si="28"/>
        <v>1.3810000004014E-2</v>
      </c>
      <c r="K166">
        <f t="shared" si="29"/>
        <v>1.3810000004014E-2</v>
      </c>
      <c r="O166">
        <f t="shared" ref="O166:O197" ca="1" si="30">+C$11+C$12*F166</f>
        <v>1.4408364241754712E-2</v>
      </c>
      <c r="Q166" s="2">
        <f t="shared" si="27"/>
        <v>38340.200900000003</v>
      </c>
    </row>
    <row r="167" spans="1:17" x14ac:dyDescent="0.2">
      <c r="A167" s="46" t="s">
        <v>58</v>
      </c>
      <c r="B167" s="39" t="s">
        <v>27</v>
      </c>
      <c r="C167" s="44">
        <v>53360.530899999998</v>
      </c>
      <c r="D167" s="44">
        <v>4.0000000000000002E-4</v>
      </c>
      <c r="E167">
        <f t="shared" si="25"/>
        <v>14431.008834779715</v>
      </c>
      <c r="F167">
        <f t="shared" si="26"/>
        <v>14431</v>
      </c>
      <c r="G167">
        <f t="shared" si="28"/>
        <v>1.6147000002092682E-2</v>
      </c>
      <c r="K167">
        <f t="shared" si="29"/>
        <v>1.6147000002092682E-2</v>
      </c>
      <c r="O167">
        <f t="shared" ca="1" si="30"/>
        <v>1.4410271408193303E-2</v>
      </c>
      <c r="Q167" s="2">
        <f t="shared" si="27"/>
        <v>38342.030899999998</v>
      </c>
    </row>
    <row r="168" spans="1:17" x14ac:dyDescent="0.2">
      <c r="A168" s="46" t="s">
        <v>58</v>
      </c>
      <c r="B168" s="39" t="s">
        <v>27</v>
      </c>
      <c r="C168" s="44">
        <v>53634.678099999997</v>
      </c>
      <c r="D168" s="44">
        <v>2.9999999999999997E-4</v>
      </c>
      <c r="E168">
        <f t="shared" si="25"/>
        <v>14581.007603699369</v>
      </c>
      <c r="F168">
        <f t="shared" si="26"/>
        <v>14581</v>
      </c>
      <c r="G168">
        <f t="shared" si="28"/>
        <v>1.3896999997086823E-2</v>
      </c>
      <c r="K168">
        <f t="shared" si="29"/>
        <v>1.3896999997086823E-2</v>
      </c>
      <c r="O168">
        <f t="shared" ca="1" si="30"/>
        <v>1.4696346373982006E-2</v>
      </c>
      <c r="Q168" s="2">
        <f t="shared" si="27"/>
        <v>38616.178099999997</v>
      </c>
    </row>
    <row r="169" spans="1:17" x14ac:dyDescent="0.2">
      <c r="A169" s="46" t="s">
        <v>58</v>
      </c>
      <c r="B169" s="39" t="s">
        <v>25</v>
      </c>
      <c r="C169" s="44">
        <v>53676.716099999998</v>
      </c>
      <c r="D169" s="44">
        <v>4.0000000000000002E-4</v>
      </c>
      <c r="E169">
        <f t="shared" si="25"/>
        <v>14604.008561753451</v>
      </c>
      <c r="F169">
        <f t="shared" si="26"/>
        <v>14604</v>
      </c>
      <c r="G169">
        <f t="shared" si="28"/>
        <v>1.5648000000510365E-2</v>
      </c>
      <c r="K169">
        <f t="shared" si="29"/>
        <v>1.5648000000510365E-2</v>
      </c>
      <c r="O169">
        <f t="shared" ca="1" si="30"/>
        <v>1.4740211202069605E-2</v>
      </c>
      <c r="Q169" s="2">
        <f t="shared" si="27"/>
        <v>38658.216099999998</v>
      </c>
    </row>
    <row r="170" spans="1:17" x14ac:dyDescent="0.2">
      <c r="A170" s="46" t="s">
        <v>58</v>
      </c>
      <c r="B170" s="39" t="s">
        <v>25</v>
      </c>
      <c r="C170" s="44">
        <v>53687.680780000002</v>
      </c>
      <c r="D170" s="44">
        <v>2.0000000000000001E-4</v>
      </c>
      <c r="E170">
        <f t="shared" si="25"/>
        <v>14610.00785155688</v>
      </c>
      <c r="F170">
        <f t="shared" si="26"/>
        <v>14610</v>
      </c>
      <c r="G170">
        <f t="shared" si="28"/>
        <v>1.4350000004924368E-2</v>
      </c>
      <c r="K170">
        <f t="shared" si="29"/>
        <v>1.4350000004924368E-2</v>
      </c>
      <c r="O170">
        <f t="shared" ca="1" si="30"/>
        <v>1.4751654200701155E-2</v>
      </c>
      <c r="Q170" s="2">
        <f t="shared" si="27"/>
        <v>38669.180780000002</v>
      </c>
    </row>
    <row r="171" spans="1:17" x14ac:dyDescent="0.2">
      <c r="A171" s="37" t="s">
        <v>63</v>
      </c>
      <c r="B171" s="40" t="s">
        <v>25</v>
      </c>
      <c r="C171" s="44">
        <v>53731.545100000003</v>
      </c>
      <c r="D171" s="44">
        <v>2.0000000000000001E-4</v>
      </c>
      <c r="E171">
        <f t="shared" si="25"/>
        <v>14634.008074792784</v>
      </c>
      <c r="F171">
        <f t="shared" si="26"/>
        <v>14634</v>
      </c>
      <c r="G171">
        <f t="shared" si="28"/>
        <v>1.4758000004803762E-2</v>
      </c>
      <c r="K171">
        <f t="shared" si="29"/>
        <v>1.4758000004803762E-2</v>
      </c>
      <c r="O171">
        <f t="shared" ca="1" si="30"/>
        <v>1.4797426195227345E-2</v>
      </c>
      <c r="Q171" s="2">
        <f t="shared" si="27"/>
        <v>38713.045100000003</v>
      </c>
    </row>
    <row r="172" spans="1:17" x14ac:dyDescent="0.2">
      <c r="A172" s="37" t="s">
        <v>63</v>
      </c>
      <c r="B172" s="40">
        <v>1</v>
      </c>
      <c r="C172" s="44">
        <v>53751.649400000002</v>
      </c>
      <c r="D172" s="44">
        <v>2.9999999999999997E-4</v>
      </c>
      <c r="E172">
        <f t="shared" si="25"/>
        <v>14645.008078622812</v>
      </c>
      <c r="F172">
        <f t="shared" si="26"/>
        <v>14645</v>
      </c>
      <c r="G172">
        <f t="shared" si="28"/>
        <v>1.4765000007173512E-2</v>
      </c>
      <c r="K172">
        <f t="shared" si="29"/>
        <v>1.4765000007173512E-2</v>
      </c>
      <c r="O172">
        <f t="shared" ca="1" si="30"/>
        <v>1.4818405026051853E-2</v>
      </c>
      <c r="Q172" s="2">
        <f t="shared" si="27"/>
        <v>38733.149400000002</v>
      </c>
    </row>
    <row r="173" spans="1:17" x14ac:dyDescent="0.2">
      <c r="A173" s="37" t="s">
        <v>63</v>
      </c>
      <c r="B173" s="40">
        <v>1</v>
      </c>
      <c r="C173" s="44">
        <v>54016.661200000002</v>
      </c>
      <c r="D173" s="44">
        <v>4.0000000000000002E-4</v>
      </c>
      <c r="E173">
        <f t="shared" si="25"/>
        <v>14790.008442475448</v>
      </c>
      <c r="F173">
        <f t="shared" si="26"/>
        <v>14790</v>
      </c>
      <c r="G173">
        <f t="shared" si="28"/>
        <v>1.5429999999469146E-2</v>
      </c>
      <c r="K173">
        <f t="shared" si="29"/>
        <v>1.5429999999469146E-2</v>
      </c>
      <c r="O173">
        <f t="shared" ca="1" si="30"/>
        <v>1.5094944159647598E-2</v>
      </c>
      <c r="Q173" s="2">
        <f t="shared" si="27"/>
        <v>38998.161200000002</v>
      </c>
    </row>
    <row r="174" spans="1:17" x14ac:dyDescent="0.2">
      <c r="A174" s="37" t="s">
        <v>63</v>
      </c>
      <c r="B174" s="40">
        <v>1</v>
      </c>
      <c r="C174" s="44">
        <v>54027.627</v>
      </c>
      <c r="D174" s="44">
        <v>2.9999999999999997E-4</v>
      </c>
      <c r="E174">
        <f t="shared" si="25"/>
        <v>14796.008345083312</v>
      </c>
      <c r="F174">
        <f t="shared" si="26"/>
        <v>14796</v>
      </c>
      <c r="G174">
        <f t="shared" si="28"/>
        <v>1.52520000046934E-2</v>
      </c>
      <c r="K174">
        <f t="shared" si="29"/>
        <v>1.52520000046934E-2</v>
      </c>
      <c r="O174">
        <f t="shared" ca="1" si="30"/>
        <v>1.5106387158279147E-2</v>
      </c>
      <c r="Q174" s="2">
        <f t="shared" si="27"/>
        <v>39009.127</v>
      </c>
    </row>
    <row r="175" spans="1:17" x14ac:dyDescent="0.2">
      <c r="A175" s="20" t="s">
        <v>64</v>
      </c>
      <c r="B175" s="40" t="s">
        <v>27</v>
      </c>
      <c r="C175" s="38">
        <v>54029.448799999998</v>
      </c>
      <c r="D175" s="38">
        <v>1E-3</v>
      </c>
      <c r="E175">
        <f t="shared" si="25"/>
        <v>14797.005137161501</v>
      </c>
      <c r="F175">
        <f t="shared" si="26"/>
        <v>14797</v>
      </c>
      <c r="G175">
        <f t="shared" si="28"/>
        <v>9.3889999989187345E-3</v>
      </c>
      <c r="J175">
        <f>G175</f>
        <v>9.3889999989187345E-3</v>
      </c>
      <c r="O175">
        <f t="shared" ca="1" si="30"/>
        <v>1.5108294324717738E-2</v>
      </c>
      <c r="Q175" s="2">
        <f t="shared" si="27"/>
        <v>39010.948799999998</v>
      </c>
    </row>
    <row r="176" spans="1:17" x14ac:dyDescent="0.2">
      <c r="A176" s="37" t="s">
        <v>63</v>
      </c>
      <c r="B176" s="40">
        <v>1</v>
      </c>
      <c r="C176" s="44">
        <v>54038.592400000001</v>
      </c>
      <c r="D176" s="44">
        <v>5.0000000000000001E-4</v>
      </c>
      <c r="E176">
        <f t="shared" si="25"/>
        <v>14802.00802883245</v>
      </c>
      <c r="F176">
        <f t="shared" si="26"/>
        <v>14802</v>
      </c>
      <c r="G176">
        <f t="shared" si="28"/>
        <v>1.4673999998194631E-2</v>
      </c>
      <c r="K176">
        <f t="shared" ref="K176:K190" si="31">G176</f>
        <v>1.4673999998194631E-2</v>
      </c>
      <c r="O176">
        <f t="shared" ca="1" si="30"/>
        <v>1.5117830156910693E-2</v>
      </c>
      <c r="Q176" s="2">
        <f t="shared" si="27"/>
        <v>39020.092400000001</v>
      </c>
    </row>
    <row r="177" spans="1:17" x14ac:dyDescent="0.2">
      <c r="A177" s="37" t="s">
        <v>63</v>
      </c>
      <c r="B177" s="40">
        <v>1</v>
      </c>
      <c r="C177" s="44">
        <v>54045.903899999998</v>
      </c>
      <c r="D177" s="44">
        <v>2.9999999999999997E-4</v>
      </c>
      <c r="E177">
        <f t="shared" si="25"/>
        <v>14806.008492812953</v>
      </c>
      <c r="F177">
        <f t="shared" si="26"/>
        <v>14806</v>
      </c>
      <c r="G177">
        <f t="shared" si="28"/>
        <v>1.5521999994234648E-2</v>
      </c>
      <c r="K177">
        <f t="shared" si="31"/>
        <v>1.5521999994234648E-2</v>
      </c>
      <c r="O177">
        <f t="shared" ca="1" si="30"/>
        <v>1.5125458822665061E-2</v>
      </c>
      <c r="Q177" s="2">
        <f t="shared" si="27"/>
        <v>39027.403899999998</v>
      </c>
    </row>
    <row r="178" spans="1:17" x14ac:dyDescent="0.2">
      <c r="A178" s="37" t="s">
        <v>63</v>
      </c>
      <c r="B178" s="40" t="s">
        <v>25</v>
      </c>
      <c r="C178" s="44">
        <v>54047.731</v>
      </c>
      <c r="D178" s="44">
        <v>2.0000000000000001E-4</v>
      </c>
      <c r="E178">
        <f t="shared" si="25"/>
        <v>14807.008184769293</v>
      </c>
      <c r="F178">
        <f t="shared" si="26"/>
        <v>14807</v>
      </c>
      <c r="G178">
        <f t="shared" si="28"/>
        <v>1.4959000000089873E-2</v>
      </c>
      <c r="K178">
        <f t="shared" si="31"/>
        <v>1.4959000000089873E-2</v>
      </c>
      <c r="O178">
        <f t="shared" ca="1" si="30"/>
        <v>1.5127365989103652E-2</v>
      </c>
      <c r="Q178" s="2">
        <f t="shared" si="27"/>
        <v>39029.231</v>
      </c>
    </row>
    <row r="179" spans="1:17" x14ac:dyDescent="0.2">
      <c r="A179" s="37" t="s">
        <v>63</v>
      </c>
      <c r="B179" s="40">
        <v>1</v>
      </c>
      <c r="C179" s="44">
        <v>54067.836499999998</v>
      </c>
      <c r="D179" s="44">
        <v>5.9999999999999995E-4</v>
      </c>
      <c r="E179">
        <f t="shared" si="25"/>
        <v>14818.008845175505</v>
      </c>
      <c r="F179">
        <f t="shared" si="26"/>
        <v>14818</v>
      </c>
      <c r="G179">
        <f t="shared" si="28"/>
        <v>1.6165999993972946E-2</v>
      </c>
      <c r="K179">
        <f t="shared" si="31"/>
        <v>1.6165999993972946E-2</v>
      </c>
      <c r="O179">
        <f t="shared" ca="1" si="30"/>
        <v>1.5148344819928156E-2</v>
      </c>
      <c r="Q179" s="2">
        <f t="shared" si="27"/>
        <v>39049.336499999998</v>
      </c>
    </row>
    <row r="180" spans="1:17" x14ac:dyDescent="0.2">
      <c r="A180" s="37" t="s">
        <v>63</v>
      </c>
      <c r="B180" s="40" t="s">
        <v>25</v>
      </c>
      <c r="C180" s="44">
        <v>54080.628100000002</v>
      </c>
      <c r="D180" s="44">
        <v>2.0000000000000001E-4</v>
      </c>
      <c r="E180">
        <f t="shared" si="25"/>
        <v>14825.007728448845</v>
      </c>
      <c r="F180">
        <f t="shared" si="26"/>
        <v>14825</v>
      </c>
      <c r="G180">
        <f t="shared" si="28"/>
        <v>1.4125000001513399E-2</v>
      </c>
      <c r="K180">
        <f t="shared" si="31"/>
        <v>1.4125000001513399E-2</v>
      </c>
      <c r="O180">
        <f t="shared" ca="1" si="30"/>
        <v>1.5161694984998296E-2</v>
      </c>
      <c r="Q180" s="2">
        <f t="shared" si="27"/>
        <v>39062.128100000002</v>
      </c>
    </row>
    <row r="181" spans="1:17" x14ac:dyDescent="0.2">
      <c r="A181" s="37" t="s">
        <v>63</v>
      </c>
      <c r="B181" s="40">
        <v>1</v>
      </c>
      <c r="C181" s="44">
        <v>54100.734199999999</v>
      </c>
      <c r="D181" s="44">
        <v>2.0000000000000001E-4</v>
      </c>
      <c r="E181">
        <f t="shared" ref="E181:E205" si="32">+(C181-C$7)/C$8</f>
        <v>14836.00871714315</v>
      </c>
      <c r="F181">
        <f t="shared" ref="F181:F205" si="33">ROUND(2*E181,0)/2</f>
        <v>14836</v>
      </c>
      <c r="G181">
        <f t="shared" si="28"/>
        <v>1.593200000206707E-2</v>
      </c>
      <c r="K181">
        <f t="shared" si="31"/>
        <v>1.593200000206707E-2</v>
      </c>
      <c r="O181">
        <f t="shared" ca="1" si="30"/>
        <v>1.5182673815822801E-2</v>
      </c>
      <c r="Q181" s="2">
        <f t="shared" si="27"/>
        <v>39082.234199999999</v>
      </c>
    </row>
    <row r="182" spans="1:17" x14ac:dyDescent="0.2">
      <c r="A182" s="44" t="s">
        <v>73</v>
      </c>
      <c r="B182" s="40" t="s">
        <v>25</v>
      </c>
      <c r="C182" s="44">
        <v>54321.881999999998</v>
      </c>
      <c r="D182" s="44">
        <v>2.9999999999999997E-4</v>
      </c>
      <c r="E182">
        <f t="shared" si="32"/>
        <v>14957.009032846865</v>
      </c>
      <c r="F182">
        <f t="shared" si="33"/>
        <v>14957</v>
      </c>
      <c r="G182">
        <f t="shared" si="28"/>
        <v>1.6508999993675388E-2</v>
      </c>
      <c r="K182">
        <f t="shared" si="31"/>
        <v>1.6508999993675388E-2</v>
      </c>
      <c r="O182">
        <f t="shared" ca="1" si="30"/>
        <v>1.5413440954892355E-2</v>
      </c>
      <c r="Q182" s="2">
        <f t="shared" ref="Q182:Q205" si="34">+C182-15018.5</f>
        <v>39303.381999999998</v>
      </c>
    </row>
    <row r="183" spans="1:17" x14ac:dyDescent="0.2">
      <c r="A183" s="44" t="s">
        <v>73</v>
      </c>
      <c r="B183" s="40" t="s">
        <v>25</v>
      </c>
      <c r="C183" s="44">
        <v>54332.847399999999</v>
      </c>
      <c r="D183" s="44">
        <v>2.9999999999999997E-4</v>
      </c>
      <c r="E183">
        <f t="shared" si="32"/>
        <v>14963.008716596003</v>
      </c>
      <c r="F183">
        <f t="shared" si="33"/>
        <v>14963</v>
      </c>
      <c r="G183">
        <f t="shared" si="28"/>
        <v>1.5931000001728535E-2</v>
      </c>
      <c r="K183">
        <f t="shared" si="31"/>
        <v>1.5931000001728535E-2</v>
      </c>
      <c r="O183">
        <f t="shared" ca="1" si="30"/>
        <v>1.5424883953523901E-2</v>
      </c>
      <c r="Q183" s="2">
        <f t="shared" si="34"/>
        <v>39314.347399999999</v>
      </c>
    </row>
    <row r="184" spans="1:17" x14ac:dyDescent="0.2">
      <c r="A184" s="44" t="s">
        <v>73</v>
      </c>
      <c r="B184" s="40" t="s">
        <v>25</v>
      </c>
      <c r="C184" s="44">
        <v>54343.813099999999</v>
      </c>
      <c r="D184" s="44">
        <v>2.9999999999999997E-4</v>
      </c>
      <c r="E184">
        <f t="shared" si="32"/>
        <v>14969.008564489186</v>
      </c>
      <c r="F184">
        <f t="shared" si="33"/>
        <v>14969</v>
      </c>
      <c r="G184">
        <f t="shared" si="28"/>
        <v>1.5653000002203044E-2</v>
      </c>
      <c r="K184">
        <f t="shared" si="31"/>
        <v>1.5653000002203044E-2</v>
      </c>
      <c r="O184">
        <f t="shared" ca="1" si="30"/>
        <v>1.543632695215545E-2</v>
      </c>
      <c r="Q184" s="2">
        <f t="shared" si="34"/>
        <v>39325.313099999999</v>
      </c>
    </row>
    <row r="185" spans="1:17" x14ac:dyDescent="0.2">
      <c r="A185" s="44" t="s">
        <v>73</v>
      </c>
      <c r="B185" s="40" t="s">
        <v>25</v>
      </c>
      <c r="C185" s="44">
        <v>54365.745600000002</v>
      </c>
      <c r="D185" s="44">
        <v>2.0000000000000001E-4</v>
      </c>
      <c r="E185">
        <f t="shared" si="32"/>
        <v>14981.008862137058</v>
      </c>
      <c r="F185">
        <f t="shared" si="33"/>
        <v>14981</v>
      </c>
      <c r="G185">
        <f t="shared" si="28"/>
        <v>1.6197000004467554E-2</v>
      </c>
      <c r="K185">
        <f t="shared" si="31"/>
        <v>1.6197000004467554E-2</v>
      </c>
      <c r="O185">
        <f t="shared" ca="1" si="30"/>
        <v>1.5459212949418545E-2</v>
      </c>
      <c r="Q185" s="2">
        <f t="shared" si="34"/>
        <v>39347.245600000002</v>
      </c>
    </row>
    <row r="186" spans="1:17" x14ac:dyDescent="0.2">
      <c r="A186" s="44" t="s">
        <v>73</v>
      </c>
      <c r="B186" s="40" t="s">
        <v>25</v>
      </c>
      <c r="C186" s="44">
        <v>54365.745600000002</v>
      </c>
      <c r="D186" s="44">
        <v>2.9999999999999997E-4</v>
      </c>
      <c r="E186">
        <f t="shared" si="32"/>
        <v>14981.008862137058</v>
      </c>
      <c r="F186">
        <f t="shared" si="33"/>
        <v>14981</v>
      </c>
      <c r="G186">
        <f t="shared" si="28"/>
        <v>1.6197000004467554E-2</v>
      </c>
      <c r="K186">
        <f t="shared" si="31"/>
        <v>1.6197000004467554E-2</v>
      </c>
      <c r="O186">
        <f t="shared" ca="1" si="30"/>
        <v>1.5459212949418545E-2</v>
      </c>
      <c r="Q186" s="2">
        <f t="shared" si="34"/>
        <v>39347.245600000002</v>
      </c>
    </row>
    <row r="187" spans="1:17" x14ac:dyDescent="0.2">
      <c r="A187" s="44" t="s">
        <v>73</v>
      </c>
      <c r="B187" s="40" t="s">
        <v>25</v>
      </c>
      <c r="C187" s="44">
        <v>54387.678500000002</v>
      </c>
      <c r="D187" s="44">
        <v>2.0000000000000001E-4</v>
      </c>
      <c r="E187">
        <f t="shared" si="32"/>
        <v>14993.009378643657</v>
      </c>
      <c r="F187">
        <f t="shared" si="33"/>
        <v>14993</v>
      </c>
      <c r="G187">
        <f t="shared" si="28"/>
        <v>1.7141000003903173E-2</v>
      </c>
      <c r="K187">
        <f t="shared" si="31"/>
        <v>1.7141000003903173E-2</v>
      </c>
      <c r="O187">
        <f t="shared" ca="1" si="30"/>
        <v>1.5482098946681644E-2</v>
      </c>
      <c r="Q187" s="2">
        <f t="shared" si="34"/>
        <v>39369.178500000002</v>
      </c>
    </row>
    <row r="188" spans="1:17" x14ac:dyDescent="0.2">
      <c r="A188" s="44" t="s">
        <v>73</v>
      </c>
      <c r="B188" s="40" t="s">
        <v>25</v>
      </c>
      <c r="C188" s="44">
        <v>54409.6103</v>
      </c>
      <c r="D188" s="44">
        <v>2.9999999999999997E-4</v>
      </c>
      <c r="E188">
        <f t="shared" si="32"/>
        <v>15005.009293288753</v>
      </c>
      <c r="F188">
        <f t="shared" si="33"/>
        <v>15005</v>
      </c>
      <c r="G188">
        <f t="shared" si="28"/>
        <v>1.6985000002023298E-2</v>
      </c>
      <c r="K188">
        <f t="shared" si="31"/>
        <v>1.6985000002023298E-2</v>
      </c>
      <c r="O188">
        <f t="shared" ca="1" si="30"/>
        <v>1.550498494394474E-2</v>
      </c>
      <c r="Q188" s="2">
        <f t="shared" si="34"/>
        <v>39391.1103</v>
      </c>
    </row>
    <row r="189" spans="1:17" x14ac:dyDescent="0.2">
      <c r="A189" s="44" t="s">
        <v>73</v>
      </c>
      <c r="B189" s="40" t="s">
        <v>27</v>
      </c>
      <c r="C189" s="44">
        <v>54418.7474</v>
      </c>
      <c r="D189" s="44">
        <v>4.0000000000000002E-4</v>
      </c>
      <c r="E189">
        <f t="shared" si="32"/>
        <v>15010.008628505366</v>
      </c>
      <c r="F189">
        <f t="shared" si="33"/>
        <v>15010</v>
      </c>
      <c r="G189">
        <f t="shared" si="28"/>
        <v>1.5770000005431939E-2</v>
      </c>
      <c r="K189">
        <f t="shared" si="31"/>
        <v>1.5770000005431939E-2</v>
      </c>
      <c r="O189">
        <f t="shared" ca="1" si="30"/>
        <v>1.5514520776137694E-2</v>
      </c>
      <c r="Q189" s="2">
        <f t="shared" si="34"/>
        <v>39400.2474</v>
      </c>
    </row>
    <row r="190" spans="1:17" x14ac:dyDescent="0.2">
      <c r="A190" s="44" t="s">
        <v>73</v>
      </c>
      <c r="B190" s="40" t="s">
        <v>25</v>
      </c>
      <c r="C190" s="44">
        <v>54420.576000000001</v>
      </c>
      <c r="D190" s="44">
        <v>5.0000000000000001E-4</v>
      </c>
      <c r="E190">
        <f t="shared" si="32"/>
        <v>15011.009141181938</v>
      </c>
      <c r="F190">
        <f t="shared" si="33"/>
        <v>15011</v>
      </c>
      <c r="G190">
        <f t="shared" si="28"/>
        <v>1.6707000002497807E-2</v>
      </c>
      <c r="K190">
        <f t="shared" si="31"/>
        <v>1.6707000002497807E-2</v>
      </c>
      <c r="O190">
        <f t="shared" ca="1" si="30"/>
        <v>1.5516427942576285E-2</v>
      </c>
      <c r="Q190" s="2">
        <f t="shared" si="34"/>
        <v>39402.076000000001</v>
      </c>
    </row>
    <row r="191" spans="1:17" x14ac:dyDescent="0.2">
      <c r="A191" s="41" t="s">
        <v>75</v>
      </c>
      <c r="B191" s="45" t="s">
        <v>27</v>
      </c>
      <c r="C191" s="41">
        <v>54718.4853</v>
      </c>
      <c r="D191" s="41" t="s">
        <v>76</v>
      </c>
      <c r="E191">
        <f t="shared" si="32"/>
        <v>15174.009267572852</v>
      </c>
      <c r="F191">
        <f t="shared" si="33"/>
        <v>15174</v>
      </c>
      <c r="G191">
        <f t="shared" si="28"/>
        <v>1.6938000000664033E-2</v>
      </c>
      <c r="J191">
        <f>G191</f>
        <v>1.6938000000664033E-2</v>
      </c>
      <c r="O191">
        <f t="shared" ca="1" si="30"/>
        <v>1.5827296072066677E-2</v>
      </c>
      <c r="Q191" s="2">
        <f t="shared" si="34"/>
        <v>39699.9853</v>
      </c>
    </row>
    <row r="192" spans="1:17" x14ac:dyDescent="0.2">
      <c r="A192" s="44" t="s">
        <v>73</v>
      </c>
      <c r="B192" s="40" t="s">
        <v>25</v>
      </c>
      <c r="C192" s="44">
        <v>54734.9352</v>
      </c>
      <c r="D192" s="44">
        <v>2.9999999999999997E-4</v>
      </c>
      <c r="E192">
        <f t="shared" si="32"/>
        <v>15183.009778060836</v>
      </c>
      <c r="F192">
        <f t="shared" si="33"/>
        <v>15183</v>
      </c>
      <c r="G192">
        <f t="shared" si="28"/>
        <v>1.7870999996375758E-2</v>
      </c>
      <c r="K192">
        <f t="shared" ref="K192:K204" si="35">G192</f>
        <v>1.7870999996375758E-2</v>
      </c>
      <c r="O192">
        <f t="shared" ca="1" si="30"/>
        <v>1.5844460570013999E-2</v>
      </c>
      <c r="Q192" s="2">
        <f t="shared" si="34"/>
        <v>39716.4352</v>
      </c>
    </row>
    <row r="193" spans="1:17" x14ac:dyDescent="0.2">
      <c r="A193" s="44" t="s">
        <v>73</v>
      </c>
      <c r="B193" s="40" t="s">
        <v>27</v>
      </c>
      <c r="C193" s="44">
        <v>54736.760799999996</v>
      </c>
      <c r="D193" s="44">
        <v>2.9999999999999997E-4</v>
      </c>
      <c r="E193">
        <f t="shared" si="32"/>
        <v>15184.008649296942</v>
      </c>
      <c r="F193">
        <f t="shared" si="33"/>
        <v>15184</v>
      </c>
      <c r="G193">
        <f t="shared" si="28"/>
        <v>1.5807999996468425E-2</v>
      </c>
      <c r="K193">
        <f t="shared" si="35"/>
        <v>1.5807999996468425E-2</v>
      </c>
      <c r="O193">
        <f t="shared" ca="1" si="30"/>
        <v>1.5846367736452593E-2</v>
      </c>
      <c r="Q193" s="2">
        <f t="shared" si="34"/>
        <v>39718.260799999996</v>
      </c>
    </row>
    <row r="194" spans="1:17" x14ac:dyDescent="0.2">
      <c r="A194" s="44" t="s">
        <v>73</v>
      </c>
      <c r="B194" s="40" t="s">
        <v>25</v>
      </c>
      <c r="C194" s="44">
        <v>54745.900199999996</v>
      </c>
      <c r="D194" s="44">
        <v>2.9999999999999997E-4</v>
      </c>
      <c r="E194">
        <f t="shared" si="32"/>
        <v>15189.009242951242</v>
      </c>
      <c r="F194">
        <f t="shared" si="33"/>
        <v>15189</v>
      </c>
      <c r="G194">
        <f t="shared" si="28"/>
        <v>1.6892999999981839E-2</v>
      </c>
      <c r="K194">
        <f t="shared" si="35"/>
        <v>1.6892999999981839E-2</v>
      </c>
      <c r="O194">
        <f t="shared" ca="1" si="30"/>
        <v>1.5855903568645545E-2</v>
      </c>
      <c r="Q194" s="2">
        <f t="shared" si="34"/>
        <v>39727.400199999996</v>
      </c>
    </row>
    <row r="195" spans="1:17" x14ac:dyDescent="0.2">
      <c r="A195" s="44" t="s">
        <v>73</v>
      </c>
      <c r="B195" s="40" t="s">
        <v>27</v>
      </c>
      <c r="C195" s="44">
        <v>54747.728999999999</v>
      </c>
      <c r="D195" s="44">
        <v>2.0000000000000001E-4</v>
      </c>
      <c r="E195">
        <f t="shared" si="32"/>
        <v>15190.00986505718</v>
      </c>
      <c r="F195">
        <f t="shared" si="33"/>
        <v>15190</v>
      </c>
      <c r="G195">
        <f t="shared" si="28"/>
        <v>1.802999999927124E-2</v>
      </c>
      <c r="K195">
        <f t="shared" si="35"/>
        <v>1.802999999927124E-2</v>
      </c>
      <c r="O195">
        <f t="shared" ca="1" si="30"/>
        <v>1.5857810735084139E-2</v>
      </c>
      <c r="Q195" s="2">
        <f t="shared" si="34"/>
        <v>39729.228999999999</v>
      </c>
    </row>
    <row r="196" spans="1:17" x14ac:dyDescent="0.2">
      <c r="A196" s="44" t="s">
        <v>73</v>
      </c>
      <c r="B196" s="40" t="s">
        <v>25</v>
      </c>
      <c r="C196" s="44">
        <v>54756.866800000003</v>
      </c>
      <c r="D196" s="44">
        <v>2.0000000000000001E-4</v>
      </c>
      <c r="E196">
        <f t="shared" si="32"/>
        <v>15195.009583276569</v>
      </c>
      <c r="F196">
        <f t="shared" si="33"/>
        <v>15195</v>
      </c>
      <c r="G196">
        <f t="shared" si="28"/>
        <v>1.7514999999548309E-2</v>
      </c>
      <c r="K196">
        <f t="shared" si="35"/>
        <v>1.7514999999548309E-2</v>
      </c>
      <c r="O196">
        <f t="shared" ca="1" si="30"/>
        <v>1.5867346567277098E-2</v>
      </c>
      <c r="Q196" s="2">
        <f t="shared" si="34"/>
        <v>39738.366800000003</v>
      </c>
    </row>
    <row r="197" spans="1:17" x14ac:dyDescent="0.2">
      <c r="A197" s="44" t="s">
        <v>73</v>
      </c>
      <c r="B197" s="40" t="s">
        <v>27</v>
      </c>
      <c r="C197" s="44">
        <v>54758.695699999997</v>
      </c>
      <c r="D197" s="44">
        <v>2.0000000000000001E-4</v>
      </c>
      <c r="E197">
        <f t="shared" si="32"/>
        <v>15196.010260097182</v>
      </c>
      <c r="F197">
        <f t="shared" si="33"/>
        <v>15196</v>
      </c>
      <c r="G197">
        <f t="shared" si="28"/>
        <v>1.8751999996311497E-2</v>
      </c>
      <c r="K197">
        <f t="shared" si="35"/>
        <v>1.8751999996311497E-2</v>
      </c>
      <c r="O197">
        <f t="shared" ca="1" si="30"/>
        <v>1.5869253733715685E-2</v>
      </c>
      <c r="Q197" s="2">
        <f t="shared" si="34"/>
        <v>39740.195699999997</v>
      </c>
    </row>
    <row r="198" spans="1:17" x14ac:dyDescent="0.2">
      <c r="A198" s="44" t="s">
        <v>73</v>
      </c>
      <c r="B198" s="40" t="s">
        <v>25</v>
      </c>
      <c r="C198" s="44">
        <v>54767.832300000002</v>
      </c>
      <c r="D198" s="44">
        <v>2.0000000000000001E-4</v>
      </c>
      <c r="E198">
        <f t="shared" si="32"/>
        <v>15201.009321740388</v>
      </c>
      <c r="F198">
        <f t="shared" si="33"/>
        <v>15201</v>
      </c>
      <c r="G198">
        <f t="shared" si="28"/>
        <v>1.7037000005075242E-2</v>
      </c>
      <c r="K198">
        <f t="shared" si="35"/>
        <v>1.7037000005075242E-2</v>
      </c>
      <c r="O198">
        <f t="shared" ref="O198:O205" ca="1" si="36">+C$11+C$12*F198</f>
        <v>1.5878789565908644E-2</v>
      </c>
      <c r="Q198" s="2">
        <f t="shared" si="34"/>
        <v>39749.332300000002</v>
      </c>
    </row>
    <row r="199" spans="1:17" x14ac:dyDescent="0.2">
      <c r="A199" s="44" t="s">
        <v>73</v>
      </c>
      <c r="B199" s="40" t="s">
        <v>25</v>
      </c>
      <c r="C199" s="44">
        <v>54778.798699999999</v>
      </c>
      <c r="D199" s="44">
        <v>2.0000000000000001E-4</v>
      </c>
      <c r="E199">
        <f t="shared" si="32"/>
        <v>15207.009552636346</v>
      </c>
      <c r="F199">
        <f t="shared" si="33"/>
        <v>15207</v>
      </c>
      <c r="G199">
        <f t="shared" si="28"/>
        <v>1.7458999995142221E-2</v>
      </c>
      <c r="K199">
        <f t="shared" si="35"/>
        <v>1.7458999995142221E-2</v>
      </c>
      <c r="O199">
        <f t="shared" ca="1" si="36"/>
        <v>1.589023256454019E-2</v>
      </c>
      <c r="Q199" s="2">
        <f t="shared" si="34"/>
        <v>39760.298699999999</v>
      </c>
    </row>
    <row r="200" spans="1:17" x14ac:dyDescent="0.2">
      <c r="A200" s="44" t="s">
        <v>73</v>
      </c>
      <c r="B200" s="40" t="s">
        <v>25</v>
      </c>
      <c r="C200" s="44">
        <v>54778.800300000003</v>
      </c>
      <c r="D200" s="44">
        <v>5.0000000000000001E-4</v>
      </c>
      <c r="E200">
        <f t="shared" si="32"/>
        <v>15207.01042807126</v>
      </c>
      <c r="F200">
        <f t="shared" si="33"/>
        <v>15207</v>
      </c>
      <c r="G200">
        <f t="shared" si="28"/>
        <v>1.9058999998378567E-2</v>
      </c>
      <c r="K200">
        <f t="shared" si="35"/>
        <v>1.9058999998378567E-2</v>
      </c>
      <c r="O200">
        <f t="shared" ca="1" si="36"/>
        <v>1.589023256454019E-2</v>
      </c>
      <c r="Q200" s="2">
        <f t="shared" si="34"/>
        <v>39760.300300000003</v>
      </c>
    </row>
    <row r="201" spans="1:17" x14ac:dyDescent="0.2">
      <c r="A201" s="44" t="s">
        <v>73</v>
      </c>
      <c r="B201" s="40" t="s">
        <v>25</v>
      </c>
      <c r="C201" s="44">
        <v>54789.764600000002</v>
      </c>
      <c r="D201" s="44">
        <v>2.9999999999999997E-4</v>
      </c>
      <c r="E201">
        <f t="shared" si="32"/>
        <v>15213.009509958894</v>
      </c>
      <c r="F201">
        <f t="shared" si="33"/>
        <v>15213</v>
      </c>
      <c r="G201">
        <f t="shared" si="28"/>
        <v>1.7381000005116221E-2</v>
      </c>
      <c r="K201">
        <f t="shared" si="35"/>
        <v>1.7381000005116221E-2</v>
      </c>
      <c r="O201">
        <f t="shared" ca="1" si="36"/>
        <v>1.5901675563171742E-2</v>
      </c>
      <c r="Q201" s="2">
        <f t="shared" si="34"/>
        <v>39771.264600000002</v>
      </c>
    </row>
    <row r="202" spans="1:17" x14ac:dyDescent="0.2">
      <c r="A202" s="44" t="s">
        <v>73</v>
      </c>
      <c r="B202" s="40" t="s">
        <v>25</v>
      </c>
      <c r="C202" s="44">
        <v>54800.729500000001</v>
      </c>
      <c r="D202" s="44">
        <v>2.9999999999999997E-4</v>
      </c>
      <c r="E202">
        <f t="shared" si="32"/>
        <v>15219.008920134622</v>
      </c>
      <c r="F202">
        <f t="shared" si="33"/>
        <v>15219</v>
      </c>
      <c r="G202">
        <f t="shared" si="28"/>
        <v>1.6303000003972556E-2</v>
      </c>
      <c r="K202">
        <f t="shared" si="35"/>
        <v>1.6303000003972556E-2</v>
      </c>
      <c r="O202">
        <f t="shared" ca="1" si="36"/>
        <v>1.5913118561803288E-2</v>
      </c>
      <c r="Q202" s="2">
        <f t="shared" si="34"/>
        <v>39782.229500000001</v>
      </c>
    </row>
    <row r="203" spans="1:17" x14ac:dyDescent="0.2">
      <c r="A203" s="44" t="s">
        <v>73</v>
      </c>
      <c r="B203" s="40" t="s">
        <v>25</v>
      </c>
      <c r="C203" s="44">
        <v>54811.696199999998</v>
      </c>
      <c r="D203" s="44">
        <v>2.9999999999999997E-4</v>
      </c>
      <c r="E203">
        <f t="shared" si="32"/>
        <v>15225.009315174624</v>
      </c>
      <c r="F203">
        <f t="shared" si="33"/>
        <v>15225</v>
      </c>
      <c r="G203">
        <f t="shared" si="28"/>
        <v>1.7025000001012813E-2</v>
      </c>
      <c r="K203">
        <f t="shared" si="35"/>
        <v>1.7025000001012813E-2</v>
      </c>
      <c r="O203">
        <f t="shared" ca="1" si="36"/>
        <v>1.5924561560434834E-2</v>
      </c>
      <c r="Q203" s="2">
        <f t="shared" si="34"/>
        <v>39793.196199999998</v>
      </c>
    </row>
    <row r="204" spans="1:17" x14ac:dyDescent="0.2">
      <c r="A204" s="44" t="s">
        <v>73</v>
      </c>
      <c r="B204" s="40" t="s">
        <v>25</v>
      </c>
      <c r="C204" s="44">
        <v>54822.662199999999</v>
      </c>
      <c r="D204" s="44">
        <v>5.0000000000000001E-4</v>
      </c>
      <c r="E204">
        <f t="shared" si="32"/>
        <v>15231.009327211854</v>
      </c>
      <c r="F204">
        <f t="shared" si="33"/>
        <v>15231</v>
      </c>
      <c r="G204">
        <f t="shared" si="28"/>
        <v>1.7047000001184642E-2</v>
      </c>
      <c r="K204">
        <f t="shared" si="35"/>
        <v>1.7047000001184642E-2</v>
      </c>
      <c r="O204">
        <f t="shared" ca="1" si="36"/>
        <v>1.5936004559066387E-2</v>
      </c>
      <c r="Q204" s="2">
        <f t="shared" si="34"/>
        <v>39804.162199999999</v>
      </c>
    </row>
    <row r="205" spans="1:17" x14ac:dyDescent="0.2">
      <c r="A205" s="48" t="s">
        <v>77</v>
      </c>
      <c r="B205" s="36" t="s">
        <v>27</v>
      </c>
      <c r="C205" s="47">
        <v>56650.333200000001</v>
      </c>
      <c r="D205" s="35">
        <v>8.0999999999999996E-3</v>
      </c>
      <c r="E205">
        <f t="shared" si="32"/>
        <v>16231.013704386422</v>
      </c>
      <c r="F205">
        <f t="shared" si="33"/>
        <v>16231</v>
      </c>
      <c r="G205">
        <f t="shared" si="28"/>
        <v>2.5047000002814457E-2</v>
      </c>
      <c r="J205">
        <f>G205</f>
        <v>2.5047000002814457E-2</v>
      </c>
      <c r="O205">
        <f t="shared" ca="1" si="36"/>
        <v>1.784317099765774E-2</v>
      </c>
      <c r="Q205" s="2">
        <f t="shared" si="34"/>
        <v>41631.833200000001</v>
      </c>
    </row>
    <row r="206" spans="1:17" x14ac:dyDescent="0.2">
      <c r="A206" s="63" t="s">
        <v>699</v>
      </c>
      <c r="B206" s="64" t="s">
        <v>27</v>
      </c>
      <c r="C206" s="63">
        <v>59108.5291</v>
      </c>
      <c r="D206" s="63">
        <v>1.1000000000000001E-3</v>
      </c>
      <c r="E206">
        <f t="shared" ref="E206:E207" si="37">+(C206-C$7)/C$8</f>
        <v>17576.007776050617</v>
      </c>
      <c r="F206">
        <f t="shared" ref="F206:F207" si="38">ROUND(2*E206,0)/2</f>
        <v>17576</v>
      </c>
      <c r="G206">
        <f t="shared" ref="G206:G207" si="39">+C206-(C$7+F206*C$8)</f>
        <v>1.4212000001862179E-2</v>
      </c>
      <c r="J206">
        <f t="shared" ref="J206:J207" si="40">G206</f>
        <v>1.4212000001862179E-2</v>
      </c>
      <c r="O206">
        <f t="shared" ref="O206:O207" ca="1" si="41">+C$11+C$12*F206</f>
        <v>2.040830985756311E-2</v>
      </c>
      <c r="Q206" s="2">
        <f t="shared" ref="Q206:Q207" si="42">+C206-15018.5</f>
        <v>44090.0291</v>
      </c>
    </row>
    <row r="207" spans="1:17" x14ac:dyDescent="0.2">
      <c r="A207" s="63" t="s">
        <v>699</v>
      </c>
      <c r="B207" s="64" t="s">
        <v>27</v>
      </c>
      <c r="C207" s="63">
        <v>59512.443599999999</v>
      </c>
      <c r="D207" s="63">
        <v>8.9999999999999998E-4</v>
      </c>
      <c r="E207">
        <f t="shared" si="37"/>
        <v>17797.008310613062</v>
      </c>
      <c r="F207">
        <f t="shared" si="38"/>
        <v>17797</v>
      </c>
      <c r="G207">
        <f t="shared" si="39"/>
        <v>1.5188999997917563E-2</v>
      </c>
      <c r="J207">
        <f t="shared" si="40"/>
        <v>1.5188999997917563E-2</v>
      </c>
      <c r="O207">
        <f t="shared" ca="1" si="41"/>
        <v>2.0829793640491798E-2</v>
      </c>
      <c r="Q207" s="2">
        <f t="shared" si="42"/>
        <v>44493.943599999999</v>
      </c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51" workbookViewId="0">
      <selection activeCell="A91" sqref="A91:D188"/>
    </sheetView>
  </sheetViews>
  <sheetFormatPr defaultRowHeight="12.75" x14ac:dyDescent="0.2"/>
  <cols>
    <col min="1" max="1" width="19.7109375" style="50" customWidth="1"/>
    <col min="2" max="2" width="4.42578125" style="10" customWidth="1"/>
    <col min="3" max="3" width="12.7109375" style="50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50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9" t="s">
        <v>78</v>
      </c>
      <c r="I1" s="51" t="s">
        <v>79</v>
      </c>
      <c r="J1" s="52" t="s">
        <v>80</v>
      </c>
    </row>
    <row r="2" spans="1:16" x14ac:dyDescent="0.2">
      <c r="I2" s="53" t="s">
        <v>81</v>
      </c>
      <c r="J2" s="54" t="s">
        <v>82</v>
      </c>
    </row>
    <row r="3" spans="1:16" x14ac:dyDescent="0.2">
      <c r="A3" s="55" t="s">
        <v>83</v>
      </c>
      <c r="I3" s="53" t="s">
        <v>84</v>
      </c>
      <c r="J3" s="54" t="s">
        <v>85</v>
      </c>
    </row>
    <row r="4" spans="1:16" x14ac:dyDescent="0.2">
      <c r="I4" s="53" t="s">
        <v>86</v>
      </c>
      <c r="J4" s="54" t="s">
        <v>85</v>
      </c>
    </row>
    <row r="5" spans="1:16" ht="13.5" thickBot="1" x14ac:dyDescent="0.25">
      <c r="I5" s="56" t="s">
        <v>87</v>
      </c>
      <c r="J5" s="57" t="s">
        <v>72</v>
      </c>
    </row>
    <row r="10" spans="1:16" ht="13.5" thickBot="1" x14ac:dyDescent="0.25"/>
    <row r="11" spans="1:16" ht="12.75" customHeight="1" thickBot="1" x14ac:dyDescent="0.25">
      <c r="A11" s="50" t="str">
        <f t="shared" ref="A11:A42" si="0">P11</f>
        <v>IBVS 1255 </v>
      </c>
      <c r="B11" s="16" t="str">
        <f t="shared" ref="B11:B42" si="1">IF(H11=INT(H11),"I","II")</f>
        <v>I</v>
      </c>
      <c r="C11" s="50">
        <f t="shared" ref="C11:C42" si="2">1*G11</f>
        <v>39821.192999999999</v>
      </c>
      <c r="D11" s="10" t="str">
        <f t="shared" ref="D11:D42" si="3">VLOOKUP(F11,I$1:J$5,2,FALSE)</f>
        <v>vis</v>
      </c>
      <c r="E11" s="58">
        <f>VLOOKUP(C11,A!C$21:E$961,3,FALSE)</f>
        <v>7023.0031466413666</v>
      </c>
      <c r="F11" s="16" t="s">
        <v>87</v>
      </c>
      <c r="G11" s="10" t="str">
        <f t="shared" ref="G11:G42" si="4">MID(I11,3,LEN(I11)-3)</f>
        <v>39821.193</v>
      </c>
      <c r="H11" s="50">
        <f t="shared" ref="H11:H42" si="5">1*K11</f>
        <v>-6938</v>
      </c>
      <c r="I11" s="59" t="s">
        <v>317</v>
      </c>
      <c r="J11" s="60" t="s">
        <v>318</v>
      </c>
      <c r="K11" s="59">
        <v>-6938</v>
      </c>
      <c r="L11" s="59" t="s">
        <v>319</v>
      </c>
      <c r="M11" s="60" t="s">
        <v>320</v>
      </c>
      <c r="N11" s="60"/>
      <c r="O11" s="61" t="s">
        <v>321</v>
      </c>
      <c r="P11" s="62" t="s">
        <v>322</v>
      </c>
    </row>
    <row r="12" spans="1:16" ht="12.75" customHeight="1" thickBot="1" x14ac:dyDescent="0.25">
      <c r="A12" s="50" t="str">
        <f t="shared" si="0"/>
        <v> BRNO 23 </v>
      </c>
      <c r="B12" s="16" t="str">
        <f t="shared" si="1"/>
        <v>I</v>
      </c>
      <c r="C12" s="50">
        <f t="shared" si="2"/>
        <v>44485.392999999996</v>
      </c>
      <c r="D12" s="10" t="str">
        <f t="shared" si="3"/>
        <v>vis</v>
      </c>
      <c r="E12" s="58">
        <f>VLOOKUP(C12,A!C$21:E$961,3,FALSE)</f>
        <v>9575.0053483601732</v>
      </c>
      <c r="F12" s="16" t="s">
        <v>87</v>
      </c>
      <c r="G12" s="10" t="str">
        <f t="shared" si="4"/>
        <v>44485.393</v>
      </c>
      <c r="H12" s="50">
        <f t="shared" si="5"/>
        <v>-4386</v>
      </c>
      <c r="I12" s="59" t="s">
        <v>332</v>
      </c>
      <c r="J12" s="60" t="s">
        <v>333</v>
      </c>
      <c r="K12" s="59">
        <v>-4386</v>
      </c>
      <c r="L12" s="59" t="s">
        <v>334</v>
      </c>
      <c r="M12" s="60" t="s">
        <v>320</v>
      </c>
      <c r="N12" s="60"/>
      <c r="O12" s="61" t="s">
        <v>335</v>
      </c>
      <c r="P12" s="61" t="s">
        <v>331</v>
      </c>
    </row>
    <row r="13" spans="1:16" ht="12.75" customHeight="1" thickBot="1" x14ac:dyDescent="0.25">
      <c r="A13" s="50" t="str">
        <f t="shared" si="0"/>
        <v> BRNO 26 </v>
      </c>
      <c r="B13" s="16" t="str">
        <f t="shared" si="1"/>
        <v>I</v>
      </c>
      <c r="C13" s="50">
        <f t="shared" si="2"/>
        <v>44823.485999999997</v>
      </c>
      <c r="D13" s="10" t="str">
        <f t="shared" si="3"/>
        <v>vis</v>
      </c>
      <c r="E13" s="58">
        <f>VLOOKUP(C13,A!C$21:E$961,3,FALSE)</f>
        <v>9759.9918584553052</v>
      </c>
      <c r="F13" s="16" t="s">
        <v>87</v>
      </c>
      <c r="G13" s="10" t="str">
        <f t="shared" si="4"/>
        <v>44823.486</v>
      </c>
      <c r="H13" s="50">
        <f t="shared" si="5"/>
        <v>-4201</v>
      </c>
      <c r="I13" s="59" t="s">
        <v>336</v>
      </c>
      <c r="J13" s="60" t="s">
        <v>337</v>
      </c>
      <c r="K13" s="59">
        <v>-4201</v>
      </c>
      <c r="L13" s="59" t="s">
        <v>338</v>
      </c>
      <c r="M13" s="60" t="s">
        <v>320</v>
      </c>
      <c r="N13" s="60"/>
      <c r="O13" s="61" t="s">
        <v>339</v>
      </c>
      <c r="P13" s="61" t="s">
        <v>340</v>
      </c>
    </row>
    <row r="14" spans="1:16" ht="12.75" customHeight="1" thickBot="1" x14ac:dyDescent="0.25">
      <c r="A14" s="50" t="str">
        <f t="shared" si="0"/>
        <v> BRNO 26 </v>
      </c>
      <c r="B14" s="16" t="str">
        <f t="shared" si="1"/>
        <v>I</v>
      </c>
      <c r="C14" s="50">
        <f t="shared" si="2"/>
        <v>44823.495000000003</v>
      </c>
      <c r="D14" s="10" t="str">
        <f t="shared" si="3"/>
        <v>vis</v>
      </c>
      <c r="E14" s="58">
        <f>VLOOKUP(C14,A!C$21:E$961,3,FALSE)</f>
        <v>9759.9967827766959</v>
      </c>
      <c r="F14" s="16" t="s">
        <v>87</v>
      </c>
      <c r="G14" s="10" t="str">
        <f t="shared" si="4"/>
        <v>44823.495</v>
      </c>
      <c r="H14" s="50">
        <f t="shared" si="5"/>
        <v>-4201</v>
      </c>
      <c r="I14" s="59" t="s">
        <v>341</v>
      </c>
      <c r="J14" s="60" t="s">
        <v>342</v>
      </c>
      <c r="K14" s="59">
        <v>-4201</v>
      </c>
      <c r="L14" s="59" t="s">
        <v>111</v>
      </c>
      <c r="M14" s="60" t="s">
        <v>320</v>
      </c>
      <c r="N14" s="60"/>
      <c r="O14" s="61" t="s">
        <v>335</v>
      </c>
      <c r="P14" s="61" t="s">
        <v>340</v>
      </c>
    </row>
    <row r="15" spans="1:16" ht="12.75" customHeight="1" thickBot="1" x14ac:dyDescent="0.25">
      <c r="A15" s="50" t="str">
        <f t="shared" si="0"/>
        <v> BRNO 26 </v>
      </c>
      <c r="B15" s="16" t="str">
        <f t="shared" si="1"/>
        <v>I</v>
      </c>
      <c r="C15" s="50">
        <f t="shared" si="2"/>
        <v>44823.514999999999</v>
      </c>
      <c r="D15" s="10" t="str">
        <f t="shared" si="3"/>
        <v>vis</v>
      </c>
      <c r="E15" s="58">
        <f>VLOOKUP(C15,A!C$21:E$961,3,FALSE)</f>
        <v>9760.0077257131106</v>
      </c>
      <c r="F15" s="16" t="s">
        <v>87</v>
      </c>
      <c r="G15" s="10" t="str">
        <f t="shared" si="4"/>
        <v>44823.515</v>
      </c>
      <c r="H15" s="50">
        <f t="shared" si="5"/>
        <v>-4201</v>
      </c>
      <c r="I15" s="59" t="s">
        <v>343</v>
      </c>
      <c r="J15" s="60" t="s">
        <v>344</v>
      </c>
      <c r="K15" s="59">
        <v>-4201</v>
      </c>
      <c r="L15" s="59" t="s">
        <v>314</v>
      </c>
      <c r="M15" s="60" t="s">
        <v>320</v>
      </c>
      <c r="N15" s="60"/>
      <c r="O15" s="61" t="s">
        <v>345</v>
      </c>
      <c r="P15" s="61" t="s">
        <v>340</v>
      </c>
    </row>
    <row r="16" spans="1:16" ht="12.75" customHeight="1" thickBot="1" x14ac:dyDescent="0.25">
      <c r="A16" s="50" t="str">
        <f t="shared" si="0"/>
        <v> BRNO 26 </v>
      </c>
      <c r="B16" s="16" t="str">
        <f t="shared" si="1"/>
        <v>I</v>
      </c>
      <c r="C16" s="50">
        <f t="shared" si="2"/>
        <v>44845.45</v>
      </c>
      <c r="D16" s="10" t="str">
        <f t="shared" si="3"/>
        <v>vis</v>
      </c>
      <c r="E16" s="58">
        <f>VLOOKUP(C16,A!C$21:E$961,3,FALSE)</f>
        <v>9772.0093912280317</v>
      </c>
      <c r="F16" s="16" t="s">
        <v>87</v>
      </c>
      <c r="G16" s="10" t="str">
        <f t="shared" si="4"/>
        <v>44845.450</v>
      </c>
      <c r="H16" s="50">
        <f t="shared" si="5"/>
        <v>-4189</v>
      </c>
      <c r="I16" s="59" t="s">
        <v>346</v>
      </c>
      <c r="J16" s="60" t="s">
        <v>347</v>
      </c>
      <c r="K16" s="59">
        <v>-4189</v>
      </c>
      <c r="L16" s="59" t="s">
        <v>348</v>
      </c>
      <c r="M16" s="60" t="s">
        <v>320</v>
      </c>
      <c r="N16" s="60"/>
      <c r="O16" s="61" t="s">
        <v>339</v>
      </c>
      <c r="P16" s="61" t="s">
        <v>340</v>
      </c>
    </row>
    <row r="17" spans="1:16" ht="12.75" customHeight="1" thickBot="1" x14ac:dyDescent="0.25">
      <c r="A17" s="50" t="str">
        <f t="shared" si="0"/>
        <v> BRNO 26 </v>
      </c>
      <c r="B17" s="16" t="str">
        <f t="shared" si="1"/>
        <v>I</v>
      </c>
      <c r="C17" s="50">
        <f t="shared" si="2"/>
        <v>45205.483</v>
      </c>
      <c r="D17" s="10" t="str">
        <f t="shared" si="3"/>
        <v>vis</v>
      </c>
      <c r="E17" s="58">
        <f>VLOOKUP(C17,A!C$21:E$961,3,FALSE)</f>
        <v>9969.0003025721926</v>
      </c>
      <c r="F17" s="16" t="s">
        <v>87</v>
      </c>
      <c r="G17" s="10" t="str">
        <f t="shared" si="4"/>
        <v>45205.483</v>
      </c>
      <c r="H17" s="50">
        <f t="shared" si="5"/>
        <v>-3992</v>
      </c>
      <c r="I17" s="59" t="s">
        <v>349</v>
      </c>
      <c r="J17" s="60" t="s">
        <v>350</v>
      </c>
      <c r="K17" s="59">
        <v>-3992</v>
      </c>
      <c r="L17" s="59" t="s">
        <v>351</v>
      </c>
      <c r="M17" s="60" t="s">
        <v>320</v>
      </c>
      <c r="N17" s="60"/>
      <c r="O17" s="61" t="s">
        <v>352</v>
      </c>
      <c r="P17" s="61" t="s">
        <v>340</v>
      </c>
    </row>
    <row r="18" spans="1:16" ht="12.75" customHeight="1" thickBot="1" x14ac:dyDescent="0.25">
      <c r="A18" s="50" t="str">
        <f t="shared" si="0"/>
        <v> BRNO 26 </v>
      </c>
      <c r="B18" s="16" t="str">
        <f t="shared" si="1"/>
        <v>I</v>
      </c>
      <c r="C18" s="50">
        <f t="shared" si="2"/>
        <v>45205.489000000001</v>
      </c>
      <c r="D18" s="10" t="str">
        <f t="shared" si="3"/>
        <v>vis</v>
      </c>
      <c r="E18" s="58">
        <f>VLOOKUP(C18,A!C$21:E$961,3,FALSE)</f>
        <v>9969.0035854531179</v>
      </c>
      <c r="F18" s="16" t="s">
        <v>87</v>
      </c>
      <c r="G18" s="10" t="str">
        <f t="shared" si="4"/>
        <v>45205.489</v>
      </c>
      <c r="H18" s="50">
        <f t="shared" si="5"/>
        <v>-3992</v>
      </c>
      <c r="I18" s="59" t="s">
        <v>353</v>
      </c>
      <c r="J18" s="60" t="s">
        <v>354</v>
      </c>
      <c r="K18" s="59">
        <v>-3992</v>
      </c>
      <c r="L18" s="59" t="s">
        <v>355</v>
      </c>
      <c r="M18" s="60" t="s">
        <v>320</v>
      </c>
      <c r="N18" s="60"/>
      <c r="O18" s="61" t="s">
        <v>345</v>
      </c>
      <c r="P18" s="61" t="s">
        <v>340</v>
      </c>
    </row>
    <row r="19" spans="1:16" ht="12.75" customHeight="1" thickBot="1" x14ac:dyDescent="0.25">
      <c r="A19" s="50" t="str">
        <f t="shared" si="0"/>
        <v> BRNO 26 </v>
      </c>
      <c r="B19" s="16" t="str">
        <f t="shared" si="1"/>
        <v>I</v>
      </c>
      <c r="C19" s="50">
        <f t="shared" si="2"/>
        <v>45205.493999999999</v>
      </c>
      <c r="D19" s="10" t="str">
        <f t="shared" si="3"/>
        <v>vis</v>
      </c>
      <c r="E19" s="58">
        <f>VLOOKUP(C19,A!C$21:E$961,3,FALSE)</f>
        <v>9969.0063211872202</v>
      </c>
      <c r="F19" s="16" t="s">
        <v>87</v>
      </c>
      <c r="G19" s="10" t="str">
        <f t="shared" si="4"/>
        <v>45205.494</v>
      </c>
      <c r="H19" s="50">
        <f t="shared" si="5"/>
        <v>-3992</v>
      </c>
      <c r="I19" s="59" t="s">
        <v>356</v>
      </c>
      <c r="J19" s="60" t="s">
        <v>357</v>
      </c>
      <c r="K19" s="59">
        <v>-3992</v>
      </c>
      <c r="L19" s="59" t="s">
        <v>334</v>
      </c>
      <c r="M19" s="60" t="s">
        <v>320</v>
      </c>
      <c r="N19" s="60"/>
      <c r="O19" s="61" t="s">
        <v>335</v>
      </c>
      <c r="P19" s="61" t="s">
        <v>340</v>
      </c>
    </row>
    <row r="20" spans="1:16" ht="12.75" customHeight="1" thickBot="1" x14ac:dyDescent="0.25">
      <c r="A20" s="50" t="str">
        <f t="shared" si="0"/>
        <v> BRNO 26 </v>
      </c>
      <c r="B20" s="16" t="str">
        <f t="shared" si="1"/>
        <v>I</v>
      </c>
      <c r="C20" s="50">
        <f t="shared" si="2"/>
        <v>45205.495999999999</v>
      </c>
      <c r="D20" s="10" t="str">
        <f t="shared" si="3"/>
        <v>vis</v>
      </c>
      <c r="E20" s="58">
        <f>VLOOKUP(C20,A!C$21:E$961,3,FALSE)</f>
        <v>9969.0074154808626</v>
      </c>
      <c r="F20" s="16" t="s">
        <v>87</v>
      </c>
      <c r="G20" s="10" t="str">
        <f t="shared" si="4"/>
        <v>45205.496</v>
      </c>
      <c r="H20" s="50">
        <f t="shared" si="5"/>
        <v>-3992</v>
      </c>
      <c r="I20" s="59" t="s">
        <v>358</v>
      </c>
      <c r="J20" s="60" t="s">
        <v>359</v>
      </c>
      <c r="K20" s="59">
        <v>-3992</v>
      </c>
      <c r="L20" s="59" t="s">
        <v>360</v>
      </c>
      <c r="M20" s="60" t="s">
        <v>320</v>
      </c>
      <c r="N20" s="60"/>
      <c r="O20" s="61" t="s">
        <v>361</v>
      </c>
      <c r="P20" s="61" t="s">
        <v>340</v>
      </c>
    </row>
    <row r="21" spans="1:16" ht="12.75" customHeight="1" thickBot="1" x14ac:dyDescent="0.25">
      <c r="A21" s="50" t="str">
        <f t="shared" si="0"/>
        <v> BRNO 26 </v>
      </c>
      <c r="B21" s="16" t="str">
        <f t="shared" si="1"/>
        <v>I</v>
      </c>
      <c r="C21" s="50">
        <f t="shared" si="2"/>
        <v>45205.499000000003</v>
      </c>
      <c r="D21" s="10" t="str">
        <f t="shared" si="3"/>
        <v>vis</v>
      </c>
      <c r="E21" s="58">
        <f>VLOOKUP(C21,A!C$21:E$961,3,FALSE)</f>
        <v>9969.009056921328</v>
      </c>
      <c r="F21" s="16" t="s">
        <v>87</v>
      </c>
      <c r="G21" s="10" t="str">
        <f t="shared" si="4"/>
        <v>45205.499</v>
      </c>
      <c r="H21" s="50">
        <f t="shared" si="5"/>
        <v>-3992</v>
      </c>
      <c r="I21" s="59" t="s">
        <v>362</v>
      </c>
      <c r="J21" s="60" t="s">
        <v>363</v>
      </c>
      <c r="K21" s="59">
        <v>-3992</v>
      </c>
      <c r="L21" s="59" t="s">
        <v>364</v>
      </c>
      <c r="M21" s="60" t="s">
        <v>320</v>
      </c>
      <c r="N21" s="60"/>
      <c r="O21" s="61" t="s">
        <v>365</v>
      </c>
      <c r="P21" s="61" t="s">
        <v>340</v>
      </c>
    </row>
    <row r="22" spans="1:16" ht="12.75" customHeight="1" thickBot="1" x14ac:dyDescent="0.25">
      <c r="A22" s="50" t="str">
        <f t="shared" si="0"/>
        <v> BBS 63 </v>
      </c>
      <c r="B22" s="16" t="str">
        <f t="shared" si="1"/>
        <v>I</v>
      </c>
      <c r="C22" s="50">
        <f t="shared" si="2"/>
        <v>45269.455000000002</v>
      </c>
      <c r="D22" s="10" t="str">
        <f t="shared" si="3"/>
        <v>vis</v>
      </c>
      <c r="E22" s="58">
        <f>VLOOKUP(C22,A!C$21:E$961,3,FALSE)</f>
        <v>10004.002378994379</v>
      </c>
      <c r="F22" s="16" t="s">
        <v>87</v>
      </c>
      <c r="G22" s="10" t="str">
        <f t="shared" si="4"/>
        <v>45269.455</v>
      </c>
      <c r="H22" s="50">
        <f t="shared" si="5"/>
        <v>-3957</v>
      </c>
      <c r="I22" s="59" t="s">
        <v>370</v>
      </c>
      <c r="J22" s="60" t="s">
        <v>371</v>
      </c>
      <c r="K22" s="59">
        <v>-3957</v>
      </c>
      <c r="L22" s="59" t="s">
        <v>372</v>
      </c>
      <c r="M22" s="60" t="s">
        <v>320</v>
      </c>
      <c r="N22" s="60"/>
      <c r="O22" s="61" t="s">
        <v>373</v>
      </c>
      <c r="P22" s="61" t="s">
        <v>374</v>
      </c>
    </row>
    <row r="23" spans="1:16" ht="12.75" customHeight="1" thickBot="1" x14ac:dyDescent="0.25">
      <c r="A23" s="50" t="str">
        <f t="shared" si="0"/>
        <v> BRNO 26 </v>
      </c>
      <c r="B23" s="16" t="str">
        <f t="shared" si="1"/>
        <v>I</v>
      </c>
      <c r="C23" s="50">
        <f t="shared" si="2"/>
        <v>45609.385000000002</v>
      </c>
      <c r="D23" s="10" t="str">
        <f t="shared" si="3"/>
        <v>vis</v>
      </c>
      <c r="E23" s="58">
        <f>VLOOKUP(C23,A!C$21:E$961,3,FALSE)</f>
        <v>10189.993997799378</v>
      </c>
      <c r="F23" s="16" t="s">
        <v>87</v>
      </c>
      <c r="G23" s="10" t="str">
        <f t="shared" si="4"/>
        <v>45609.385</v>
      </c>
      <c r="H23" s="50">
        <f t="shared" si="5"/>
        <v>-3771</v>
      </c>
      <c r="I23" s="59" t="s">
        <v>375</v>
      </c>
      <c r="J23" s="60" t="s">
        <v>376</v>
      </c>
      <c r="K23" s="59">
        <v>-3771</v>
      </c>
      <c r="L23" s="59" t="s">
        <v>289</v>
      </c>
      <c r="M23" s="60" t="s">
        <v>320</v>
      </c>
      <c r="N23" s="60"/>
      <c r="O23" s="61" t="s">
        <v>377</v>
      </c>
      <c r="P23" s="61" t="s">
        <v>340</v>
      </c>
    </row>
    <row r="24" spans="1:16" ht="12.75" customHeight="1" thickBot="1" x14ac:dyDescent="0.25">
      <c r="A24" s="50" t="str">
        <f t="shared" si="0"/>
        <v> BRNO 26 </v>
      </c>
      <c r="B24" s="16" t="str">
        <f t="shared" si="1"/>
        <v>I</v>
      </c>
      <c r="C24" s="50">
        <f t="shared" si="2"/>
        <v>45609.394</v>
      </c>
      <c r="D24" s="10" t="str">
        <f t="shared" si="3"/>
        <v>vis</v>
      </c>
      <c r="E24" s="58">
        <f>VLOOKUP(C24,A!C$21:E$961,3,FALSE)</f>
        <v>10189.998922120763</v>
      </c>
      <c r="F24" s="16" t="s">
        <v>87</v>
      </c>
      <c r="G24" s="10" t="str">
        <f t="shared" si="4"/>
        <v>45609.394</v>
      </c>
      <c r="H24" s="50">
        <f t="shared" si="5"/>
        <v>-3771</v>
      </c>
      <c r="I24" s="59" t="s">
        <v>378</v>
      </c>
      <c r="J24" s="60" t="s">
        <v>379</v>
      </c>
      <c r="K24" s="59">
        <v>-3771</v>
      </c>
      <c r="L24" s="59" t="s">
        <v>380</v>
      </c>
      <c r="M24" s="60" t="s">
        <v>320</v>
      </c>
      <c r="N24" s="60"/>
      <c r="O24" s="61" t="s">
        <v>381</v>
      </c>
      <c r="P24" s="61" t="s">
        <v>340</v>
      </c>
    </row>
    <row r="25" spans="1:16" ht="12.75" customHeight="1" thickBot="1" x14ac:dyDescent="0.25">
      <c r="A25" s="50" t="str">
        <f t="shared" si="0"/>
        <v> BBS 86 </v>
      </c>
      <c r="B25" s="16" t="str">
        <f t="shared" si="1"/>
        <v>I</v>
      </c>
      <c r="C25" s="50">
        <f t="shared" si="2"/>
        <v>46298.413</v>
      </c>
      <c r="D25" s="10" t="str">
        <f t="shared" si="3"/>
        <v>vis</v>
      </c>
      <c r="E25" s="58">
        <f>VLOOKUP(C25,A!C$21:E$961,3,FALSE)</f>
        <v>10566.993477462749</v>
      </c>
      <c r="F25" s="16" t="s">
        <v>87</v>
      </c>
      <c r="G25" s="10" t="str">
        <f t="shared" si="4"/>
        <v>46298.413</v>
      </c>
      <c r="H25" s="50">
        <f t="shared" si="5"/>
        <v>-3394</v>
      </c>
      <c r="I25" s="59" t="s">
        <v>382</v>
      </c>
      <c r="J25" s="60" t="s">
        <v>383</v>
      </c>
      <c r="K25" s="59">
        <v>-3394</v>
      </c>
      <c r="L25" s="59" t="s">
        <v>384</v>
      </c>
      <c r="M25" s="60" t="s">
        <v>320</v>
      </c>
      <c r="N25" s="60"/>
      <c r="O25" s="61" t="s">
        <v>385</v>
      </c>
      <c r="P25" s="61" t="s">
        <v>386</v>
      </c>
    </row>
    <row r="26" spans="1:16" ht="12.75" customHeight="1" thickBot="1" x14ac:dyDescent="0.25">
      <c r="A26" s="50" t="str">
        <f t="shared" si="0"/>
        <v> BBS 86 </v>
      </c>
      <c r="B26" s="16" t="str">
        <f t="shared" si="1"/>
        <v>I</v>
      </c>
      <c r="C26" s="50">
        <f t="shared" si="2"/>
        <v>46331.311999999998</v>
      </c>
      <c r="D26" s="10" t="str">
        <f t="shared" si="3"/>
        <v>vis</v>
      </c>
      <c r="E26" s="58">
        <f>VLOOKUP(C26,A!C$21:E$961,3,FALSE)</f>
        <v>10584.994060721259</v>
      </c>
      <c r="F26" s="16" t="s">
        <v>87</v>
      </c>
      <c r="G26" s="10" t="str">
        <f t="shared" si="4"/>
        <v>46331.312</v>
      </c>
      <c r="H26" s="50">
        <f t="shared" si="5"/>
        <v>-3376</v>
      </c>
      <c r="I26" s="59" t="s">
        <v>387</v>
      </c>
      <c r="J26" s="60" t="s">
        <v>388</v>
      </c>
      <c r="K26" s="59">
        <v>-3376</v>
      </c>
      <c r="L26" s="59" t="s">
        <v>338</v>
      </c>
      <c r="M26" s="60" t="s">
        <v>320</v>
      </c>
      <c r="N26" s="60"/>
      <c r="O26" s="61" t="s">
        <v>385</v>
      </c>
      <c r="P26" s="61" t="s">
        <v>386</v>
      </c>
    </row>
    <row r="27" spans="1:16" ht="12.75" customHeight="1" thickBot="1" x14ac:dyDescent="0.25">
      <c r="A27" s="50" t="str">
        <f t="shared" si="0"/>
        <v> BRNO 28 </v>
      </c>
      <c r="B27" s="16" t="str">
        <f t="shared" si="1"/>
        <v>I</v>
      </c>
      <c r="C27" s="50">
        <f t="shared" si="2"/>
        <v>46669.419000000002</v>
      </c>
      <c r="D27" s="10" t="str">
        <f t="shared" si="3"/>
        <v>vis</v>
      </c>
      <c r="E27" s="58">
        <f>VLOOKUP(C27,A!C$21:E$961,3,FALSE)</f>
        <v>10769.988230871886</v>
      </c>
      <c r="F27" s="16" t="s">
        <v>87</v>
      </c>
      <c r="G27" s="10" t="str">
        <f t="shared" si="4"/>
        <v>46669.419</v>
      </c>
      <c r="H27" s="50">
        <f t="shared" si="5"/>
        <v>-3191</v>
      </c>
      <c r="I27" s="59" t="s">
        <v>389</v>
      </c>
      <c r="J27" s="60" t="s">
        <v>390</v>
      </c>
      <c r="K27" s="59">
        <v>-3191</v>
      </c>
      <c r="L27" s="59" t="s">
        <v>391</v>
      </c>
      <c r="M27" s="60" t="s">
        <v>320</v>
      </c>
      <c r="N27" s="60"/>
      <c r="O27" s="61" t="s">
        <v>392</v>
      </c>
      <c r="P27" s="61" t="s">
        <v>393</v>
      </c>
    </row>
    <row r="28" spans="1:16" ht="12.75" customHeight="1" thickBot="1" x14ac:dyDescent="0.25">
      <c r="A28" s="50" t="str">
        <f t="shared" si="0"/>
        <v> BRNO 28 </v>
      </c>
      <c r="B28" s="16" t="str">
        <f t="shared" si="1"/>
        <v>I</v>
      </c>
      <c r="C28" s="50">
        <f t="shared" si="2"/>
        <v>46669.423999999999</v>
      </c>
      <c r="D28" s="10" t="str">
        <f t="shared" si="3"/>
        <v>vis</v>
      </c>
      <c r="E28" s="58">
        <f>VLOOKUP(C28,A!C$21:E$961,3,FALSE)</f>
        <v>10769.990966605988</v>
      </c>
      <c r="F28" s="16" t="s">
        <v>87</v>
      </c>
      <c r="G28" s="10" t="str">
        <f t="shared" si="4"/>
        <v>46669.424</v>
      </c>
      <c r="H28" s="50">
        <f t="shared" si="5"/>
        <v>-3191</v>
      </c>
      <c r="I28" s="59" t="s">
        <v>394</v>
      </c>
      <c r="J28" s="60" t="s">
        <v>395</v>
      </c>
      <c r="K28" s="59">
        <v>-3191</v>
      </c>
      <c r="L28" s="59" t="s">
        <v>135</v>
      </c>
      <c r="M28" s="60" t="s">
        <v>320</v>
      </c>
      <c r="N28" s="60"/>
      <c r="O28" s="61" t="s">
        <v>396</v>
      </c>
      <c r="P28" s="61" t="s">
        <v>393</v>
      </c>
    </row>
    <row r="29" spans="1:16" ht="12.75" customHeight="1" thickBot="1" x14ac:dyDescent="0.25">
      <c r="A29" s="50" t="str">
        <f t="shared" si="0"/>
        <v> BRNO 28 </v>
      </c>
      <c r="B29" s="16" t="str">
        <f t="shared" si="1"/>
        <v>I</v>
      </c>
      <c r="C29" s="50">
        <f t="shared" si="2"/>
        <v>46669.428999999996</v>
      </c>
      <c r="D29" s="10" t="str">
        <f t="shared" si="3"/>
        <v>vis</v>
      </c>
      <c r="E29" s="58">
        <f>VLOOKUP(C29,A!C$21:E$961,3,FALSE)</f>
        <v>10769.993702340091</v>
      </c>
      <c r="F29" s="16" t="s">
        <v>87</v>
      </c>
      <c r="G29" s="10" t="str">
        <f t="shared" si="4"/>
        <v>46669.429</v>
      </c>
      <c r="H29" s="50">
        <f t="shared" si="5"/>
        <v>-3191</v>
      </c>
      <c r="I29" s="59" t="s">
        <v>397</v>
      </c>
      <c r="J29" s="60" t="s">
        <v>398</v>
      </c>
      <c r="K29" s="59">
        <v>-3191</v>
      </c>
      <c r="L29" s="59" t="s">
        <v>399</v>
      </c>
      <c r="M29" s="60" t="s">
        <v>320</v>
      </c>
      <c r="N29" s="60"/>
      <c r="O29" s="61" t="s">
        <v>400</v>
      </c>
      <c r="P29" s="61" t="s">
        <v>393</v>
      </c>
    </row>
    <row r="30" spans="1:16" ht="12.75" customHeight="1" thickBot="1" x14ac:dyDescent="0.25">
      <c r="A30" s="50" t="str">
        <f t="shared" si="0"/>
        <v> BBS 83 </v>
      </c>
      <c r="B30" s="16" t="str">
        <f t="shared" si="1"/>
        <v>I</v>
      </c>
      <c r="C30" s="50">
        <f t="shared" si="2"/>
        <v>46819.317000000003</v>
      </c>
      <c r="D30" s="10" t="str">
        <f t="shared" si="3"/>
        <v>vis</v>
      </c>
      <c r="E30" s="58">
        <f>VLOOKUP(C30,A!C$21:E$961,3,FALSE)</f>
        <v>10852.004445020775</v>
      </c>
      <c r="F30" s="16" t="s">
        <v>87</v>
      </c>
      <c r="G30" s="10" t="str">
        <f t="shared" si="4"/>
        <v>46819.317</v>
      </c>
      <c r="H30" s="50">
        <f t="shared" si="5"/>
        <v>-3109</v>
      </c>
      <c r="I30" s="59" t="s">
        <v>401</v>
      </c>
      <c r="J30" s="60" t="s">
        <v>402</v>
      </c>
      <c r="K30" s="59">
        <v>-3109</v>
      </c>
      <c r="L30" s="59" t="s">
        <v>327</v>
      </c>
      <c r="M30" s="60" t="s">
        <v>320</v>
      </c>
      <c r="N30" s="60"/>
      <c r="O30" s="61" t="s">
        <v>403</v>
      </c>
      <c r="P30" s="61" t="s">
        <v>404</v>
      </c>
    </row>
    <row r="31" spans="1:16" ht="12.75" customHeight="1" thickBot="1" x14ac:dyDescent="0.25">
      <c r="A31" s="50" t="str">
        <f t="shared" si="0"/>
        <v> BRNO 30 </v>
      </c>
      <c r="B31" s="16" t="str">
        <f t="shared" si="1"/>
        <v>I</v>
      </c>
      <c r="C31" s="50">
        <f t="shared" si="2"/>
        <v>47029.470999999998</v>
      </c>
      <c r="D31" s="10" t="str">
        <f t="shared" si="3"/>
        <v>vis</v>
      </c>
      <c r="E31" s="58">
        <f>VLOOKUP(C31,A!C$21:E$961,3,FALSE)</f>
        <v>10966.989538005639</v>
      </c>
      <c r="F31" s="16" t="s">
        <v>87</v>
      </c>
      <c r="G31" s="10" t="str">
        <f t="shared" si="4"/>
        <v>47029.471</v>
      </c>
      <c r="H31" s="50">
        <f t="shared" si="5"/>
        <v>-2994</v>
      </c>
      <c r="I31" s="59" t="s">
        <v>405</v>
      </c>
      <c r="J31" s="60" t="s">
        <v>406</v>
      </c>
      <c r="K31" s="59">
        <v>-2994</v>
      </c>
      <c r="L31" s="59" t="s">
        <v>407</v>
      </c>
      <c r="M31" s="60" t="s">
        <v>320</v>
      </c>
      <c r="N31" s="60"/>
      <c r="O31" s="61" t="s">
        <v>408</v>
      </c>
      <c r="P31" s="61" t="s">
        <v>409</v>
      </c>
    </row>
    <row r="32" spans="1:16" ht="12.75" customHeight="1" thickBot="1" x14ac:dyDescent="0.25">
      <c r="A32" s="50" t="str">
        <f t="shared" si="0"/>
        <v> BRNO 30 </v>
      </c>
      <c r="B32" s="16" t="str">
        <f t="shared" si="1"/>
        <v>I</v>
      </c>
      <c r="C32" s="50">
        <f t="shared" si="2"/>
        <v>47029.493000000002</v>
      </c>
      <c r="D32" s="10" t="str">
        <f t="shared" si="3"/>
        <v>vis</v>
      </c>
      <c r="E32" s="58">
        <f>VLOOKUP(C32,A!C$21:E$961,3,FALSE)</f>
        <v>10967.001575235699</v>
      </c>
      <c r="F32" s="16" t="s">
        <v>87</v>
      </c>
      <c r="G32" s="10" t="str">
        <f t="shared" si="4"/>
        <v>47029.493</v>
      </c>
      <c r="H32" s="50">
        <f t="shared" si="5"/>
        <v>-2994</v>
      </c>
      <c r="I32" s="59" t="s">
        <v>410</v>
      </c>
      <c r="J32" s="60" t="s">
        <v>411</v>
      </c>
      <c r="K32" s="59">
        <v>-2994</v>
      </c>
      <c r="L32" s="59" t="s">
        <v>412</v>
      </c>
      <c r="M32" s="60" t="s">
        <v>320</v>
      </c>
      <c r="N32" s="60"/>
      <c r="O32" s="61" t="s">
        <v>413</v>
      </c>
      <c r="P32" s="61" t="s">
        <v>409</v>
      </c>
    </row>
    <row r="33" spans="1:16" ht="12.75" customHeight="1" thickBot="1" x14ac:dyDescent="0.25">
      <c r="A33" s="50" t="str">
        <f t="shared" si="0"/>
        <v> BRNO 30 </v>
      </c>
      <c r="B33" s="16" t="str">
        <f t="shared" si="1"/>
        <v>I</v>
      </c>
      <c r="C33" s="50">
        <f t="shared" si="2"/>
        <v>47040.44</v>
      </c>
      <c r="D33" s="10" t="str">
        <f t="shared" si="3"/>
        <v>vis</v>
      </c>
      <c r="E33" s="58">
        <f>VLOOKUP(C33,A!C$21:E$961,3,FALSE)</f>
        <v>10972.991191483334</v>
      </c>
      <c r="F33" s="16" t="s">
        <v>87</v>
      </c>
      <c r="G33" s="10" t="str">
        <f t="shared" si="4"/>
        <v>47040.440</v>
      </c>
      <c r="H33" s="50">
        <f t="shared" si="5"/>
        <v>-2988</v>
      </c>
      <c r="I33" s="59" t="s">
        <v>414</v>
      </c>
      <c r="J33" s="60" t="s">
        <v>415</v>
      </c>
      <c r="K33" s="59">
        <v>-2988</v>
      </c>
      <c r="L33" s="59" t="s">
        <v>135</v>
      </c>
      <c r="M33" s="60" t="s">
        <v>320</v>
      </c>
      <c r="N33" s="60"/>
      <c r="O33" s="61" t="s">
        <v>416</v>
      </c>
      <c r="P33" s="61" t="s">
        <v>409</v>
      </c>
    </row>
    <row r="34" spans="1:16" ht="12.75" customHeight="1" thickBot="1" x14ac:dyDescent="0.25">
      <c r="A34" s="50" t="str">
        <f t="shared" si="0"/>
        <v> BBS 93 </v>
      </c>
      <c r="B34" s="16" t="str">
        <f t="shared" si="1"/>
        <v>I</v>
      </c>
      <c r="C34" s="50">
        <f t="shared" si="2"/>
        <v>47804.41</v>
      </c>
      <c r="D34" s="10" t="str">
        <f t="shared" si="3"/>
        <v>vis</v>
      </c>
      <c r="E34" s="58">
        <f>VLOOKUP(C34,A!C$21:E$961,3,FALSE)</f>
        <v>11390.994948193405</v>
      </c>
      <c r="F34" s="16" t="s">
        <v>87</v>
      </c>
      <c r="G34" s="10" t="str">
        <f t="shared" si="4"/>
        <v>47804.410</v>
      </c>
      <c r="H34" s="50">
        <f t="shared" si="5"/>
        <v>-2570</v>
      </c>
      <c r="I34" s="59" t="s">
        <v>417</v>
      </c>
      <c r="J34" s="60" t="s">
        <v>418</v>
      </c>
      <c r="K34" s="59">
        <v>-2570</v>
      </c>
      <c r="L34" s="59" t="s">
        <v>399</v>
      </c>
      <c r="M34" s="60" t="s">
        <v>320</v>
      </c>
      <c r="N34" s="60"/>
      <c r="O34" s="61" t="s">
        <v>403</v>
      </c>
      <c r="P34" s="61" t="s">
        <v>419</v>
      </c>
    </row>
    <row r="35" spans="1:16" ht="12.75" customHeight="1" thickBot="1" x14ac:dyDescent="0.25">
      <c r="A35" s="50" t="str">
        <f t="shared" si="0"/>
        <v> BBS 97 </v>
      </c>
      <c r="B35" s="16" t="str">
        <f t="shared" si="1"/>
        <v>I</v>
      </c>
      <c r="C35" s="50">
        <f t="shared" si="2"/>
        <v>48208.368000000002</v>
      </c>
      <c r="D35" s="10" t="str">
        <f t="shared" si="3"/>
        <v>vis</v>
      </c>
      <c r="E35" s="58">
        <f>VLOOKUP(C35,A!C$21:E$961,3,FALSE)</f>
        <v>11612.019283642556</v>
      </c>
      <c r="F35" s="16" t="s">
        <v>87</v>
      </c>
      <c r="G35" s="10" t="str">
        <f t="shared" si="4"/>
        <v>48208.368</v>
      </c>
      <c r="H35" s="50">
        <f t="shared" si="5"/>
        <v>-2349</v>
      </c>
      <c r="I35" s="59" t="s">
        <v>420</v>
      </c>
      <c r="J35" s="60" t="s">
        <v>421</v>
      </c>
      <c r="K35" s="59">
        <v>-2349</v>
      </c>
      <c r="L35" s="59" t="s">
        <v>422</v>
      </c>
      <c r="M35" s="60" t="s">
        <v>320</v>
      </c>
      <c r="N35" s="60"/>
      <c r="O35" s="61" t="s">
        <v>403</v>
      </c>
      <c r="P35" s="61" t="s">
        <v>423</v>
      </c>
    </row>
    <row r="36" spans="1:16" ht="12.75" customHeight="1" thickBot="1" x14ac:dyDescent="0.25">
      <c r="A36" s="50" t="str">
        <f t="shared" si="0"/>
        <v> BRNO 31 </v>
      </c>
      <c r="B36" s="16" t="str">
        <f t="shared" si="1"/>
        <v>I</v>
      </c>
      <c r="C36" s="50">
        <f t="shared" si="2"/>
        <v>48482.478000000003</v>
      </c>
      <c r="D36" s="10" t="str">
        <f t="shared" si="3"/>
        <v>vis</v>
      </c>
      <c r="E36" s="58">
        <f>VLOOKUP(C36,A!C$21:E$961,3,FALSE)</f>
        <v>11761.997698700474</v>
      </c>
      <c r="F36" s="16" t="s">
        <v>87</v>
      </c>
      <c r="G36" s="10" t="str">
        <f t="shared" si="4"/>
        <v>48482.478</v>
      </c>
      <c r="H36" s="50">
        <f t="shared" si="5"/>
        <v>-2199</v>
      </c>
      <c r="I36" s="59" t="s">
        <v>424</v>
      </c>
      <c r="J36" s="60" t="s">
        <v>425</v>
      </c>
      <c r="K36" s="59">
        <v>-2199</v>
      </c>
      <c r="L36" s="59" t="s">
        <v>426</v>
      </c>
      <c r="M36" s="60" t="s">
        <v>320</v>
      </c>
      <c r="N36" s="60"/>
      <c r="O36" s="61" t="s">
        <v>427</v>
      </c>
      <c r="P36" s="61" t="s">
        <v>428</v>
      </c>
    </row>
    <row r="37" spans="1:16" ht="12.75" customHeight="1" thickBot="1" x14ac:dyDescent="0.25">
      <c r="A37" s="50" t="str">
        <f t="shared" si="0"/>
        <v> BRNO 31 </v>
      </c>
      <c r="B37" s="16" t="str">
        <f t="shared" si="1"/>
        <v>I</v>
      </c>
      <c r="C37" s="50">
        <f t="shared" si="2"/>
        <v>48482.49</v>
      </c>
      <c r="D37" s="10" t="str">
        <f t="shared" si="3"/>
        <v>vis</v>
      </c>
      <c r="E37" s="58">
        <f>VLOOKUP(C37,A!C$21:E$961,3,FALSE)</f>
        <v>11762.004264462321</v>
      </c>
      <c r="F37" s="16" t="s">
        <v>87</v>
      </c>
      <c r="G37" s="10" t="str">
        <f t="shared" si="4"/>
        <v>48482.490</v>
      </c>
      <c r="H37" s="50">
        <f t="shared" si="5"/>
        <v>-2199</v>
      </c>
      <c r="I37" s="59" t="s">
        <v>429</v>
      </c>
      <c r="J37" s="60" t="s">
        <v>430</v>
      </c>
      <c r="K37" s="59">
        <v>-2199</v>
      </c>
      <c r="L37" s="59" t="s">
        <v>311</v>
      </c>
      <c r="M37" s="60" t="s">
        <v>320</v>
      </c>
      <c r="N37" s="60"/>
      <c r="O37" s="61" t="s">
        <v>431</v>
      </c>
      <c r="P37" s="61" t="s">
        <v>428</v>
      </c>
    </row>
    <row r="38" spans="1:16" ht="12.75" customHeight="1" thickBot="1" x14ac:dyDescent="0.25">
      <c r="A38" s="50" t="str">
        <f t="shared" si="0"/>
        <v> BRNO 31 </v>
      </c>
      <c r="B38" s="16" t="str">
        <f t="shared" si="1"/>
        <v>I</v>
      </c>
      <c r="C38" s="50">
        <f t="shared" si="2"/>
        <v>48504.421999999999</v>
      </c>
      <c r="D38" s="10" t="str">
        <f t="shared" si="3"/>
        <v>vis</v>
      </c>
      <c r="E38" s="58">
        <f>VLOOKUP(C38,A!C$21:E$961,3,FALSE)</f>
        <v>11774.004288536782</v>
      </c>
      <c r="F38" s="16" t="s">
        <v>87</v>
      </c>
      <c r="G38" s="10" t="str">
        <f t="shared" si="4"/>
        <v>48504.422</v>
      </c>
      <c r="H38" s="50">
        <f t="shared" si="5"/>
        <v>-2187</v>
      </c>
      <c r="I38" s="59" t="s">
        <v>432</v>
      </c>
      <c r="J38" s="60" t="s">
        <v>433</v>
      </c>
      <c r="K38" s="59">
        <v>-2187</v>
      </c>
      <c r="L38" s="59" t="s">
        <v>311</v>
      </c>
      <c r="M38" s="60" t="s">
        <v>320</v>
      </c>
      <c r="N38" s="60"/>
      <c r="O38" s="61" t="s">
        <v>434</v>
      </c>
      <c r="P38" s="61" t="s">
        <v>428</v>
      </c>
    </row>
    <row r="39" spans="1:16" ht="12.75" customHeight="1" thickBot="1" x14ac:dyDescent="0.25">
      <c r="A39" s="50" t="str">
        <f t="shared" si="0"/>
        <v> BBS 99 </v>
      </c>
      <c r="B39" s="16" t="str">
        <f t="shared" si="1"/>
        <v>I</v>
      </c>
      <c r="C39" s="50">
        <f t="shared" si="2"/>
        <v>48504.428</v>
      </c>
      <c r="D39" s="10" t="str">
        <f t="shared" si="3"/>
        <v>vis</v>
      </c>
      <c r="E39" s="58">
        <f>VLOOKUP(C39,A!C$21:E$961,3,FALSE)</f>
        <v>11774.007571417707</v>
      </c>
      <c r="F39" s="16" t="s">
        <v>87</v>
      </c>
      <c r="G39" s="10" t="str">
        <f t="shared" si="4"/>
        <v>48504.428</v>
      </c>
      <c r="H39" s="50">
        <f t="shared" si="5"/>
        <v>-2187</v>
      </c>
      <c r="I39" s="59" t="s">
        <v>435</v>
      </c>
      <c r="J39" s="60" t="s">
        <v>436</v>
      </c>
      <c r="K39" s="59">
        <v>-2187</v>
      </c>
      <c r="L39" s="59" t="s">
        <v>437</v>
      </c>
      <c r="M39" s="60" t="s">
        <v>320</v>
      </c>
      <c r="N39" s="60"/>
      <c r="O39" s="61" t="s">
        <v>403</v>
      </c>
      <c r="P39" s="61" t="s">
        <v>438</v>
      </c>
    </row>
    <row r="40" spans="1:16" ht="12.75" customHeight="1" thickBot="1" x14ac:dyDescent="0.25">
      <c r="A40" s="50" t="str">
        <f t="shared" si="0"/>
        <v> BRNO 31 </v>
      </c>
      <c r="B40" s="16" t="str">
        <f t="shared" si="1"/>
        <v>I</v>
      </c>
      <c r="C40" s="50">
        <f t="shared" si="2"/>
        <v>48504.434000000001</v>
      </c>
      <c r="D40" s="10" t="str">
        <f t="shared" si="3"/>
        <v>vis</v>
      </c>
      <c r="E40" s="58">
        <f>VLOOKUP(C40,A!C$21:E$961,3,FALSE)</f>
        <v>11774.010854298633</v>
      </c>
      <c r="F40" s="16" t="s">
        <v>87</v>
      </c>
      <c r="G40" s="10" t="str">
        <f t="shared" si="4"/>
        <v>48504.434</v>
      </c>
      <c r="H40" s="50">
        <f t="shared" si="5"/>
        <v>-2187</v>
      </c>
      <c r="I40" s="59" t="s">
        <v>439</v>
      </c>
      <c r="J40" s="60" t="s">
        <v>440</v>
      </c>
      <c r="K40" s="59">
        <v>-2187</v>
      </c>
      <c r="L40" s="59" t="s">
        <v>334</v>
      </c>
      <c r="M40" s="60" t="s">
        <v>320</v>
      </c>
      <c r="N40" s="60"/>
      <c r="O40" s="61" t="s">
        <v>441</v>
      </c>
      <c r="P40" s="61" t="s">
        <v>428</v>
      </c>
    </row>
    <row r="41" spans="1:16" ht="12.75" customHeight="1" thickBot="1" x14ac:dyDescent="0.25">
      <c r="A41" s="50" t="str">
        <f t="shared" si="0"/>
        <v> BRNO 31 </v>
      </c>
      <c r="B41" s="16" t="str">
        <f t="shared" si="1"/>
        <v>I</v>
      </c>
      <c r="C41" s="50">
        <f t="shared" si="2"/>
        <v>48535.478000000003</v>
      </c>
      <c r="D41" s="10" t="str">
        <f t="shared" si="3"/>
        <v>vis</v>
      </c>
      <c r="E41" s="58">
        <f>VLOOKUP(C41,A!C$21:E$961,3,FALSE)</f>
        <v>11790.996480204503</v>
      </c>
      <c r="F41" s="16" t="s">
        <v>87</v>
      </c>
      <c r="G41" s="10" t="str">
        <f t="shared" si="4"/>
        <v>48535.478</v>
      </c>
      <c r="H41" s="50">
        <f t="shared" si="5"/>
        <v>-2170</v>
      </c>
      <c r="I41" s="59" t="s">
        <v>442</v>
      </c>
      <c r="J41" s="60" t="s">
        <v>443</v>
      </c>
      <c r="K41" s="59">
        <v>-2170</v>
      </c>
      <c r="L41" s="59" t="s">
        <v>399</v>
      </c>
      <c r="M41" s="60" t="s">
        <v>320</v>
      </c>
      <c r="N41" s="60"/>
      <c r="O41" s="61" t="s">
        <v>444</v>
      </c>
      <c r="P41" s="61" t="s">
        <v>428</v>
      </c>
    </row>
    <row r="42" spans="1:16" ht="12.75" customHeight="1" thickBot="1" x14ac:dyDescent="0.25">
      <c r="A42" s="50" t="str">
        <f t="shared" si="0"/>
        <v>OEJV 0060 </v>
      </c>
      <c r="B42" s="16" t="str">
        <f t="shared" si="1"/>
        <v>I</v>
      </c>
      <c r="C42" s="50">
        <f t="shared" si="2"/>
        <v>49639.409</v>
      </c>
      <c r="D42" s="10" t="str">
        <f t="shared" si="3"/>
        <v>vis</v>
      </c>
      <c r="E42" s="58">
        <f>VLOOKUP(C42,A!C$21:E$961,3,FALSE)</f>
        <v>12395.008817271018</v>
      </c>
      <c r="F42" s="16" t="s">
        <v>87</v>
      </c>
      <c r="G42" s="10" t="str">
        <f t="shared" si="4"/>
        <v>49639.409</v>
      </c>
      <c r="H42" s="50">
        <f t="shared" si="5"/>
        <v>-1566</v>
      </c>
      <c r="I42" s="59" t="s">
        <v>445</v>
      </c>
      <c r="J42" s="60" t="s">
        <v>446</v>
      </c>
      <c r="K42" s="59">
        <v>-1566</v>
      </c>
      <c r="L42" s="59" t="s">
        <v>372</v>
      </c>
      <c r="M42" s="60" t="s">
        <v>320</v>
      </c>
      <c r="N42" s="60"/>
      <c r="O42" s="61" t="s">
        <v>447</v>
      </c>
      <c r="P42" s="62" t="s">
        <v>448</v>
      </c>
    </row>
    <row r="43" spans="1:16" ht="12.75" customHeight="1" thickBot="1" x14ac:dyDescent="0.25">
      <c r="A43" s="50" t="str">
        <f t="shared" ref="A43:A74" si="6">P43</f>
        <v>OEJV 0060 </v>
      </c>
      <c r="B43" s="16" t="str">
        <f t="shared" ref="B43:B74" si="7">IF(H43=INT(H43),"I","II")</f>
        <v>I</v>
      </c>
      <c r="C43" s="50">
        <f t="shared" ref="C43:C74" si="8">1*G43</f>
        <v>49659.502999999997</v>
      </c>
      <c r="D43" s="10" t="str">
        <f t="shared" ref="D43:D74" si="9">VLOOKUP(F43,I$1:J$5,2,FALSE)</f>
        <v>vis</v>
      </c>
      <c r="E43" s="58">
        <f>VLOOKUP(C43,A!C$21:E$961,3,FALSE)</f>
        <v>12406.003185488789</v>
      </c>
      <c r="F43" s="16" t="s">
        <v>87</v>
      </c>
      <c r="G43" s="10" t="str">
        <f t="shared" ref="G43:G74" si="10">MID(I43,3,LEN(I43)-3)</f>
        <v>49659.503</v>
      </c>
      <c r="H43" s="50">
        <f t="shared" ref="H43:H74" si="11">1*K43</f>
        <v>-1555</v>
      </c>
      <c r="I43" s="59" t="s">
        <v>449</v>
      </c>
      <c r="J43" s="60" t="s">
        <v>450</v>
      </c>
      <c r="K43" s="59">
        <v>-1555</v>
      </c>
      <c r="L43" s="59" t="s">
        <v>451</v>
      </c>
      <c r="M43" s="60" t="s">
        <v>320</v>
      </c>
      <c r="N43" s="60"/>
      <c r="O43" s="61" t="s">
        <v>447</v>
      </c>
      <c r="P43" s="62" t="s">
        <v>448</v>
      </c>
    </row>
    <row r="44" spans="1:16" ht="12.75" customHeight="1" thickBot="1" x14ac:dyDescent="0.25">
      <c r="A44" s="50" t="str">
        <f t="shared" si="6"/>
        <v>OEJV 0060 </v>
      </c>
      <c r="B44" s="16" t="str">
        <f t="shared" si="7"/>
        <v>I</v>
      </c>
      <c r="C44" s="50">
        <f t="shared" si="8"/>
        <v>49661.33</v>
      </c>
      <c r="D44" s="10" t="str">
        <f t="shared" si="9"/>
        <v>vis</v>
      </c>
      <c r="E44" s="58">
        <f>VLOOKUP(C44,A!C$21:E$961,3,FALSE)</f>
        <v>12407.00282273045</v>
      </c>
      <c r="F44" s="16" t="s">
        <v>87</v>
      </c>
      <c r="G44" s="10" t="str">
        <f t="shared" si="10"/>
        <v>49661.330</v>
      </c>
      <c r="H44" s="50">
        <f t="shared" si="11"/>
        <v>-1554</v>
      </c>
      <c r="I44" s="59" t="s">
        <v>452</v>
      </c>
      <c r="J44" s="60" t="s">
        <v>453</v>
      </c>
      <c r="K44" s="59">
        <v>-1554</v>
      </c>
      <c r="L44" s="59" t="s">
        <v>245</v>
      </c>
      <c r="M44" s="60" t="s">
        <v>320</v>
      </c>
      <c r="N44" s="60"/>
      <c r="O44" s="61" t="s">
        <v>447</v>
      </c>
      <c r="P44" s="62" t="s">
        <v>448</v>
      </c>
    </row>
    <row r="45" spans="1:16" ht="12.75" customHeight="1" thickBot="1" x14ac:dyDescent="0.25">
      <c r="A45" s="50" t="str">
        <f t="shared" si="6"/>
        <v>OEJV 0060 </v>
      </c>
      <c r="B45" s="16" t="str">
        <f t="shared" si="7"/>
        <v>I</v>
      </c>
      <c r="C45" s="50">
        <f t="shared" si="8"/>
        <v>49977.514000000003</v>
      </c>
      <c r="D45" s="10" t="str">
        <f t="shared" si="9"/>
        <v>vis</v>
      </c>
      <c r="E45" s="58">
        <f>VLOOKUP(C45,A!C$21:E$961,3,FALSE)</f>
        <v>12580.001893128003</v>
      </c>
      <c r="F45" s="16" t="s">
        <v>87</v>
      </c>
      <c r="G45" s="10" t="str">
        <f t="shared" si="10"/>
        <v>49977.514</v>
      </c>
      <c r="H45" s="50">
        <f t="shared" si="11"/>
        <v>-1381</v>
      </c>
      <c r="I45" s="59" t="s">
        <v>454</v>
      </c>
      <c r="J45" s="60" t="s">
        <v>455</v>
      </c>
      <c r="K45" s="59">
        <v>-1381</v>
      </c>
      <c r="L45" s="59" t="s">
        <v>456</v>
      </c>
      <c r="M45" s="60" t="s">
        <v>320</v>
      </c>
      <c r="N45" s="60"/>
      <c r="O45" s="61" t="s">
        <v>447</v>
      </c>
      <c r="P45" s="62" t="s">
        <v>448</v>
      </c>
    </row>
    <row r="46" spans="1:16" ht="12.75" customHeight="1" thickBot="1" x14ac:dyDescent="0.25">
      <c r="A46" s="50" t="str">
        <f t="shared" si="6"/>
        <v> BBS 112 </v>
      </c>
      <c r="B46" s="16" t="str">
        <f t="shared" si="7"/>
        <v>I</v>
      </c>
      <c r="C46" s="50">
        <f t="shared" si="8"/>
        <v>49997.62</v>
      </c>
      <c r="D46" s="10" t="str">
        <f t="shared" si="9"/>
        <v>vis</v>
      </c>
      <c r="E46" s="58">
        <f>VLOOKUP(C46,A!C$21:E$961,3,FALSE)</f>
        <v>12591.002827107624</v>
      </c>
      <c r="F46" s="16" t="s">
        <v>87</v>
      </c>
      <c r="G46" s="10" t="str">
        <f t="shared" si="10"/>
        <v>49997.620</v>
      </c>
      <c r="H46" s="50">
        <f t="shared" si="11"/>
        <v>-1370</v>
      </c>
      <c r="I46" s="59" t="s">
        <v>457</v>
      </c>
      <c r="J46" s="60" t="s">
        <v>458</v>
      </c>
      <c r="K46" s="59">
        <v>-1370</v>
      </c>
      <c r="L46" s="59" t="s">
        <v>459</v>
      </c>
      <c r="M46" s="60" t="s">
        <v>460</v>
      </c>
      <c r="N46" s="60" t="s">
        <v>461</v>
      </c>
      <c r="O46" s="61" t="s">
        <v>385</v>
      </c>
      <c r="P46" s="61" t="s">
        <v>462</v>
      </c>
    </row>
    <row r="47" spans="1:16" ht="12.75" customHeight="1" thickBot="1" x14ac:dyDescent="0.25">
      <c r="A47" s="50" t="str">
        <f t="shared" si="6"/>
        <v> BBS 114 </v>
      </c>
      <c r="B47" s="16" t="str">
        <f t="shared" si="7"/>
        <v>I</v>
      </c>
      <c r="C47" s="50">
        <f t="shared" si="8"/>
        <v>50436.2601</v>
      </c>
      <c r="D47" s="10" t="str">
        <f t="shared" si="9"/>
        <v>vis</v>
      </c>
      <c r="E47" s="58">
        <f>VLOOKUP(C47,A!C$21:E$961,3,FALSE)</f>
        <v>12831.003363311507</v>
      </c>
      <c r="F47" s="16" t="s">
        <v>87</v>
      </c>
      <c r="G47" s="10" t="str">
        <f t="shared" si="10"/>
        <v>50436.2601</v>
      </c>
      <c r="H47" s="50">
        <f t="shared" si="11"/>
        <v>-1130</v>
      </c>
      <c r="I47" s="59" t="s">
        <v>480</v>
      </c>
      <c r="J47" s="60" t="s">
        <v>481</v>
      </c>
      <c r="K47" s="59">
        <v>-1130</v>
      </c>
      <c r="L47" s="59" t="s">
        <v>482</v>
      </c>
      <c r="M47" s="60" t="s">
        <v>460</v>
      </c>
      <c r="N47" s="60" t="s">
        <v>461</v>
      </c>
      <c r="O47" s="61" t="s">
        <v>483</v>
      </c>
      <c r="P47" s="61" t="s">
        <v>484</v>
      </c>
    </row>
    <row r="48" spans="1:16" ht="12.75" customHeight="1" thickBot="1" x14ac:dyDescent="0.25">
      <c r="A48" s="50" t="str">
        <f t="shared" si="6"/>
        <v>IBVS 5594 </v>
      </c>
      <c r="B48" s="16" t="str">
        <f t="shared" si="7"/>
        <v>I</v>
      </c>
      <c r="C48" s="50">
        <f t="shared" si="8"/>
        <v>52490.557200000003</v>
      </c>
      <c r="D48" s="10" t="str">
        <f t="shared" si="9"/>
        <v>vis</v>
      </c>
      <c r="E48" s="58">
        <f>VLOOKUP(C48,A!C$21:E$961,3,FALSE)</f>
        <v>13955.005490618349</v>
      </c>
      <c r="F48" s="16" t="s">
        <v>87</v>
      </c>
      <c r="G48" s="10" t="str">
        <f t="shared" si="10"/>
        <v>52490.5572</v>
      </c>
      <c r="H48" s="50">
        <f t="shared" si="11"/>
        <v>-6</v>
      </c>
      <c r="I48" s="59" t="s">
        <v>532</v>
      </c>
      <c r="J48" s="60" t="s">
        <v>533</v>
      </c>
      <c r="K48" s="59">
        <v>-6</v>
      </c>
      <c r="L48" s="59" t="s">
        <v>534</v>
      </c>
      <c r="M48" s="60" t="s">
        <v>460</v>
      </c>
      <c r="N48" s="60" t="s">
        <v>461</v>
      </c>
      <c r="O48" s="61" t="s">
        <v>535</v>
      </c>
      <c r="P48" s="62" t="s">
        <v>536</v>
      </c>
    </row>
    <row r="49" spans="1:16" ht="12.75" customHeight="1" thickBot="1" x14ac:dyDescent="0.25">
      <c r="A49" s="50" t="str">
        <f t="shared" si="6"/>
        <v>IBVS 5378 </v>
      </c>
      <c r="B49" s="16" t="str">
        <f t="shared" si="7"/>
        <v>I</v>
      </c>
      <c r="C49" s="50">
        <f t="shared" si="8"/>
        <v>52539.906300000002</v>
      </c>
      <c r="D49" s="10" t="str">
        <f t="shared" si="9"/>
        <v>vis</v>
      </c>
      <c r="E49" s="58">
        <f>VLOOKUP(C49,A!C$21:E$961,3,FALSE)</f>
        <v>13982.006693794208</v>
      </c>
      <c r="F49" s="16" t="s">
        <v>87</v>
      </c>
      <c r="G49" s="10" t="str">
        <f t="shared" si="10"/>
        <v>52539.9063</v>
      </c>
      <c r="H49" s="50">
        <f t="shared" si="11"/>
        <v>21</v>
      </c>
      <c r="I49" s="59" t="s">
        <v>537</v>
      </c>
      <c r="J49" s="60" t="s">
        <v>538</v>
      </c>
      <c r="K49" s="59">
        <v>21</v>
      </c>
      <c r="L49" s="59" t="s">
        <v>539</v>
      </c>
      <c r="M49" s="60" t="s">
        <v>460</v>
      </c>
      <c r="N49" s="60" t="s">
        <v>461</v>
      </c>
      <c r="O49" s="61" t="s">
        <v>540</v>
      </c>
      <c r="P49" s="62" t="s">
        <v>541</v>
      </c>
    </row>
    <row r="50" spans="1:16" ht="12.75" customHeight="1" thickBot="1" x14ac:dyDescent="0.25">
      <c r="A50" s="50" t="str">
        <f t="shared" si="6"/>
        <v>IBVS 5676 </v>
      </c>
      <c r="B50" s="16" t="str">
        <f t="shared" si="7"/>
        <v>I</v>
      </c>
      <c r="C50" s="50">
        <f t="shared" si="8"/>
        <v>52982.200900000003</v>
      </c>
      <c r="D50" s="10" t="str">
        <f t="shared" si="9"/>
        <v>vis</v>
      </c>
      <c r="E50" s="58">
        <f>VLOOKUP(C50,A!C$21:E$961,3,FALSE)</f>
        <v>14224.00677805482</v>
      </c>
      <c r="F50" s="16" t="s">
        <v>87</v>
      </c>
      <c r="G50" s="10" t="str">
        <f t="shared" si="10"/>
        <v>52982.2009</v>
      </c>
      <c r="H50" s="50">
        <f t="shared" si="11"/>
        <v>263</v>
      </c>
      <c r="I50" s="59" t="s">
        <v>542</v>
      </c>
      <c r="J50" s="60" t="s">
        <v>543</v>
      </c>
      <c r="K50" s="59">
        <v>263</v>
      </c>
      <c r="L50" s="59" t="s">
        <v>544</v>
      </c>
      <c r="M50" s="60" t="s">
        <v>460</v>
      </c>
      <c r="N50" s="60" t="s">
        <v>461</v>
      </c>
      <c r="O50" s="61" t="s">
        <v>545</v>
      </c>
      <c r="P50" s="62" t="s">
        <v>546</v>
      </c>
    </row>
    <row r="51" spans="1:16" ht="12.75" customHeight="1" thickBot="1" x14ac:dyDescent="0.25">
      <c r="A51" s="50" t="str">
        <f t="shared" si="6"/>
        <v>IBVS 5577 </v>
      </c>
      <c r="B51" s="16" t="str">
        <f t="shared" si="7"/>
        <v>I</v>
      </c>
      <c r="C51" s="50">
        <f t="shared" si="8"/>
        <v>53230.763200000001</v>
      </c>
      <c r="D51" s="10" t="str">
        <f t="shared" si="9"/>
        <v>vis</v>
      </c>
      <c r="E51" s="58">
        <f>VLOOKUP(C51,A!C$21:E$961,3,FALSE)</f>
        <v>14360.006850278198</v>
      </c>
      <c r="F51" s="16" t="s">
        <v>87</v>
      </c>
      <c r="G51" s="10" t="str">
        <f t="shared" si="10"/>
        <v>53230.7632</v>
      </c>
      <c r="H51" s="50">
        <f t="shared" si="11"/>
        <v>399</v>
      </c>
      <c r="I51" s="59" t="s">
        <v>547</v>
      </c>
      <c r="J51" s="60" t="s">
        <v>548</v>
      </c>
      <c r="K51" s="59">
        <v>399</v>
      </c>
      <c r="L51" s="59" t="s">
        <v>549</v>
      </c>
      <c r="M51" s="60" t="s">
        <v>460</v>
      </c>
      <c r="N51" s="60" t="s">
        <v>461</v>
      </c>
      <c r="O51" s="61" t="s">
        <v>527</v>
      </c>
      <c r="P51" s="62" t="s">
        <v>550</v>
      </c>
    </row>
    <row r="52" spans="1:16" ht="12.75" customHeight="1" thickBot="1" x14ac:dyDescent="0.25">
      <c r="A52" s="50" t="str">
        <f t="shared" si="6"/>
        <v>IBVS 5670 </v>
      </c>
      <c r="B52" s="16" t="str">
        <f t="shared" si="7"/>
        <v>I</v>
      </c>
      <c r="C52" s="50">
        <f t="shared" si="8"/>
        <v>53314.837599999999</v>
      </c>
      <c r="D52" s="10" t="str">
        <f t="shared" si="9"/>
        <v>vis</v>
      </c>
      <c r="E52" s="58">
        <f>VLOOKUP(C52,A!C$21:E$961,3,FALSE)</f>
        <v>14406.00789095145</v>
      </c>
      <c r="F52" s="16" t="s">
        <v>87</v>
      </c>
      <c r="G52" s="10" t="str">
        <f t="shared" si="10"/>
        <v>53314.8376</v>
      </c>
      <c r="H52" s="50">
        <f t="shared" si="11"/>
        <v>445</v>
      </c>
      <c r="I52" s="59" t="s">
        <v>556</v>
      </c>
      <c r="J52" s="60" t="s">
        <v>557</v>
      </c>
      <c r="K52" s="59">
        <v>445</v>
      </c>
      <c r="L52" s="59" t="s">
        <v>558</v>
      </c>
      <c r="M52" s="60" t="s">
        <v>460</v>
      </c>
      <c r="N52" s="60" t="s">
        <v>461</v>
      </c>
      <c r="O52" s="61" t="s">
        <v>527</v>
      </c>
      <c r="P52" s="62" t="s">
        <v>559</v>
      </c>
    </row>
    <row r="53" spans="1:16" ht="12.75" customHeight="1" thickBot="1" x14ac:dyDescent="0.25">
      <c r="A53" s="50" t="str">
        <f t="shared" si="6"/>
        <v>IBVS 5670 </v>
      </c>
      <c r="B53" s="16" t="str">
        <f t="shared" si="7"/>
        <v>I</v>
      </c>
      <c r="C53" s="50">
        <f t="shared" si="8"/>
        <v>53358.700900000003</v>
      </c>
      <c r="D53" s="10" t="str">
        <f t="shared" si="9"/>
        <v>vis</v>
      </c>
      <c r="E53" s="58">
        <f>VLOOKUP(C53,A!C$21:E$961,3,FALSE)</f>
        <v>14430.007556097598</v>
      </c>
      <c r="F53" s="16" t="s">
        <v>87</v>
      </c>
      <c r="G53" s="10" t="str">
        <f t="shared" si="10"/>
        <v>53358.7009</v>
      </c>
      <c r="H53" s="50">
        <f t="shared" si="11"/>
        <v>469</v>
      </c>
      <c r="I53" s="59" t="s">
        <v>560</v>
      </c>
      <c r="J53" s="60" t="s">
        <v>561</v>
      </c>
      <c r="K53" s="59">
        <v>469</v>
      </c>
      <c r="L53" s="59" t="s">
        <v>482</v>
      </c>
      <c r="M53" s="60" t="s">
        <v>460</v>
      </c>
      <c r="N53" s="60" t="s">
        <v>461</v>
      </c>
      <c r="O53" s="61" t="s">
        <v>527</v>
      </c>
      <c r="P53" s="62" t="s">
        <v>559</v>
      </c>
    </row>
    <row r="54" spans="1:16" ht="12.75" customHeight="1" thickBot="1" x14ac:dyDescent="0.25">
      <c r="A54" s="50" t="str">
        <f t="shared" si="6"/>
        <v>IBVS 5670 </v>
      </c>
      <c r="B54" s="16" t="str">
        <f t="shared" si="7"/>
        <v>I</v>
      </c>
      <c r="C54" s="50">
        <f t="shared" si="8"/>
        <v>53360.530899999998</v>
      </c>
      <c r="D54" s="10" t="str">
        <f t="shared" si="9"/>
        <v>vis</v>
      </c>
      <c r="E54" s="58">
        <f>VLOOKUP(C54,A!C$21:E$961,3,FALSE)</f>
        <v>14431.008834779715</v>
      </c>
      <c r="F54" s="16" t="s">
        <v>87</v>
      </c>
      <c r="G54" s="10" t="str">
        <f t="shared" si="10"/>
        <v>53360.5309</v>
      </c>
      <c r="H54" s="50">
        <f t="shared" si="11"/>
        <v>470</v>
      </c>
      <c r="I54" s="59" t="s">
        <v>562</v>
      </c>
      <c r="J54" s="60" t="s">
        <v>563</v>
      </c>
      <c r="K54" s="59">
        <v>470</v>
      </c>
      <c r="L54" s="59" t="s">
        <v>564</v>
      </c>
      <c r="M54" s="60" t="s">
        <v>460</v>
      </c>
      <c r="N54" s="60" t="s">
        <v>461</v>
      </c>
      <c r="O54" s="61" t="s">
        <v>527</v>
      </c>
      <c r="P54" s="62" t="s">
        <v>559</v>
      </c>
    </row>
    <row r="55" spans="1:16" ht="12.75" customHeight="1" thickBot="1" x14ac:dyDescent="0.25">
      <c r="A55" s="50" t="str">
        <f t="shared" si="6"/>
        <v>IBVS 5670 </v>
      </c>
      <c r="B55" s="16" t="str">
        <f t="shared" si="7"/>
        <v>I</v>
      </c>
      <c r="C55" s="50">
        <f t="shared" si="8"/>
        <v>53634.678099999997</v>
      </c>
      <c r="D55" s="10" t="str">
        <f t="shared" si="9"/>
        <v>vis</v>
      </c>
      <c r="E55" s="58">
        <f>VLOOKUP(C55,A!C$21:E$961,3,FALSE)</f>
        <v>14581.007603699369</v>
      </c>
      <c r="F55" s="16" t="s">
        <v>87</v>
      </c>
      <c r="G55" s="10" t="str">
        <f t="shared" si="10"/>
        <v>53634.6781</v>
      </c>
      <c r="H55" s="50">
        <f t="shared" si="11"/>
        <v>620</v>
      </c>
      <c r="I55" s="59" t="s">
        <v>565</v>
      </c>
      <c r="J55" s="60" t="s">
        <v>566</v>
      </c>
      <c r="K55" s="59">
        <v>620</v>
      </c>
      <c r="L55" s="59" t="s">
        <v>567</v>
      </c>
      <c r="M55" s="60" t="s">
        <v>460</v>
      </c>
      <c r="N55" s="60" t="s">
        <v>461</v>
      </c>
      <c r="O55" s="61" t="s">
        <v>527</v>
      </c>
      <c r="P55" s="62" t="s">
        <v>559</v>
      </c>
    </row>
    <row r="56" spans="1:16" ht="12.75" customHeight="1" thickBot="1" x14ac:dyDescent="0.25">
      <c r="A56" s="50" t="str">
        <f t="shared" si="6"/>
        <v>IBVS 5670 </v>
      </c>
      <c r="B56" s="16" t="str">
        <f t="shared" si="7"/>
        <v>I</v>
      </c>
      <c r="C56" s="50">
        <f t="shared" si="8"/>
        <v>53676.716099999998</v>
      </c>
      <c r="D56" s="10" t="str">
        <f t="shared" si="9"/>
        <v>vis</v>
      </c>
      <c r="E56" s="58">
        <f>VLOOKUP(C56,A!C$21:E$961,3,FALSE)</f>
        <v>14604.008561753451</v>
      </c>
      <c r="F56" s="16" t="s">
        <v>87</v>
      </c>
      <c r="G56" s="10" t="str">
        <f t="shared" si="10"/>
        <v>53676.7161</v>
      </c>
      <c r="H56" s="50">
        <f t="shared" si="11"/>
        <v>643</v>
      </c>
      <c r="I56" s="59" t="s">
        <v>568</v>
      </c>
      <c r="J56" s="60" t="s">
        <v>569</v>
      </c>
      <c r="K56" s="59">
        <v>643</v>
      </c>
      <c r="L56" s="59" t="s">
        <v>570</v>
      </c>
      <c r="M56" s="60" t="s">
        <v>460</v>
      </c>
      <c r="N56" s="60" t="s">
        <v>461</v>
      </c>
      <c r="O56" s="61" t="s">
        <v>527</v>
      </c>
      <c r="P56" s="62" t="s">
        <v>559</v>
      </c>
    </row>
    <row r="57" spans="1:16" ht="12.75" customHeight="1" thickBot="1" x14ac:dyDescent="0.25">
      <c r="A57" s="50" t="str">
        <f t="shared" si="6"/>
        <v>IBVS 5764 </v>
      </c>
      <c r="B57" s="16" t="str">
        <f t="shared" si="7"/>
        <v>I</v>
      </c>
      <c r="C57" s="50">
        <f t="shared" si="8"/>
        <v>53731.545100000003</v>
      </c>
      <c r="D57" s="10" t="str">
        <f t="shared" si="9"/>
        <v>vis</v>
      </c>
      <c r="E57" s="58">
        <f>VLOOKUP(C57,A!C$21:E$961,3,FALSE)</f>
        <v>14634.008074792784</v>
      </c>
      <c r="F57" s="16" t="s">
        <v>87</v>
      </c>
      <c r="G57" s="10" t="str">
        <f t="shared" si="10"/>
        <v>53731.5451</v>
      </c>
      <c r="H57" s="50">
        <f t="shared" si="11"/>
        <v>673</v>
      </c>
      <c r="I57" s="59" t="s">
        <v>574</v>
      </c>
      <c r="J57" s="60" t="s">
        <v>575</v>
      </c>
      <c r="K57" s="59">
        <v>673</v>
      </c>
      <c r="L57" s="59" t="s">
        <v>576</v>
      </c>
      <c r="M57" s="60" t="s">
        <v>577</v>
      </c>
      <c r="N57" s="60" t="s">
        <v>87</v>
      </c>
      <c r="O57" s="61" t="s">
        <v>527</v>
      </c>
      <c r="P57" s="62" t="s">
        <v>578</v>
      </c>
    </row>
    <row r="58" spans="1:16" ht="12.75" customHeight="1" thickBot="1" x14ac:dyDescent="0.25">
      <c r="A58" s="50" t="str">
        <f t="shared" si="6"/>
        <v>IBVS 5764 </v>
      </c>
      <c r="B58" s="16" t="str">
        <f t="shared" si="7"/>
        <v>I</v>
      </c>
      <c r="C58" s="50">
        <f t="shared" si="8"/>
        <v>53751.649400000002</v>
      </c>
      <c r="D58" s="10" t="str">
        <f t="shared" si="9"/>
        <v>vis</v>
      </c>
      <c r="E58" s="58">
        <f>VLOOKUP(C58,A!C$21:E$961,3,FALSE)</f>
        <v>14645.008078622812</v>
      </c>
      <c r="F58" s="16" t="s">
        <v>87</v>
      </c>
      <c r="G58" s="10" t="str">
        <f t="shared" si="10"/>
        <v>53751.6494</v>
      </c>
      <c r="H58" s="50">
        <f t="shared" si="11"/>
        <v>684</v>
      </c>
      <c r="I58" s="59" t="s">
        <v>579</v>
      </c>
      <c r="J58" s="60" t="s">
        <v>580</v>
      </c>
      <c r="K58" s="59">
        <v>684</v>
      </c>
      <c r="L58" s="59" t="s">
        <v>581</v>
      </c>
      <c r="M58" s="60" t="s">
        <v>577</v>
      </c>
      <c r="N58" s="60" t="s">
        <v>87</v>
      </c>
      <c r="O58" s="61" t="s">
        <v>527</v>
      </c>
      <c r="P58" s="62" t="s">
        <v>578</v>
      </c>
    </row>
    <row r="59" spans="1:16" ht="12.75" customHeight="1" thickBot="1" x14ac:dyDescent="0.25">
      <c r="A59" s="50" t="str">
        <f t="shared" si="6"/>
        <v>IBVS 5764 </v>
      </c>
      <c r="B59" s="16" t="str">
        <f t="shared" si="7"/>
        <v>I</v>
      </c>
      <c r="C59" s="50">
        <f t="shared" si="8"/>
        <v>54016.661200000002</v>
      </c>
      <c r="D59" s="10" t="str">
        <f t="shared" si="9"/>
        <v>vis</v>
      </c>
      <c r="E59" s="58">
        <f>VLOOKUP(C59,A!C$21:E$961,3,FALSE)</f>
        <v>14790.008442475448</v>
      </c>
      <c r="F59" s="16" t="s">
        <v>87</v>
      </c>
      <c r="G59" s="10" t="str">
        <f t="shared" si="10"/>
        <v>54016.6612</v>
      </c>
      <c r="H59" s="50">
        <f t="shared" si="11"/>
        <v>829</v>
      </c>
      <c r="I59" s="59" t="s">
        <v>582</v>
      </c>
      <c r="J59" s="60" t="s">
        <v>583</v>
      </c>
      <c r="K59" s="59">
        <v>829</v>
      </c>
      <c r="L59" s="59" t="s">
        <v>581</v>
      </c>
      <c r="M59" s="60" t="s">
        <v>577</v>
      </c>
      <c r="N59" s="60" t="s">
        <v>87</v>
      </c>
      <c r="O59" s="61" t="s">
        <v>527</v>
      </c>
      <c r="P59" s="62" t="s">
        <v>578</v>
      </c>
    </row>
    <row r="60" spans="1:16" ht="12.75" customHeight="1" thickBot="1" x14ac:dyDescent="0.25">
      <c r="A60" s="50" t="str">
        <f t="shared" si="6"/>
        <v>IBVS 5764 </v>
      </c>
      <c r="B60" s="16" t="str">
        <f t="shared" si="7"/>
        <v>I</v>
      </c>
      <c r="C60" s="50">
        <f t="shared" si="8"/>
        <v>54027.627</v>
      </c>
      <c r="D60" s="10" t="str">
        <f t="shared" si="9"/>
        <v>vis</v>
      </c>
      <c r="E60" s="58">
        <f>VLOOKUP(C60,A!C$21:E$961,3,FALSE)</f>
        <v>14796.008345083312</v>
      </c>
      <c r="F60" s="16" t="s">
        <v>87</v>
      </c>
      <c r="G60" s="10" t="str">
        <f t="shared" si="10"/>
        <v>54027.6270</v>
      </c>
      <c r="H60" s="50">
        <f t="shared" si="11"/>
        <v>835</v>
      </c>
      <c r="I60" s="59" t="s">
        <v>584</v>
      </c>
      <c r="J60" s="60" t="s">
        <v>585</v>
      </c>
      <c r="K60" s="59">
        <v>835</v>
      </c>
      <c r="L60" s="59" t="s">
        <v>573</v>
      </c>
      <c r="M60" s="60" t="s">
        <v>577</v>
      </c>
      <c r="N60" s="60" t="s">
        <v>87</v>
      </c>
      <c r="O60" s="61" t="s">
        <v>527</v>
      </c>
      <c r="P60" s="62" t="s">
        <v>578</v>
      </c>
    </row>
    <row r="61" spans="1:16" ht="12.75" customHeight="1" thickBot="1" x14ac:dyDescent="0.25">
      <c r="A61" s="50" t="str">
        <f t="shared" si="6"/>
        <v>BAVM 183 </v>
      </c>
      <c r="B61" s="16" t="str">
        <f t="shared" si="7"/>
        <v>I</v>
      </c>
      <c r="C61" s="50">
        <f t="shared" si="8"/>
        <v>54029.448799999998</v>
      </c>
      <c r="D61" s="10" t="str">
        <f t="shared" si="9"/>
        <v>vis</v>
      </c>
      <c r="E61" s="58">
        <f>VLOOKUP(C61,A!C$21:E$961,3,FALSE)</f>
        <v>14797.005137161501</v>
      </c>
      <c r="F61" s="16" t="s">
        <v>87</v>
      </c>
      <c r="G61" s="10" t="str">
        <f t="shared" si="10"/>
        <v>54029.4488</v>
      </c>
      <c r="H61" s="50">
        <f t="shared" si="11"/>
        <v>836</v>
      </c>
      <c r="I61" s="59" t="s">
        <v>586</v>
      </c>
      <c r="J61" s="60" t="s">
        <v>587</v>
      </c>
      <c r="K61" s="59">
        <v>836</v>
      </c>
      <c r="L61" s="59" t="s">
        <v>490</v>
      </c>
      <c r="M61" s="60" t="s">
        <v>577</v>
      </c>
      <c r="N61" s="60" t="s">
        <v>588</v>
      </c>
      <c r="O61" s="61" t="s">
        <v>589</v>
      </c>
      <c r="P61" s="62" t="s">
        <v>590</v>
      </c>
    </row>
    <row r="62" spans="1:16" ht="12.75" customHeight="1" thickBot="1" x14ac:dyDescent="0.25">
      <c r="A62" s="50" t="str">
        <f t="shared" si="6"/>
        <v>IBVS 5764 </v>
      </c>
      <c r="B62" s="16" t="str">
        <f t="shared" si="7"/>
        <v>I</v>
      </c>
      <c r="C62" s="50">
        <f t="shared" si="8"/>
        <v>54038.592400000001</v>
      </c>
      <c r="D62" s="10" t="str">
        <f t="shared" si="9"/>
        <v>vis</v>
      </c>
      <c r="E62" s="58">
        <f>VLOOKUP(C62,A!C$21:E$961,3,FALSE)</f>
        <v>14802.00802883245</v>
      </c>
      <c r="F62" s="16" t="s">
        <v>87</v>
      </c>
      <c r="G62" s="10" t="str">
        <f t="shared" si="10"/>
        <v>54038.5924</v>
      </c>
      <c r="H62" s="50">
        <f t="shared" si="11"/>
        <v>841</v>
      </c>
      <c r="I62" s="59" t="s">
        <v>591</v>
      </c>
      <c r="J62" s="60" t="s">
        <v>592</v>
      </c>
      <c r="K62" s="59" t="s">
        <v>593</v>
      </c>
      <c r="L62" s="59" t="s">
        <v>594</v>
      </c>
      <c r="M62" s="60" t="s">
        <v>577</v>
      </c>
      <c r="N62" s="60" t="s">
        <v>87</v>
      </c>
      <c r="O62" s="61" t="s">
        <v>527</v>
      </c>
      <c r="P62" s="62" t="s">
        <v>578</v>
      </c>
    </row>
    <row r="63" spans="1:16" ht="12.75" customHeight="1" thickBot="1" x14ac:dyDescent="0.25">
      <c r="A63" s="50" t="str">
        <f t="shared" si="6"/>
        <v>IBVS 5764 </v>
      </c>
      <c r="B63" s="16" t="str">
        <f t="shared" si="7"/>
        <v>I</v>
      </c>
      <c r="C63" s="50">
        <f t="shared" si="8"/>
        <v>54045.903899999998</v>
      </c>
      <c r="D63" s="10" t="str">
        <f t="shared" si="9"/>
        <v>vis</v>
      </c>
      <c r="E63" s="58">
        <f>VLOOKUP(C63,A!C$21:E$961,3,FALSE)</f>
        <v>14806.008492812953</v>
      </c>
      <c r="F63" s="16" t="s">
        <v>87</v>
      </c>
      <c r="G63" s="10" t="str">
        <f t="shared" si="10"/>
        <v>54045.9039</v>
      </c>
      <c r="H63" s="50">
        <f t="shared" si="11"/>
        <v>845</v>
      </c>
      <c r="I63" s="59" t="s">
        <v>595</v>
      </c>
      <c r="J63" s="60" t="s">
        <v>596</v>
      </c>
      <c r="K63" s="59" t="s">
        <v>597</v>
      </c>
      <c r="L63" s="59" t="s">
        <v>581</v>
      </c>
      <c r="M63" s="60" t="s">
        <v>577</v>
      </c>
      <c r="N63" s="60" t="s">
        <v>87</v>
      </c>
      <c r="O63" s="61" t="s">
        <v>527</v>
      </c>
      <c r="P63" s="62" t="s">
        <v>578</v>
      </c>
    </row>
    <row r="64" spans="1:16" ht="12.75" customHeight="1" thickBot="1" x14ac:dyDescent="0.25">
      <c r="A64" s="50" t="str">
        <f t="shared" si="6"/>
        <v>IBVS 5764 </v>
      </c>
      <c r="B64" s="16" t="str">
        <f t="shared" si="7"/>
        <v>I</v>
      </c>
      <c r="C64" s="50">
        <f t="shared" si="8"/>
        <v>54047.731</v>
      </c>
      <c r="D64" s="10" t="str">
        <f t="shared" si="9"/>
        <v>vis</v>
      </c>
      <c r="E64" s="58">
        <f>VLOOKUP(C64,A!C$21:E$961,3,FALSE)</f>
        <v>14807.008184769293</v>
      </c>
      <c r="F64" s="16" t="s">
        <v>87</v>
      </c>
      <c r="G64" s="10" t="str">
        <f t="shared" si="10"/>
        <v>54047.7310</v>
      </c>
      <c r="H64" s="50">
        <f t="shared" si="11"/>
        <v>846</v>
      </c>
      <c r="I64" s="59" t="s">
        <v>598</v>
      </c>
      <c r="J64" s="60" t="s">
        <v>599</v>
      </c>
      <c r="K64" s="59" t="s">
        <v>600</v>
      </c>
      <c r="L64" s="59" t="s">
        <v>494</v>
      </c>
      <c r="M64" s="60" t="s">
        <v>577</v>
      </c>
      <c r="N64" s="60" t="s">
        <v>87</v>
      </c>
      <c r="O64" s="61" t="s">
        <v>527</v>
      </c>
      <c r="P64" s="62" t="s">
        <v>578</v>
      </c>
    </row>
    <row r="65" spans="1:16" ht="12.75" customHeight="1" thickBot="1" x14ac:dyDescent="0.25">
      <c r="A65" s="50" t="str">
        <f t="shared" si="6"/>
        <v>IBVS 5764 </v>
      </c>
      <c r="B65" s="16" t="str">
        <f t="shared" si="7"/>
        <v>I</v>
      </c>
      <c r="C65" s="50">
        <f t="shared" si="8"/>
        <v>54067.836499999998</v>
      </c>
      <c r="D65" s="10" t="str">
        <f t="shared" si="9"/>
        <v>vis</v>
      </c>
      <c r="E65" s="58">
        <f>VLOOKUP(C65,A!C$21:E$961,3,FALSE)</f>
        <v>14818.008845175505</v>
      </c>
      <c r="F65" s="16" t="s">
        <v>87</v>
      </c>
      <c r="G65" s="10" t="str">
        <f t="shared" si="10"/>
        <v>54067.8365</v>
      </c>
      <c r="H65" s="50">
        <f t="shared" si="11"/>
        <v>857</v>
      </c>
      <c r="I65" s="59" t="s">
        <v>601</v>
      </c>
      <c r="J65" s="60" t="s">
        <v>602</v>
      </c>
      <c r="K65" s="59" t="s">
        <v>603</v>
      </c>
      <c r="L65" s="59" t="s">
        <v>604</v>
      </c>
      <c r="M65" s="60" t="s">
        <v>577</v>
      </c>
      <c r="N65" s="60" t="s">
        <v>87</v>
      </c>
      <c r="O65" s="61" t="s">
        <v>527</v>
      </c>
      <c r="P65" s="62" t="s">
        <v>578</v>
      </c>
    </row>
    <row r="66" spans="1:16" ht="12.75" customHeight="1" thickBot="1" x14ac:dyDescent="0.25">
      <c r="A66" s="50" t="str">
        <f t="shared" si="6"/>
        <v>IBVS 5764 </v>
      </c>
      <c r="B66" s="16" t="str">
        <f t="shared" si="7"/>
        <v>I</v>
      </c>
      <c r="C66" s="50">
        <f t="shared" si="8"/>
        <v>54080.628100000002</v>
      </c>
      <c r="D66" s="10" t="str">
        <f t="shared" si="9"/>
        <v>vis</v>
      </c>
      <c r="E66" s="58">
        <f>VLOOKUP(C66,A!C$21:E$961,3,FALSE)</f>
        <v>14825.007728448845</v>
      </c>
      <c r="F66" s="16" t="s">
        <v>87</v>
      </c>
      <c r="G66" s="10" t="str">
        <f t="shared" si="10"/>
        <v>54080.6281</v>
      </c>
      <c r="H66" s="50">
        <f t="shared" si="11"/>
        <v>864</v>
      </c>
      <c r="I66" s="59" t="s">
        <v>605</v>
      </c>
      <c r="J66" s="60" t="s">
        <v>606</v>
      </c>
      <c r="K66" s="59" t="s">
        <v>607</v>
      </c>
      <c r="L66" s="59" t="s">
        <v>608</v>
      </c>
      <c r="M66" s="60" t="s">
        <v>577</v>
      </c>
      <c r="N66" s="60" t="s">
        <v>87</v>
      </c>
      <c r="O66" s="61" t="s">
        <v>527</v>
      </c>
      <c r="P66" s="62" t="s">
        <v>578</v>
      </c>
    </row>
    <row r="67" spans="1:16" ht="12.75" customHeight="1" thickBot="1" x14ac:dyDescent="0.25">
      <c r="A67" s="50" t="str">
        <f t="shared" si="6"/>
        <v>IBVS 5764 </v>
      </c>
      <c r="B67" s="16" t="str">
        <f t="shared" si="7"/>
        <v>I</v>
      </c>
      <c r="C67" s="50">
        <f t="shared" si="8"/>
        <v>54100.734199999999</v>
      </c>
      <c r="D67" s="10" t="str">
        <f t="shared" si="9"/>
        <v>vis</v>
      </c>
      <c r="E67" s="58">
        <f>VLOOKUP(C67,A!C$21:E$961,3,FALSE)</f>
        <v>14836.00871714315</v>
      </c>
      <c r="F67" s="16" t="s">
        <v>87</v>
      </c>
      <c r="G67" s="10" t="str">
        <f t="shared" si="10"/>
        <v>54100.7342</v>
      </c>
      <c r="H67" s="50">
        <f t="shared" si="11"/>
        <v>875</v>
      </c>
      <c r="I67" s="59" t="s">
        <v>609</v>
      </c>
      <c r="J67" s="60" t="s">
        <v>610</v>
      </c>
      <c r="K67" s="59" t="s">
        <v>611</v>
      </c>
      <c r="L67" s="59" t="s">
        <v>612</v>
      </c>
      <c r="M67" s="60" t="s">
        <v>577</v>
      </c>
      <c r="N67" s="60" t="s">
        <v>87</v>
      </c>
      <c r="O67" s="61" t="s">
        <v>527</v>
      </c>
      <c r="P67" s="62" t="s">
        <v>578</v>
      </c>
    </row>
    <row r="68" spans="1:16" ht="12.75" customHeight="1" thickBot="1" x14ac:dyDescent="0.25">
      <c r="A68" s="50" t="str">
        <f t="shared" si="6"/>
        <v>IBVS 5910 </v>
      </c>
      <c r="B68" s="16" t="str">
        <f t="shared" si="7"/>
        <v>I</v>
      </c>
      <c r="C68" s="50">
        <f t="shared" si="8"/>
        <v>54321.881999999998</v>
      </c>
      <c r="D68" s="10" t="str">
        <f t="shared" si="9"/>
        <v>vis</v>
      </c>
      <c r="E68" s="58">
        <f>VLOOKUP(C68,A!C$21:E$961,3,FALSE)</f>
        <v>14957.009032846865</v>
      </c>
      <c r="F68" s="16" t="s">
        <v>87</v>
      </c>
      <c r="G68" s="10" t="str">
        <f t="shared" si="10"/>
        <v>54321.8820</v>
      </c>
      <c r="H68" s="50">
        <f t="shared" si="11"/>
        <v>996</v>
      </c>
      <c r="I68" s="59" t="s">
        <v>613</v>
      </c>
      <c r="J68" s="60" t="s">
        <v>614</v>
      </c>
      <c r="K68" s="59" t="s">
        <v>615</v>
      </c>
      <c r="L68" s="59" t="s">
        <v>612</v>
      </c>
      <c r="M68" s="60" t="s">
        <v>577</v>
      </c>
      <c r="N68" s="60" t="s">
        <v>87</v>
      </c>
      <c r="O68" s="61" t="s">
        <v>527</v>
      </c>
      <c r="P68" s="62" t="s">
        <v>616</v>
      </c>
    </row>
    <row r="69" spans="1:16" ht="12.75" customHeight="1" thickBot="1" x14ac:dyDescent="0.25">
      <c r="A69" s="50" t="str">
        <f t="shared" si="6"/>
        <v>IBVS 5910 </v>
      </c>
      <c r="B69" s="16" t="str">
        <f t="shared" si="7"/>
        <v>I</v>
      </c>
      <c r="C69" s="50">
        <f t="shared" si="8"/>
        <v>54332.847399999999</v>
      </c>
      <c r="D69" s="10" t="str">
        <f t="shared" si="9"/>
        <v>vis</v>
      </c>
      <c r="E69" s="58">
        <f>VLOOKUP(C69,A!C$21:E$961,3,FALSE)</f>
        <v>14963.008716596003</v>
      </c>
      <c r="F69" s="16" t="s">
        <v>87</v>
      </c>
      <c r="G69" s="10" t="str">
        <f t="shared" si="10"/>
        <v>54332.8474</v>
      </c>
      <c r="H69" s="50">
        <f t="shared" si="11"/>
        <v>1002</v>
      </c>
      <c r="I69" s="59" t="s">
        <v>617</v>
      </c>
      <c r="J69" s="60" t="s">
        <v>618</v>
      </c>
      <c r="K69" s="59" t="s">
        <v>619</v>
      </c>
      <c r="L69" s="59" t="s">
        <v>544</v>
      </c>
      <c r="M69" s="60" t="s">
        <v>577</v>
      </c>
      <c r="N69" s="60" t="s">
        <v>87</v>
      </c>
      <c r="O69" s="61" t="s">
        <v>527</v>
      </c>
      <c r="P69" s="62" t="s">
        <v>616</v>
      </c>
    </row>
    <row r="70" spans="1:16" ht="12.75" customHeight="1" thickBot="1" x14ac:dyDescent="0.25">
      <c r="A70" s="50" t="str">
        <f t="shared" si="6"/>
        <v>IBVS 5910 </v>
      </c>
      <c r="B70" s="16" t="str">
        <f t="shared" si="7"/>
        <v>I</v>
      </c>
      <c r="C70" s="50">
        <f t="shared" si="8"/>
        <v>54343.813099999999</v>
      </c>
      <c r="D70" s="10" t="str">
        <f t="shared" si="9"/>
        <v>vis</v>
      </c>
      <c r="E70" s="58">
        <f>VLOOKUP(C70,A!C$21:E$961,3,FALSE)</f>
        <v>14969.008564489186</v>
      </c>
      <c r="F70" s="16" t="s">
        <v>87</v>
      </c>
      <c r="G70" s="10" t="str">
        <f t="shared" si="10"/>
        <v>54343.8131</v>
      </c>
      <c r="H70" s="50">
        <f t="shared" si="11"/>
        <v>1008</v>
      </c>
      <c r="I70" s="59" t="s">
        <v>620</v>
      </c>
      <c r="J70" s="60" t="s">
        <v>621</v>
      </c>
      <c r="K70" s="59" t="s">
        <v>622</v>
      </c>
      <c r="L70" s="59" t="s">
        <v>494</v>
      </c>
      <c r="M70" s="60" t="s">
        <v>577</v>
      </c>
      <c r="N70" s="60" t="s">
        <v>87</v>
      </c>
      <c r="O70" s="61" t="s">
        <v>527</v>
      </c>
      <c r="P70" s="62" t="s">
        <v>616</v>
      </c>
    </row>
    <row r="71" spans="1:16" ht="12.75" customHeight="1" thickBot="1" x14ac:dyDescent="0.25">
      <c r="A71" s="50" t="str">
        <f t="shared" si="6"/>
        <v>IBVS 5910 </v>
      </c>
      <c r="B71" s="16" t="str">
        <f t="shared" si="7"/>
        <v>I</v>
      </c>
      <c r="C71" s="50">
        <f t="shared" si="8"/>
        <v>54365.745600000002</v>
      </c>
      <c r="D71" s="10" t="str">
        <f t="shared" si="9"/>
        <v>vis</v>
      </c>
      <c r="E71" s="58">
        <f>VLOOKUP(C71,A!C$21:E$961,3,FALSE)</f>
        <v>14981.008862137058</v>
      </c>
      <c r="F71" s="16" t="s">
        <v>87</v>
      </c>
      <c r="G71" s="10" t="str">
        <f t="shared" si="10"/>
        <v>54365.7456</v>
      </c>
      <c r="H71" s="50">
        <f t="shared" si="11"/>
        <v>1020</v>
      </c>
      <c r="I71" s="59" t="s">
        <v>623</v>
      </c>
      <c r="J71" s="60" t="s">
        <v>624</v>
      </c>
      <c r="K71" s="59" t="s">
        <v>625</v>
      </c>
      <c r="L71" s="59" t="s">
        <v>573</v>
      </c>
      <c r="M71" s="60" t="s">
        <v>577</v>
      </c>
      <c r="N71" s="60" t="s">
        <v>87</v>
      </c>
      <c r="O71" s="61" t="s">
        <v>527</v>
      </c>
      <c r="P71" s="62" t="s">
        <v>616</v>
      </c>
    </row>
    <row r="72" spans="1:16" ht="12.75" customHeight="1" thickBot="1" x14ac:dyDescent="0.25">
      <c r="A72" s="50" t="str">
        <f t="shared" si="6"/>
        <v>IBVS 5910 </v>
      </c>
      <c r="B72" s="16" t="str">
        <f t="shared" si="7"/>
        <v>I</v>
      </c>
      <c r="C72" s="50">
        <f t="shared" si="8"/>
        <v>54387.678500000002</v>
      </c>
      <c r="D72" s="10" t="str">
        <f t="shared" si="9"/>
        <v>vis</v>
      </c>
      <c r="E72" s="58">
        <f>VLOOKUP(C72,A!C$21:E$961,3,FALSE)</f>
        <v>14993.009378643657</v>
      </c>
      <c r="F72" s="16" t="s">
        <v>87</v>
      </c>
      <c r="G72" s="10" t="str">
        <f t="shared" si="10"/>
        <v>54387.6785</v>
      </c>
      <c r="H72" s="50">
        <f t="shared" si="11"/>
        <v>1032</v>
      </c>
      <c r="I72" s="59" t="s">
        <v>626</v>
      </c>
      <c r="J72" s="60" t="s">
        <v>627</v>
      </c>
      <c r="K72" s="59" t="s">
        <v>628</v>
      </c>
      <c r="L72" s="59" t="s">
        <v>539</v>
      </c>
      <c r="M72" s="60" t="s">
        <v>577</v>
      </c>
      <c r="N72" s="60" t="s">
        <v>87</v>
      </c>
      <c r="O72" s="61" t="s">
        <v>527</v>
      </c>
      <c r="P72" s="62" t="s">
        <v>616</v>
      </c>
    </row>
    <row r="73" spans="1:16" ht="12.75" customHeight="1" thickBot="1" x14ac:dyDescent="0.25">
      <c r="A73" s="50" t="str">
        <f t="shared" si="6"/>
        <v>IBVS 5910 </v>
      </c>
      <c r="B73" s="16" t="str">
        <f t="shared" si="7"/>
        <v>I</v>
      </c>
      <c r="C73" s="50">
        <f t="shared" si="8"/>
        <v>54409.6103</v>
      </c>
      <c r="D73" s="10" t="str">
        <f t="shared" si="9"/>
        <v>vis</v>
      </c>
      <c r="E73" s="58">
        <f>VLOOKUP(C73,A!C$21:E$961,3,FALSE)</f>
        <v>15005.009293288753</v>
      </c>
      <c r="F73" s="16" t="s">
        <v>87</v>
      </c>
      <c r="G73" s="10" t="str">
        <f t="shared" si="10"/>
        <v>54409.6103</v>
      </c>
      <c r="H73" s="50">
        <f t="shared" si="11"/>
        <v>1044</v>
      </c>
      <c r="I73" s="59" t="s">
        <v>629</v>
      </c>
      <c r="J73" s="60" t="s">
        <v>630</v>
      </c>
      <c r="K73" s="59" t="s">
        <v>631</v>
      </c>
      <c r="L73" s="59" t="s">
        <v>525</v>
      </c>
      <c r="M73" s="60" t="s">
        <v>577</v>
      </c>
      <c r="N73" s="60" t="s">
        <v>87</v>
      </c>
      <c r="O73" s="61" t="s">
        <v>527</v>
      </c>
      <c r="P73" s="62" t="s">
        <v>616</v>
      </c>
    </row>
    <row r="74" spans="1:16" ht="12.75" customHeight="1" thickBot="1" x14ac:dyDescent="0.25">
      <c r="A74" s="50" t="str">
        <f t="shared" si="6"/>
        <v>IBVS 5910 </v>
      </c>
      <c r="B74" s="16" t="str">
        <f t="shared" si="7"/>
        <v>I</v>
      </c>
      <c r="C74" s="50">
        <f t="shared" si="8"/>
        <v>54418.7474</v>
      </c>
      <c r="D74" s="10" t="str">
        <f t="shared" si="9"/>
        <v>vis</v>
      </c>
      <c r="E74" s="58">
        <f>VLOOKUP(C74,A!C$21:E$961,3,FALSE)</f>
        <v>15010.008628505366</v>
      </c>
      <c r="F74" s="16" t="s">
        <v>87</v>
      </c>
      <c r="G74" s="10" t="str">
        <f t="shared" si="10"/>
        <v>54418.7474</v>
      </c>
      <c r="H74" s="50">
        <f t="shared" si="11"/>
        <v>1049</v>
      </c>
      <c r="I74" s="59" t="s">
        <v>632</v>
      </c>
      <c r="J74" s="60" t="s">
        <v>633</v>
      </c>
      <c r="K74" s="59" t="s">
        <v>634</v>
      </c>
      <c r="L74" s="59" t="s">
        <v>635</v>
      </c>
      <c r="M74" s="60" t="s">
        <v>577</v>
      </c>
      <c r="N74" s="60" t="s">
        <v>87</v>
      </c>
      <c r="O74" s="61" t="s">
        <v>527</v>
      </c>
      <c r="P74" s="62" t="s">
        <v>616</v>
      </c>
    </row>
    <row r="75" spans="1:16" ht="12.75" customHeight="1" thickBot="1" x14ac:dyDescent="0.25">
      <c r="A75" s="50" t="str">
        <f t="shared" ref="A75:A106" si="12">P75</f>
        <v>IBVS 5910 </v>
      </c>
      <c r="B75" s="16" t="str">
        <f t="shared" ref="B75:B106" si="13">IF(H75=INT(H75),"I","II")</f>
        <v>I</v>
      </c>
      <c r="C75" s="50">
        <f t="shared" ref="C75:C106" si="14">1*G75</f>
        <v>54420.576000000001</v>
      </c>
      <c r="D75" s="10" t="str">
        <f t="shared" ref="D75:D106" si="15">VLOOKUP(F75,I$1:J$5,2,FALSE)</f>
        <v>vis</v>
      </c>
      <c r="E75" s="58">
        <f>VLOOKUP(C75,A!C$21:E$961,3,FALSE)</f>
        <v>15011.009141181938</v>
      </c>
      <c r="F75" s="16" t="s">
        <v>87</v>
      </c>
      <c r="G75" s="10" t="str">
        <f t="shared" ref="G75:G106" si="16">MID(I75,3,LEN(I75)-3)</f>
        <v>54420.5760</v>
      </c>
      <c r="H75" s="50">
        <f t="shared" ref="H75:H106" si="17">1*K75</f>
        <v>1050</v>
      </c>
      <c r="I75" s="59" t="s">
        <v>636</v>
      </c>
      <c r="J75" s="60" t="s">
        <v>637</v>
      </c>
      <c r="K75" s="59" t="s">
        <v>638</v>
      </c>
      <c r="L75" s="59" t="s">
        <v>531</v>
      </c>
      <c r="M75" s="60" t="s">
        <v>577</v>
      </c>
      <c r="N75" s="60" t="s">
        <v>87</v>
      </c>
      <c r="O75" s="61" t="s">
        <v>527</v>
      </c>
      <c r="P75" s="62" t="s">
        <v>616</v>
      </c>
    </row>
    <row r="76" spans="1:16" ht="12.75" customHeight="1" thickBot="1" x14ac:dyDescent="0.25">
      <c r="A76" s="50" t="str">
        <f t="shared" si="12"/>
        <v>BAVM 209 </v>
      </c>
      <c r="B76" s="16" t="str">
        <f t="shared" si="13"/>
        <v>I</v>
      </c>
      <c r="C76" s="50">
        <f t="shared" si="14"/>
        <v>54718.4853</v>
      </c>
      <c r="D76" s="10" t="str">
        <f t="shared" si="15"/>
        <v>vis</v>
      </c>
      <c r="E76" s="58">
        <f>VLOOKUP(C76,A!C$21:E$961,3,FALSE)</f>
        <v>15174.009267572852</v>
      </c>
      <c r="F76" s="16" t="s">
        <v>87</v>
      </c>
      <c r="G76" s="10" t="str">
        <f t="shared" si="16"/>
        <v>54718.4853</v>
      </c>
      <c r="H76" s="50">
        <f t="shared" si="17"/>
        <v>1213</v>
      </c>
      <c r="I76" s="59" t="s">
        <v>639</v>
      </c>
      <c r="J76" s="60" t="s">
        <v>640</v>
      </c>
      <c r="K76" s="59" t="s">
        <v>641</v>
      </c>
      <c r="L76" s="59" t="s">
        <v>544</v>
      </c>
      <c r="M76" s="60" t="s">
        <v>577</v>
      </c>
      <c r="N76" s="60" t="s">
        <v>642</v>
      </c>
      <c r="O76" s="61" t="s">
        <v>643</v>
      </c>
      <c r="P76" s="62" t="s">
        <v>644</v>
      </c>
    </row>
    <row r="77" spans="1:16" ht="12.75" customHeight="1" thickBot="1" x14ac:dyDescent="0.25">
      <c r="A77" s="50" t="str">
        <f t="shared" si="12"/>
        <v>IBVS 5910 </v>
      </c>
      <c r="B77" s="16" t="str">
        <f t="shared" si="13"/>
        <v>I</v>
      </c>
      <c r="C77" s="50">
        <f t="shared" si="14"/>
        <v>54734.9352</v>
      </c>
      <c r="D77" s="10" t="str">
        <f t="shared" si="15"/>
        <v>vis</v>
      </c>
      <c r="E77" s="58">
        <f>VLOOKUP(C77,A!C$21:E$961,3,FALSE)</f>
        <v>15183.009778060836</v>
      </c>
      <c r="F77" s="16" t="s">
        <v>87</v>
      </c>
      <c r="G77" s="10" t="str">
        <f t="shared" si="16"/>
        <v>54734.9352</v>
      </c>
      <c r="H77" s="50">
        <f t="shared" si="17"/>
        <v>1222</v>
      </c>
      <c r="I77" s="59" t="s">
        <v>645</v>
      </c>
      <c r="J77" s="60" t="s">
        <v>646</v>
      </c>
      <c r="K77" s="59" t="s">
        <v>647</v>
      </c>
      <c r="L77" s="59" t="s">
        <v>525</v>
      </c>
      <c r="M77" s="60" t="s">
        <v>577</v>
      </c>
      <c r="N77" s="60" t="s">
        <v>87</v>
      </c>
      <c r="O77" s="61" t="s">
        <v>527</v>
      </c>
      <c r="P77" s="62" t="s">
        <v>616</v>
      </c>
    </row>
    <row r="78" spans="1:16" ht="12.75" customHeight="1" thickBot="1" x14ac:dyDescent="0.25">
      <c r="A78" s="50" t="str">
        <f t="shared" si="12"/>
        <v>IBVS 5910 </v>
      </c>
      <c r="B78" s="16" t="str">
        <f t="shared" si="13"/>
        <v>I</v>
      </c>
      <c r="C78" s="50">
        <f t="shared" si="14"/>
        <v>54736.760799999996</v>
      </c>
      <c r="D78" s="10" t="str">
        <f t="shared" si="15"/>
        <v>vis</v>
      </c>
      <c r="E78" s="58">
        <f>VLOOKUP(C78,A!C$21:E$961,3,FALSE)</f>
        <v>15184.008649296942</v>
      </c>
      <c r="F78" s="16" t="s">
        <v>87</v>
      </c>
      <c r="G78" s="10" t="str">
        <f t="shared" si="16"/>
        <v>54736.7608</v>
      </c>
      <c r="H78" s="50">
        <f t="shared" si="17"/>
        <v>1223</v>
      </c>
      <c r="I78" s="59" t="s">
        <v>648</v>
      </c>
      <c r="J78" s="60" t="s">
        <v>649</v>
      </c>
      <c r="K78" s="59" t="s">
        <v>650</v>
      </c>
      <c r="L78" s="59" t="s">
        <v>608</v>
      </c>
      <c r="M78" s="60" t="s">
        <v>577</v>
      </c>
      <c r="N78" s="60" t="s">
        <v>87</v>
      </c>
      <c r="O78" s="61" t="s">
        <v>527</v>
      </c>
      <c r="P78" s="62" t="s">
        <v>616</v>
      </c>
    </row>
    <row r="79" spans="1:16" ht="12.75" customHeight="1" thickBot="1" x14ac:dyDescent="0.25">
      <c r="A79" s="50" t="str">
        <f t="shared" si="12"/>
        <v>IBVS 5910 </v>
      </c>
      <c r="B79" s="16" t="str">
        <f t="shared" si="13"/>
        <v>I</v>
      </c>
      <c r="C79" s="50">
        <f t="shared" si="14"/>
        <v>54745.900199999996</v>
      </c>
      <c r="D79" s="10" t="str">
        <f t="shared" si="15"/>
        <v>vis</v>
      </c>
      <c r="E79" s="58">
        <f>VLOOKUP(C79,A!C$21:E$961,3,FALSE)</f>
        <v>15189.009242951242</v>
      </c>
      <c r="F79" s="16" t="s">
        <v>87</v>
      </c>
      <c r="G79" s="10" t="str">
        <f t="shared" si="16"/>
        <v>54745.9002</v>
      </c>
      <c r="H79" s="50">
        <f t="shared" si="17"/>
        <v>1228</v>
      </c>
      <c r="I79" s="59" t="s">
        <v>651</v>
      </c>
      <c r="J79" s="60" t="s">
        <v>652</v>
      </c>
      <c r="K79" s="59" t="s">
        <v>653</v>
      </c>
      <c r="L79" s="59" t="s">
        <v>567</v>
      </c>
      <c r="M79" s="60" t="s">
        <v>577</v>
      </c>
      <c r="N79" s="60" t="s">
        <v>87</v>
      </c>
      <c r="O79" s="61" t="s">
        <v>527</v>
      </c>
      <c r="P79" s="62" t="s">
        <v>616</v>
      </c>
    </row>
    <row r="80" spans="1:16" ht="12.75" customHeight="1" thickBot="1" x14ac:dyDescent="0.25">
      <c r="A80" s="50" t="str">
        <f t="shared" si="12"/>
        <v>IBVS 5910 </v>
      </c>
      <c r="B80" s="16" t="str">
        <f t="shared" si="13"/>
        <v>I</v>
      </c>
      <c r="C80" s="50">
        <f t="shared" si="14"/>
        <v>54747.728999999999</v>
      </c>
      <c r="D80" s="10" t="str">
        <f t="shared" si="15"/>
        <v>vis</v>
      </c>
      <c r="E80" s="58">
        <f>VLOOKUP(C80,A!C$21:E$961,3,FALSE)</f>
        <v>15190.00986505718</v>
      </c>
      <c r="F80" s="16" t="s">
        <v>87</v>
      </c>
      <c r="G80" s="10" t="str">
        <f t="shared" si="16"/>
        <v>54747.7290</v>
      </c>
      <c r="H80" s="50">
        <f t="shared" si="17"/>
        <v>1229</v>
      </c>
      <c r="I80" s="59" t="s">
        <v>654</v>
      </c>
      <c r="J80" s="60" t="s">
        <v>655</v>
      </c>
      <c r="K80" s="59" t="s">
        <v>656</v>
      </c>
      <c r="L80" s="59" t="s">
        <v>539</v>
      </c>
      <c r="M80" s="60" t="s">
        <v>577</v>
      </c>
      <c r="N80" s="60" t="s">
        <v>87</v>
      </c>
      <c r="O80" s="61" t="s">
        <v>527</v>
      </c>
      <c r="P80" s="62" t="s">
        <v>616</v>
      </c>
    </row>
    <row r="81" spans="1:16" ht="12.75" customHeight="1" thickBot="1" x14ac:dyDescent="0.25">
      <c r="A81" s="50" t="str">
        <f t="shared" si="12"/>
        <v>IBVS 5910 </v>
      </c>
      <c r="B81" s="16" t="str">
        <f t="shared" si="13"/>
        <v>I</v>
      </c>
      <c r="C81" s="50">
        <f t="shared" si="14"/>
        <v>54756.866800000003</v>
      </c>
      <c r="D81" s="10" t="str">
        <f t="shared" si="15"/>
        <v>vis</v>
      </c>
      <c r="E81" s="58">
        <f>VLOOKUP(C81,A!C$21:E$961,3,FALSE)</f>
        <v>15195.009583276569</v>
      </c>
      <c r="F81" s="16" t="s">
        <v>87</v>
      </c>
      <c r="G81" s="10" t="str">
        <f t="shared" si="16"/>
        <v>54756.8668</v>
      </c>
      <c r="H81" s="50">
        <f t="shared" si="17"/>
        <v>1234</v>
      </c>
      <c r="I81" s="59" t="s">
        <v>657</v>
      </c>
      <c r="J81" s="60" t="s">
        <v>658</v>
      </c>
      <c r="K81" s="59" t="s">
        <v>659</v>
      </c>
      <c r="L81" s="59" t="s">
        <v>482</v>
      </c>
      <c r="M81" s="60" t="s">
        <v>577</v>
      </c>
      <c r="N81" s="60" t="s">
        <v>87</v>
      </c>
      <c r="O81" s="61" t="s">
        <v>527</v>
      </c>
      <c r="P81" s="62" t="s">
        <v>616</v>
      </c>
    </row>
    <row r="82" spans="1:16" ht="12.75" customHeight="1" thickBot="1" x14ac:dyDescent="0.25">
      <c r="A82" s="50" t="str">
        <f t="shared" si="12"/>
        <v>IBVS 5910 </v>
      </c>
      <c r="B82" s="16" t="str">
        <f t="shared" si="13"/>
        <v>I</v>
      </c>
      <c r="C82" s="50">
        <f t="shared" si="14"/>
        <v>54758.695699999997</v>
      </c>
      <c r="D82" s="10" t="str">
        <f t="shared" si="15"/>
        <v>vis</v>
      </c>
      <c r="E82" s="58">
        <f>VLOOKUP(C82,A!C$21:E$961,3,FALSE)</f>
        <v>15196.010260097182</v>
      </c>
      <c r="F82" s="16" t="s">
        <v>87</v>
      </c>
      <c r="G82" s="10" t="str">
        <f t="shared" si="16"/>
        <v>54758.6957</v>
      </c>
      <c r="H82" s="50">
        <f t="shared" si="17"/>
        <v>1235</v>
      </c>
      <c r="I82" s="59" t="s">
        <v>660</v>
      </c>
      <c r="J82" s="60" t="s">
        <v>661</v>
      </c>
      <c r="K82" s="59" t="s">
        <v>662</v>
      </c>
      <c r="L82" s="59" t="s">
        <v>663</v>
      </c>
      <c r="M82" s="60" t="s">
        <v>577</v>
      </c>
      <c r="N82" s="60" t="s">
        <v>87</v>
      </c>
      <c r="O82" s="61" t="s">
        <v>527</v>
      </c>
      <c r="P82" s="62" t="s">
        <v>616</v>
      </c>
    </row>
    <row r="83" spans="1:16" ht="12.75" customHeight="1" thickBot="1" x14ac:dyDescent="0.25">
      <c r="A83" s="50" t="str">
        <f t="shared" si="12"/>
        <v>IBVS 5910 </v>
      </c>
      <c r="B83" s="16" t="str">
        <f t="shared" si="13"/>
        <v>I</v>
      </c>
      <c r="C83" s="50">
        <f t="shared" si="14"/>
        <v>54767.832300000002</v>
      </c>
      <c r="D83" s="10" t="str">
        <f t="shared" si="15"/>
        <v>vis</v>
      </c>
      <c r="E83" s="58">
        <f>VLOOKUP(C83,A!C$21:E$961,3,FALSE)</f>
        <v>15201.009321740388</v>
      </c>
      <c r="F83" s="16" t="s">
        <v>87</v>
      </c>
      <c r="G83" s="10" t="str">
        <f t="shared" si="16"/>
        <v>54767.8323</v>
      </c>
      <c r="H83" s="50">
        <f t="shared" si="17"/>
        <v>1240</v>
      </c>
      <c r="I83" s="59" t="s">
        <v>664</v>
      </c>
      <c r="J83" s="60" t="s">
        <v>665</v>
      </c>
      <c r="K83" s="59" t="s">
        <v>666</v>
      </c>
      <c r="L83" s="59" t="s">
        <v>667</v>
      </c>
      <c r="M83" s="60" t="s">
        <v>577</v>
      </c>
      <c r="N83" s="60" t="s">
        <v>87</v>
      </c>
      <c r="O83" s="61" t="s">
        <v>527</v>
      </c>
      <c r="P83" s="62" t="s">
        <v>616</v>
      </c>
    </row>
    <row r="84" spans="1:16" ht="12.75" customHeight="1" thickBot="1" x14ac:dyDescent="0.25">
      <c r="A84" s="50" t="str">
        <f t="shared" si="12"/>
        <v>IBVS 5910 </v>
      </c>
      <c r="B84" s="16" t="str">
        <f t="shared" si="13"/>
        <v>I</v>
      </c>
      <c r="C84" s="50">
        <f t="shared" si="14"/>
        <v>54778.798699999999</v>
      </c>
      <c r="D84" s="10" t="str">
        <f t="shared" si="15"/>
        <v>vis</v>
      </c>
      <c r="E84" s="58">
        <f>VLOOKUP(C84,A!C$21:E$961,3,FALSE)</f>
        <v>15207.009552636346</v>
      </c>
      <c r="F84" s="16" t="s">
        <v>87</v>
      </c>
      <c r="G84" s="10" t="str">
        <f t="shared" si="16"/>
        <v>54778.7987</v>
      </c>
      <c r="H84" s="50">
        <f t="shared" si="17"/>
        <v>1246</v>
      </c>
      <c r="I84" s="59" t="s">
        <v>668</v>
      </c>
      <c r="J84" s="60" t="s">
        <v>669</v>
      </c>
      <c r="K84" s="59" t="s">
        <v>670</v>
      </c>
      <c r="L84" s="59" t="s">
        <v>581</v>
      </c>
      <c r="M84" s="60" t="s">
        <v>577</v>
      </c>
      <c r="N84" s="60" t="s">
        <v>87</v>
      </c>
      <c r="O84" s="61" t="s">
        <v>527</v>
      </c>
      <c r="P84" s="62" t="s">
        <v>616</v>
      </c>
    </row>
    <row r="85" spans="1:16" ht="12.75" customHeight="1" thickBot="1" x14ac:dyDescent="0.25">
      <c r="A85" s="50" t="str">
        <f t="shared" si="12"/>
        <v>IBVS 5910 </v>
      </c>
      <c r="B85" s="16" t="str">
        <f t="shared" si="13"/>
        <v>I</v>
      </c>
      <c r="C85" s="50">
        <f t="shared" si="14"/>
        <v>54778.800300000003</v>
      </c>
      <c r="D85" s="10" t="str">
        <f t="shared" si="15"/>
        <v>vis</v>
      </c>
      <c r="E85" s="58">
        <f>VLOOKUP(C85,A!C$21:E$961,3,FALSE)</f>
        <v>15207.01042807126</v>
      </c>
      <c r="F85" s="16" t="s">
        <v>87</v>
      </c>
      <c r="G85" s="10" t="str">
        <f t="shared" si="16"/>
        <v>54778.8003</v>
      </c>
      <c r="H85" s="50">
        <f t="shared" si="17"/>
        <v>1246</v>
      </c>
      <c r="I85" s="59" t="s">
        <v>671</v>
      </c>
      <c r="J85" s="60" t="s">
        <v>672</v>
      </c>
      <c r="K85" s="59" t="s">
        <v>670</v>
      </c>
      <c r="L85" s="59" t="s">
        <v>673</v>
      </c>
      <c r="M85" s="60" t="s">
        <v>577</v>
      </c>
      <c r="N85" s="60" t="s">
        <v>87</v>
      </c>
      <c r="O85" s="61" t="s">
        <v>527</v>
      </c>
      <c r="P85" s="62" t="s">
        <v>616</v>
      </c>
    </row>
    <row r="86" spans="1:16" ht="12.75" customHeight="1" thickBot="1" x14ac:dyDescent="0.25">
      <c r="A86" s="50" t="str">
        <f t="shared" si="12"/>
        <v>IBVS 5910 </v>
      </c>
      <c r="B86" s="16" t="str">
        <f t="shared" si="13"/>
        <v>I</v>
      </c>
      <c r="C86" s="50">
        <f t="shared" si="14"/>
        <v>54789.764600000002</v>
      </c>
      <c r="D86" s="10" t="str">
        <f t="shared" si="15"/>
        <v>vis</v>
      </c>
      <c r="E86" s="58">
        <f>VLOOKUP(C86,A!C$21:E$961,3,FALSE)</f>
        <v>15213.009509958894</v>
      </c>
      <c r="F86" s="16" t="s">
        <v>87</v>
      </c>
      <c r="G86" s="10" t="str">
        <f t="shared" si="16"/>
        <v>54789.7646</v>
      </c>
      <c r="H86" s="50">
        <f t="shared" si="17"/>
        <v>1252</v>
      </c>
      <c r="I86" s="59" t="s">
        <v>674</v>
      </c>
      <c r="J86" s="60" t="s">
        <v>675</v>
      </c>
      <c r="K86" s="59" t="s">
        <v>676</v>
      </c>
      <c r="L86" s="59" t="s">
        <v>677</v>
      </c>
      <c r="M86" s="60" t="s">
        <v>577</v>
      </c>
      <c r="N86" s="60" t="s">
        <v>87</v>
      </c>
      <c r="O86" s="61" t="s">
        <v>527</v>
      </c>
      <c r="P86" s="62" t="s">
        <v>616</v>
      </c>
    </row>
    <row r="87" spans="1:16" ht="12.75" customHeight="1" thickBot="1" x14ac:dyDescent="0.25">
      <c r="A87" s="50" t="str">
        <f t="shared" si="12"/>
        <v>IBVS 5910 </v>
      </c>
      <c r="B87" s="16" t="str">
        <f t="shared" si="13"/>
        <v>I</v>
      </c>
      <c r="C87" s="50">
        <f t="shared" si="14"/>
        <v>54800.729500000001</v>
      </c>
      <c r="D87" s="10" t="str">
        <f t="shared" si="15"/>
        <v>vis</v>
      </c>
      <c r="E87" s="58">
        <f>VLOOKUP(C87,A!C$21:E$961,3,FALSE)</f>
        <v>15219.008920134622</v>
      </c>
      <c r="F87" s="16" t="s">
        <v>87</v>
      </c>
      <c r="G87" s="10" t="str">
        <f t="shared" si="16"/>
        <v>54800.7295</v>
      </c>
      <c r="H87" s="50">
        <f t="shared" si="17"/>
        <v>1258</v>
      </c>
      <c r="I87" s="59" t="s">
        <v>678</v>
      </c>
      <c r="J87" s="60" t="s">
        <v>679</v>
      </c>
      <c r="K87" s="59" t="s">
        <v>680</v>
      </c>
      <c r="L87" s="59" t="s">
        <v>553</v>
      </c>
      <c r="M87" s="60" t="s">
        <v>577</v>
      </c>
      <c r="N87" s="60" t="s">
        <v>87</v>
      </c>
      <c r="O87" s="61" t="s">
        <v>527</v>
      </c>
      <c r="P87" s="62" t="s">
        <v>616</v>
      </c>
    </row>
    <row r="88" spans="1:16" ht="12.75" customHeight="1" thickBot="1" x14ac:dyDescent="0.25">
      <c r="A88" s="50" t="str">
        <f t="shared" si="12"/>
        <v>IBVS 5910 </v>
      </c>
      <c r="B88" s="16" t="str">
        <f t="shared" si="13"/>
        <v>I</v>
      </c>
      <c r="C88" s="50">
        <f t="shared" si="14"/>
        <v>54811.696199999998</v>
      </c>
      <c r="D88" s="10" t="str">
        <f t="shared" si="15"/>
        <v>vis</v>
      </c>
      <c r="E88" s="58">
        <f>VLOOKUP(C88,A!C$21:E$961,3,FALSE)</f>
        <v>15225.009315174624</v>
      </c>
      <c r="F88" s="16" t="s">
        <v>87</v>
      </c>
      <c r="G88" s="10" t="str">
        <f t="shared" si="16"/>
        <v>54811.6962</v>
      </c>
      <c r="H88" s="50">
        <f t="shared" si="17"/>
        <v>1264</v>
      </c>
      <c r="I88" s="59" t="s">
        <v>681</v>
      </c>
      <c r="J88" s="60" t="s">
        <v>682</v>
      </c>
      <c r="K88" s="59" t="s">
        <v>683</v>
      </c>
      <c r="L88" s="59" t="s">
        <v>567</v>
      </c>
      <c r="M88" s="60" t="s">
        <v>577</v>
      </c>
      <c r="N88" s="60" t="s">
        <v>87</v>
      </c>
      <c r="O88" s="61" t="s">
        <v>527</v>
      </c>
      <c r="P88" s="62" t="s">
        <v>616</v>
      </c>
    </row>
    <row r="89" spans="1:16" ht="12.75" customHeight="1" thickBot="1" x14ac:dyDescent="0.25">
      <c r="A89" s="50" t="str">
        <f t="shared" si="12"/>
        <v>IBVS 5910 </v>
      </c>
      <c r="B89" s="16" t="str">
        <f t="shared" si="13"/>
        <v>I</v>
      </c>
      <c r="C89" s="50">
        <f t="shared" si="14"/>
        <v>54822.662199999999</v>
      </c>
      <c r="D89" s="10" t="str">
        <f t="shared" si="15"/>
        <v>vis</v>
      </c>
      <c r="E89" s="58">
        <f>VLOOKUP(C89,A!C$21:E$961,3,FALSE)</f>
        <v>15231.009327211854</v>
      </c>
      <c r="F89" s="16" t="s">
        <v>87</v>
      </c>
      <c r="G89" s="10" t="str">
        <f t="shared" si="16"/>
        <v>54822.6622</v>
      </c>
      <c r="H89" s="50">
        <f t="shared" si="17"/>
        <v>1270</v>
      </c>
      <c r="I89" s="59" t="s">
        <v>684</v>
      </c>
      <c r="J89" s="60" t="s">
        <v>685</v>
      </c>
      <c r="K89" s="59" t="s">
        <v>686</v>
      </c>
      <c r="L89" s="59" t="s">
        <v>567</v>
      </c>
      <c r="M89" s="60" t="s">
        <v>577</v>
      </c>
      <c r="N89" s="60" t="s">
        <v>87</v>
      </c>
      <c r="O89" s="61" t="s">
        <v>527</v>
      </c>
      <c r="P89" s="62" t="s">
        <v>616</v>
      </c>
    </row>
    <row r="90" spans="1:16" ht="12.75" customHeight="1" thickBot="1" x14ac:dyDescent="0.25">
      <c r="A90" s="50" t="str">
        <f t="shared" si="12"/>
        <v>BAVM 234 </v>
      </c>
      <c r="B90" s="16" t="str">
        <f t="shared" si="13"/>
        <v>I</v>
      </c>
      <c r="C90" s="50">
        <f t="shared" si="14"/>
        <v>56650.333200000001</v>
      </c>
      <c r="D90" s="10" t="str">
        <f t="shared" si="15"/>
        <v>vis</v>
      </c>
      <c r="E90" s="58">
        <f>VLOOKUP(C90,A!C$21:E$961,3,FALSE)</f>
        <v>16231.013704386422</v>
      </c>
      <c r="F90" s="16" t="s">
        <v>87</v>
      </c>
      <c r="G90" s="10" t="str">
        <f t="shared" si="16"/>
        <v>56650.3332</v>
      </c>
      <c r="H90" s="50">
        <f t="shared" si="17"/>
        <v>2270</v>
      </c>
      <c r="I90" s="59" t="s">
        <v>687</v>
      </c>
      <c r="J90" s="60" t="s">
        <v>688</v>
      </c>
      <c r="K90" s="59" t="s">
        <v>689</v>
      </c>
      <c r="L90" s="59" t="s">
        <v>690</v>
      </c>
      <c r="M90" s="60" t="s">
        <v>577</v>
      </c>
      <c r="N90" s="60" t="s">
        <v>588</v>
      </c>
      <c r="O90" s="61" t="s">
        <v>589</v>
      </c>
      <c r="P90" s="62" t="s">
        <v>691</v>
      </c>
    </row>
    <row r="91" spans="1:16" ht="12.75" customHeight="1" thickBot="1" x14ac:dyDescent="0.25">
      <c r="A91" s="50" t="str">
        <f t="shared" si="12"/>
        <v> VB 7.72 </v>
      </c>
      <c r="B91" s="16" t="str">
        <f t="shared" si="13"/>
        <v>I</v>
      </c>
      <c r="C91" s="50">
        <f t="shared" si="14"/>
        <v>14672.486000000001</v>
      </c>
      <c r="D91" s="10" t="str">
        <f t="shared" si="15"/>
        <v>vis</v>
      </c>
      <c r="E91" s="58">
        <f>VLOOKUP(C91,A!C$21:E$961,3,FALSE)</f>
        <v>-6737.0319364127836</v>
      </c>
      <c r="F91" s="16" t="s">
        <v>87</v>
      </c>
      <c r="G91" s="10" t="str">
        <f t="shared" si="16"/>
        <v>14672.486</v>
      </c>
      <c r="H91" s="50">
        <f t="shared" si="17"/>
        <v>-20698</v>
      </c>
      <c r="I91" s="59" t="s">
        <v>88</v>
      </c>
      <c r="J91" s="60" t="s">
        <v>89</v>
      </c>
      <c r="K91" s="59">
        <v>-20698</v>
      </c>
      <c r="L91" s="59" t="s">
        <v>90</v>
      </c>
      <c r="M91" s="60" t="s">
        <v>91</v>
      </c>
      <c r="N91" s="60"/>
      <c r="O91" s="61" t="s">
        <v>92</v>
      </c>
      <c r="P91" s="61" t="s">
        <v>93</v>
      </c>
    </row>
    <row r="92" spans="1:16" ht="12.75" customHeight="1" thickBot="1" x14ac:dyDescent="0.25">
      <c r="A92" s="50" t="str">
        <f t="shared" si="12"/>
        <v> VB 7.72 </v>
      </c>
      <c r="B92" s="16" t="str">
        <f t="shared" si="13"/>
        <v>I</v>
      </c>
      <c r="C92" s="50">
        <f t="shared" si="14"/>
        <v>15403.562</v>
      </c>
      <c r="D92" s="10" t="str">
        <f t="shared" si="15"/>
        <v>vis</v>
      </c>
      <c r="E92" s="58">
        <f>VLOOKUP(C92,A!C$21:E$961,3,FALSE)</f>
        <v>-6337.0260272271189</v>
      </c>
      <c r="F92" s="16" t="s">
        <v>87</v>
      </c>
      <c r="G92" s="10" t="str">
        <f t="shared" si="16"/>
        <v>15403.562</v>
      </c>
      <c r="H92" s="50">
        <f t="shared" si="17"/>
        <v>-20298</v>
      </c>
      <c r="I92" s="59" t="s">
        <v>94</v>
      </c>
      <c r="J92" s="60" t="s">
        <v>95</v>
      </c>
      <c r="K92" s="59">
        <v>-20298</v>
      </c>
      <c r="L92" s="59" t="s">
        <v>96</v>
      </c>
      <c r="M92" s="60" t="s">
        <v>91</v>
      </c>
      <c r="N92" s="60"/>
      <c r="O92" s="61" t="s">
        <v>92</v>
      </c>
      <c r="P92" s="61" t="s">
        <v>93</v>
      </c>
    </row>
    <row r="93" spans="1:16" ht="12.75" customHeight="1" thickBot="1" x14ac:dyDescent="0.25">
      <c r="A93" s="50" t="str">
        <f t="shared" si="12"/>
        <v> VB 7.72 </v>
      </c>
      <c r="B93" s="16" t="str">
        <f t="shared" si="13"/>
        <v>I</v>
      </c>
      <c r="C93" s="50">
        <f t="shared" si="14"/>
        <v>15677.852000000001</v>
      </c>
      <c r="D93" s="10" t="str">
        <f t="shared" si="15"/>
        <v>vis</v>
      </c>
      <c r="E93" s="58">
        <f>VLOOKUP(C93,A!C$21:E$961,3,FALSE)</f>
        <v>-6186.9491257414511</v>
      </c>
      <c r="F93" s="16" t="s">
        <v>87</v>
      </c>
      <c r="G93" s="10" t="str">
        <f t="shared" si="16"/>
        <v>15677.852</v>
      </c>
      <c r="H93" s="50">
        <f t="shared" si="17"/>
        <v>-20148</v>
      </c>
      <c r="I93" s="59" t="s">
        <v>97</v>
      </c>
      <c r="J93" s="60" t="s">
        <v>98</v>
      </c>
      <c r="K93" s="59">
        <v>-20148</v>
      </c>
      <c r="L93" s="59" t="s">
        <v>99</v>
      </c>
      <c r="M93" s="60" t="s">
        <v>91</v>
      </c>
      <c r="N93" s="60"/>
      <c r="O93" s="61" t="s">
        <v>92</v>
      </c>
      <c r="P93" s="61" t="s">
        <v>93</v>
      </c>
    </row>
    <row r="94" spans="1:16" ht="12.75" customHeight="1" thickBot="1" x14ac:dyDescent="0.25">
      <c r="A94" s="50" t="str">
        <f t="shared" si="12"/>
        <v> VB 7.72 </v>
      </c>
      <c r="B94" s="16" t="str">
        <f t="shared" si="13"/>
        <v>I</v>
      </c>
      <c r="C94" s="50">
        <f t="shared" si="14"/>
        <v>16048.753000000001</v>
      </c>
      <c r="D94" s="10" t="str">
        <f t="shared" si="15"/>
        <v>vis</v>
      </c>
      <c r="E94" s="58">
        <f>VLOOKUP(C94,A!C$21:E$961,3,FALSE)</f>
        <v>-5984.0118227485036</v>
      </c>
      <c r="F94" s="16" t="s">
        <v>87</v>
      </c>
      <c r="G94" s="10" t="str">
        <f t="shared" si="16"/>
        <v>16048.753</v>
      </c>
      <c r="H94" s="50">
        <f t="shared" si="17"/>
        <v>-19945</v>
      </c>
      <c r="I94" s="59" t="s">
        <v>100</v>
      </c>
      <c r="J94" s="60" t="s">
        <v>101</v>
      </c>
      <c r="K94" s="59">
        <v>-19945</v>
      </c>
      <c r="L94" s="59" t="s">
        <v>102</v>
      </c>
      <c r="M94" s="60" t="s">
        <v>91</v>
      </c>
      <c r="N94" s="60"/>
      <c r="O94" s="61" t="s">
        <v>92</v>
      </c>
      <c r="P94" s="61" t="s">
        <v>93</v>
      </c>
    </row>
    <row r="95" spans="1:16" ht="12.75" customHeight="1" thickBot="1" x14ac:dyDescent="0.25">
      <c r="A95" s="50" t="str">
        <f t="shared" si="12"/>
        <v> VB 7.72 </v>
      </c>
      <c r="B95" s="16" t="str">
        <f t="shared" si="13"/>
        <v>I</v>
      </c>
      <c r="C95" s="50">
        <f t="shared" si="14"/>
        <v>16781.634999999998</v>
      </c>
      <c r="D95" s="10" t="str">
        <f t="shared" si="15"/>
        <v>vis</v>
      </c>
      <c r="E95" s="58">
        <f>VLOOKUP(C95,A!C$21:E$961,3,FALSE)</f>
        <v>-5583.0177664044195</v>
      </c>
      <c r="F95" s="16" t="s">
        <v>87</v>
      </c>
      <c r="G95" s="10" t="str">
        <f t="shared" si="16"/>
        <v>16781.635</v>
      </c>
      <c r="H95" s="50">
        <f t="shared" si="17"/>
        <v>-19544</v>
      </c>
      <c r="I95" s="59" t="s">
        <v>103</v>
      </c>
      <c r="J95" s="60" t="s">
        <v>104</v>
      </c>
      <c r="K95" s="59">
        <v>-19544</v>
      </c>
      <c r="L95" s="59" t="s">
        <v>105</v>
      </c>
      <c r="M95" s="60" t="s">
        <v>91</v>
      </c>
      <c r="N95" s="60"/>
      <c r="O95" s="61" t="s">
        <v>92</v>
      </c>
      <c r="P95" s="61" t="s">
        <v>93</v>
      </c>
    </row>
    <row r="96" spans="1:16" ht="12.75" customHeight="1" thickBot="1" x14ac:dyDescent="0.25">
      <c r="A96" s="50" t="str">
        <f t="shared" si="12"/>
        <v> VB 7.72 </v>
      </c>
      <c r="B96" s="16" t="str">
        <f t="shared" si="13"/>
        <v>I</v>
      </c>
      <c r="C96" s="50">
        <f t="shared" si="14"/>
        <v>16790.689999999999</v>
      </c>
      <c r="D96" s="10" t="str">
        <f t="shared" si="15"/>
        <v>vis</v>
      </c>
      <c r="E96" s="58">
        <f>VLOOKUP(C96,A!C$21:E$961,3,FALSE)</f>
        <v>-5578.0633519417961</v>
      </c>
      <c r="F96" s="16" t="s">
        <v>87</v>
      </c>
      <c r="G96" s="10" t="str">
        <f t="shared" si="16"/>
        <v>16790.690</v>
      </c>
      <c r="H96" s="50">
        <f t="shared" si="17"/>
        <v>-19539</v>
      </c>
      <c r="I96" s="59" t="s">
        <v>106</v>
      </c>
      <c r="J96" s="60" t="s">
        <v>107</v>
      </c>
      <c r="K96" s="59">
        <v>-19539</v>
      </c>
      <c r="L96" s="59" t="s">
        <v>108</v>
      </c>
      <c r="M96" s="60" t="s">
        <v>91</v>
      </c>
      <c r="N96" s="60"/>
      <c r="O96" s="61" t="s">
        <v>92</v>
      </c>
      <c r="P96" s="61" t="s">
        <v>93</v>
      </c>
    </row>
    <row r="97" spans="1:16" ht="12.75" customHeight="1" thickBot="1" x14ac:dyDescent="0.25">
      <c r="A97" s="50" t="str">
        <f t="shared" si="12"/>
        <v> VB 7.72 </v>
      </c>
      <c r="B97" s="16" t="str">
        <f t="shared" si="13"/>
        <v>II</v>
      </c>
      <c r="C97" s="50">
        <f t="shared" si="14"/>
        <v>16802.606</v>
      </c>
      <c r="D97" s="10" t="str">
        <f t="shared" si="15"/>
        <v>vis</v>
      </c>
      <c r="E97" s="58">
        <f>VLOOKUP(C97,A!C$21:E$961,3,FALSE)</f>
        <v>-5571.5435504247762</v>
      </c>
      <c r="F97" s="16" t="s">
        <v>87</v>
      </c>
      <c r="G97" s="10" t="str">
        <f t="shared" si="16"/>
        <v>16802.606</v>
      </c>
      <c r="H97" s="50">
        <f t="shared" si="17"/>
        <v>-19532.5</v>
      </c>
      <c r="I97" s="59" t="s">
        <v>109</v>
      </c>
      <c r="J97" s="60" t="s">
        <v>110</v>
      </c>
      <c r="K97" s="59">
        <v>-19532.5</v>
      </c>
      <c r="L97" s="59" t="s">
        <v>111</v>
      </c>
      <c r="M97" s="60" t="s">
        <v>91</v>
      </c>
      <c r="N97" s="60"/>
      <c r="O97" s="61" t="s">
        <v>92</v>
      </c>
      <c r="P97" s="61" t="s">
        <v>93</v>
      </c>
    </row>
    <row r="98" spans="1:16" ht="12.75" customHeight="1" thickBot="1" x14ac:dyDescent="0.25">
      <c r="A98" s="50" t="str">
        <f t="shared" si="12"/>
        <v> VB 7.72 </v>
      </c>
      <c r="B98" s="16" t="str">
        <f t="shared" si="13"/>
        <v>I</v>
      </c>
      <c r="C98" s="50">
        <f t="shared" si="14"/>
        <v>16845.539000000001</v>
      </c>
      <c r="D98" s="10" t="str">
        <f t="shared" si="15"/>
        <v>vis</v>
      </c>
      <c r="E98" s="58">
        <f>VLOOKUP(C98,A!C$21:E$961,3,FALSE)</f>
        <v>-5548.0528959660496</v>
      </c>
      <c r="F98" s="16" t="s">
        <v>87</v>
      </c>
      <c r="G98" s="10" t="str">
        <f t="shared" si="16"/>
        <v>16845.539</v>
      </c>
      <c r="H98" s="50">
        <f t="shared" si="17"/>
        <v>-19509</v>
      </c>
      <c r="I98" s="59" t="s">
        <v>112</v>
      </c>
      <c r="J98" s="60" t="s">
        <v>113</v>
      </c>
      <c r="K98" s="59">
        <v>-19509</v>
      </c>
      <c r="L98" s="59" t="s">
        <v>114</v>
      </c>
      <c r="M98" s="60" t="s">
        <v>91</v>
      </c>
      <c r="N98" s="60"/>
      <c r="O98" s="61" t="s">
        <v>92</v>
      </c>
      <c r="P98" s="61" t="s">
        <v>93</v>
      </c>
    </row>
    <row r="99" spans="1:16" ht="12.75" customHeight="1" thickBot="1" x14ac:dyDescent="0.25">
      <c r="A99" s="50" t="str">
        <f t="shared" si="12"/>
        <v> VB 7.72 </v>
      </c>
      <c r="B99" s="16" t="str">
        <f t="shared" si="13"/>
        <v>I</v>
      </c>
      <c r="C99" s="50">
        <f t="shared" si="14"/>
        <v>17099.757000000001</v>
      </c>
      <c r="D99" s="10" t="str">
        <f t="shared" si="15"/>
        <v>vis</v>
      </c>
      <c r="E99" s="58">
        <f>VLOOKUP(C99,A!C$21:E$961,3,FALSE)</f>
        <v>-5408.9583254680956</v>
      </c>
      <c r="F99" s="16" t="s">
        <v>87</v>
      </c>
      <c r="G99" s="10" t="str">
        <f t="shared" si="16"/>
        <v>17099.757</v>
      </c>
      <c r="H99" s="50">
        <f t="shared" si="17"/>
        <v>-19370</v>
      </c>
      <c r="I99" s="59" t="s">
        <v>115</v>
      </c>
      <c r="J99" s="60" t="s">
        <v>116</v>
      </c>
      <c r="K99" s="59">
        <v>-19370</v>
      </c>
      <c r="L99" s="59" t="s">
        <v>117</v>
      </c>
      <c r="M99" s="60" t="s">
        <v>91</v>
      </c>
      <c r="N99" s="60"/>
      <c r="O99" s="61" t="s">
        <v>92</v>
      </c>
      <c r="P99" s="61" t="s">
        <v>93</v>
      </c>
    </row>
    <row r="100" spans="1:16" ht="12.75" customHeight="1" thickBot="1" x14ac:dyDescent="0.25">
      <c r="A100" s="50" t="str">
        <f t="shared" si="12"/>
        <v> VB 7.72 </v>
      </c>
      <c r="B100" s="16" t="str">
        <f t="shared" si="13"/>
        <v>I</v>
      </c>
      <c r="C100" s="50">
        <f t="shared" si="14"/>
        <v>17185.594000000001</v>
      </c>
      <c r="D100" s="10" t="str">
        <f t="shared" si="15"/>
        <v>vis</v>
      </c>
      <c r="E100" s="58">
        <f>VLOOKUP(C100,A!C$21:E$961,3,FALSE)</f>
        <v>-5361.992883808447</v>
      </c>
      <c r="F100" s="16" t="s">
        <v>87</v>
      </c>
      <c r="G100" s="10" t="str">
        <f t="shared" si="16"/>
        <v>17185.594</v>
      </c>
      <c r="H100" s="50">
        <f t="shared" si="17"/>
        <v>-19323</v>
      </c>
      <c r="I100" s="59" t="s">
        <v>118</v>
      </c>
      <c r="J100" s="60" t="s">
        <v>119</v>
      </c>
      <c r="K100" s="59">
        <v>-19323</v>
      </c>
      <c r="L100" s="59" t="s">
        <v>120</v>
      </c>
      <c r="M100" s="60" t="s">
        <v>91</v>
      </c>
      <c r="N100" s="60"/>
      <c r="O100" s="61" t="s">
        <v>92</v>
      </c>
      <c r="P100" s="61" t="s">
        <v>93</v>
      </c>
    </row>
    <row r="101" spans="1:16" ht="12.75" customHeight="1" thickBot="1" x14ac:dyDescent="0.25">
      <c r="A101" s="50" t="str">
        <f t="shared" si="12"/>
        <v> VB 7.72 </v>
      </c>
      <c r="B101" s="16" t="str">
        <f t="shared" si="13"/>
        <v>I</v>
      </c>
      <c r="C101" s="50">
        <f t="shared" si="14"/>
        <v>17271.528999999999</v>
      </c>
      <c r="D101" s="10" t="str">
        <f t="shared" si="15"/>
        <v>vis</v>
      </c>
      <c r="E101" s="58">
        <f>VLOOKUP(C101,A!C$21:E$961,3,FALSE)</f>
        <v>-5314.9738217603572</v>
      </c>
      <c r="F101" s="16" t="s">
        <v>87</v>
      </c>
      <c r="G101" s="10" t="str">
        <f t="shared" si="16"/>
        <v>17271.529</v>
      </c>
      <c r="H101" s="50">
        <f t="shared" si="17"/>
        <v>-19276</v>
      </c>
      <c r="I101" s="59" t="s">
        <v>121</v>
      </c>
      <c r="J101" s="60" t="s">
        <v>122</v>
      </c>
      <c r="K101" s="59">
        <v>-19276</v>
      </c>
      <c r="L101" s="59" t="s">
        <v>123</v>
      </c>
      <c r="M101" s="60" t="s">
        <v>91</v>
      </c>
      <c r="N101" s="60"/>
      <c r="O101" s="61" t="s">
        <v>92</v>
      </c>
      <c r="P101" s="61" t="s">
        <v>93</v>
      </c>
    </row>
    <row r="102" spans="1:16" ht="12.75" customHeight="1" thickBot="1" x14ac:dyDescent="0.25">
      <c r="A102" s="50" t="str">
        <f t="shared" si="12"/>
        <v> VB 7.72 </v>
      </c>
      <c r="B102" s="16" t="str">
        <f t="shared" si="13"/>
        <v>I</v>
      </c>
      <c r="C102" s="50">
        <f t="shared" si="14"/>
        <v>17525.617999999999</v>
      </c>
      <c r="D102" s="10" t="str">
        <f t="shared" si="15"/>
        <v>vis</v>
      </c>
      <c r="E102" s="58">
        <f>VLOOKUP(C102,A!C$21:E$961,3,FALSE)</f>
        <v>-5175.9498332022913</v>
      </c>
      <c r="F102" s="16" t="s">
        <v>87</v>
      </c>
      <c r="G102" s="10" t="str">
        <f t="shared" si="16"/>
        <v>17525.618</v>
      </c>
      <c r="H102" s="50">
        <f t="shared" si="17"/>
        <v>-19137</v>
      </c>
      <c r="I102" s="59" t="s">
        <v>124</v>
      </c>
      <c r="J102" s="60" t="s">
        <v>125</v>
      </c>
      <c r="K102" s="59">
        <v>-19137</v>
      </c>
      <c r="L102" s="59" t="s">
        <v>126</v>
      </c>
      <c r="M102" s="60" t="s">
        <v>91</v>
      </c>
      <c r="N102" s="60"/>
      <c r="O102" s="61" t="s">
        <v>92</v>
      </c>
      <c r="P102" s="61" t="s">
        <v>93</v>
      </c>
    </row>
    <row r="103" spans="1:16" ht="12.75" customHeight="1" thickBot="1" x14ac:dyDescent="0.25">
      <c r="A103" s="50" t="str">
        <f t="shared" si="12"/>
        <v> VB 7.72 </v>
      </c>
      <c r="B103" s="16" t="str">
        <f t="shared" si="13"/>
        <v>I</v>
      </c>
      <c r="C103" s="50">
        <f t="shared" si="14"/>
        <v>17534.593000000001</v>
      </c>
      <c r="D103" s="10" t="str">
        <f t="shared" si="15"/>
        <v>vis</v>
      </c>
      <c r="E103" s="58">
        <f>VLOOKUP(C103,A!C$21:E$961,3,FALSE)</f>
        <v>-5171.0391904853341</v>
      </c>
      <c r="F103" s="16" t="s">
        <v>87</v>
      </c>
      <c r="G103" s="10" t="str">
        <f t="shared" si="16"/>
        <v>17534.593</v>
      </c>
      <c r="H103" s="50">
        <f t="shared" si="17"/>
        <v>-19132</v>
      </c>
      <c r="I103" s="59" t="s">
        <v>127</v>
      </c>
      <c r="J103" s="60" t="s">
        <v>128</v>
      </c>
      <c r="K103" s="59">
        <v>-19132</v>
      </c>
      <c r="L103" s="59" t="s">
        <v>129</v>
      </c>
      <c r="M103" s="60" t="s">
        <v>91</v>
      </c>
      <c r="N103" s="60"/>
      <c r="O103" s="61" t="s">
        <v>92</v>
      </c>
      <c r="P103" s="61" t="s">
        <v>93</v>
      </c>
    </row>
    <row r="104" spans="1:16" ht="12.75" customHeight="1" thickBot="1" x14ac:dyDescent="0.25">
      <c r="A104" s="50" t="str">
        <f t="shared" si="12"/>
        <v> VB 7.72 </v>
      </c>
      <c r="B104" s="16" t="str">
        <f t="shared" si="13"/>
        <v>I</v>
      </c>
      <c r="C104" s="50">
        <f t="shared" si="14"/>
        <v>17797.809000000001</v>
      </c>
      <c r="D104" s="10" t="str">
        <f t="shared" si="15"/>
        <v>vis</v>
      </c>
      <c r="E104" s="58">
        <f>VLOOKUP(C104,A!C$21:E$961,3,FALSE)</f>
        <v>-5027.0213928935464</v>
      </c>
      <c r="F104" s="16" t="s">
        <v>87</v>
      </c>
      <c r="G104" s="10" t="str">
        <f t="shared" si="16"/>
        <v>17797.809</v>
      </c>
      <c r="H104" s="50">
        <f t="shared" si="17"/>
        <v>-18988</v>
      </c>
      <c r="I104" s="59" t="s">
        <v>130</v>
      </c>
      <c r="J104" s="60" t="s">
        <v>131</v>
      </c>
      <c r="K104" s="59">
        <v>-18988</v>
      </c>
      <c r="L104" s="59" t="s">
        <v>132</v>
      </c>
      <c r="M104" s="60" t="s">
        <v>91</v>
      </c>
      <c r="N104" s="60"/>
      <c r="O104" s="61" t="s">
        <v>92</v>
      </c>
      <c r="P104" s="61" t="s">
        <v>93</v>
      </c>
    </row>
    <row r="105" spans="1:16" ht="12.75" customHeight="1" thickBot="1" x14ac:dyDescent="0.25">
      <c r="A105" s="50" t="str">
        <f t="shared" si="12"/>
        <v> VB 7.72 </v>
      </c>
      <c r="B105" s="16" t="str">
        <f t="shared" si="13"/>
        <v>I</v>
      </c>
      <c r="C105" s="50">
        <f t="shared" si="14"/>
        <v>17861.723999999998</v>
      </c>
      <c r="D105" s="10" t="str">
        <f t="shared" si="15"/>
        <v>vis</v>
      </c>
      <c r="E105" s="58">
        <f>VLOOKUP(C105,A!C$21:E$961,3,FALSE)</f>
        <v>-4992.0505038401498</v>
      </c>
      <c r="F105" s="16" t="s">
        <v>87</v>
      </c>
      <c r="G105" s="10" t="str">
        <f t="shared" si="16"/>
        <v>17861.724</v>
      </c>
      <c r="H105" s="50">
        <f t="shared" si="17"/>
        <v>-18953</v>
      </c>
      <c r="I105" s="59" t="s">
        <v>133</v>
      </c>
      <c r="J105" s="60" t="s">
        <v>134</v>
      </c>
      <c r="K105" s="59">
        <v>-18953</v>
      </c>
      <c r="L105" s="59" t="s">
        <v>135</v>
      </c>
      <c r="M105" s="60" t="s">
        <v>91</v>
      </c>
      <c r="N105" s="60"/>
      <c r="O105" s="61" t="s">
        <v>92</v>
      </c>
      <c r="P105" s="61" t="s">
        <v>93</v>
      </c>
    </row>
    <row r="106" spans="1:16" ht="12.75" customHeight="1" thickBot="1" x14ac:dyDescent="0.25">
      <c r="A106" s="50" t="str">
        <f t="shared" si="12"/>
        <v> VB 7.72 </v>
      </c>
      <c r="B106" s="16" t="str">
        <f t="shared" si="13"/>
        <v>I</v>
      </c>
      <c r="C106" s="50">
        <f t="shared" si="14"/>
        <v>18680.600999999999</v>
      </c>
      <c r="D106" s="10" t="str">
        <f t="shared" si="15"/>
        <v>vis</v>
      </c>
      <c r="E106" s="58">
        <f>VLOOKUP(C106,A!C$21:E$961,3,FALSE)</f>
        <v>-4544.0045566387234</v>
      </c>
      <c r="F106" s="16" t="s">
        <v>87</v>
      </c>
      <c r="G106" s="10" t="str">
        <f t="shared" si="16"/>
        <v>18680.601</v>
      </c>
      <c r="H106" s="50">
        <f t="shared" si="17"/>
        <v>-18505</v>
      </c>
      <c r="I106" s="59" t="s">
        <v>136</v>
      </c>
      <c r="J106" s="60" t="s">
        <v>137</v>
      </c>
      <c r="K106" s="59">
        <v>-18505</v>
      </c>
      <c r="L106" s="59" t="s">
        <v>138</v>
      </c>
      <c r="M106" s="60" t="s">
        <v>91</v>
      </c>
      <c r="N106" s="60"/>
      <c r="O106" s="61" t="s">
        <v>92</v>
      </c>
      <c r="P106" s="61" t="s">
        <v>93</v>
      </c>
    </row>
    <row r="107" spans="1:16" ht="12.75" customHeight="1" thickBot="1" x14ac:dyDescent="0.25">
      <c r="A107" s="50" t="str">
        <f t="shared" ref="A107:A138" si="18">P107</f>
        <v> VB 7.72 </v>
      </c>
      <c r="B107" s="16" t="str">
        <f t="shared" ref="B107:B138" si="19">IF(H107=INT(H107),"I","II")</f>
        <v>I</v>
      </c>
      <c r="C107" s="50">
        <f t="shared" ref="C107:C138" si="20">1*G107</f>
        <v>18691.542000000001</v>
      </c>
      <c r="D107" s="10" t="str">
        <f t="shared" ref="D107:D138" si="21">VLOOKUP(F107,I$1:J$5,2,FALSE)</f>
        <v>vis</v>
      </c>
      <c r="E107" s="58">
        <f>VLOOKUP(C107,A!C$21:E$961,3,FALSE)</f>
        <v>-4538.0182232720126</v>
      </c>
      <c r="F107" s="16" t="s">
        <v>87</v>
      </c>
      <c r="G107" s="10" t="str">
        <f t="shared" ref="G107:G138" si="22">MID(I107,3,LEN(I107)-3)</f>
        <v>18691.542</v>
      </c>
      <c r="H107" s="50">
        <f t="shared" ref="H107:H138" si="23">1*K107</f>
        <v>-18499</v>
      </c>
      <c r="I107" s="59" t="s">
        <v>139</v>
      </c>
      <c r="J107" s="60" t="s">
        <v>140</v>
      </c>
      <c r="K107" s="59">
        <v>-18499</v>
      </c>
      <c r="L107" s="59" t="s">
        <v>141</v>
      </c>
      <c r="M107" s="60" t="s">
        <v>91</v>
      </c>
      <c r="N107" s="60"/>
      <c r="O107" s="61" t="s">
        <v>92</v>
      </c>
      <c r="P107" s="61" t="s">
        <v>93</v>
      </c>
    </row>
    <row r="108" spans="1:16" ht="12.75" customHeight="1" thickBot="1" x14ac:dyDescent="0.25">
      <c r="A108" s="50" t="str">
        <f t="shared" si="18"/>
        <v> VB 7.72 </v>
      </c>
      <c r="B108" s="16" t="str">
        <f t="shared" si="19"/>
        <v>I</v>
      </c>
      <c r="C108" s="50">
        <f t="shared" si="20"/>
        <v>18857.819</v>
      </c>
      <c r="D108" s="10" t="str">
        <f t="shared" si="21"/>
        <v>vis</v>
      </c>
      <c r="E108" s="58">
        <f>VLOOKUP(C108,A!C$21:E$961,3,FALSE)</f>
        <v>-4447.0402913447388</v>
      </c>
      <c r="F108" s="16" t="s">
        <v>87</v>
      </c>
      <c r="G108" s="10" t="str">
        <f t="shared" si="22"/>
        <v>18857.819</v>
      </c>
      <c r="H108" s="50">
        <f t="shared" si="23"/>
        <v>-18408</v>
      </c>
      <c r="I108" s="59" t="s">
        <v>142</v>
      </c>
      <c r="J108" s="60" t="s">
        <v>143</v>
      </c>
      <c r="K108" s="59">
        <v>-18408</v>
      </c>
      <c r="L108" s="59" t="s">
        <v>111</v>
      </c>
      <c r="M108" s="60" t="s">
        <v>91</v>
      </c>
      <c r="N108" s="60"/>
      <c r="O108" s="61" t="s">
        <v>92</v>
      </c>
      <c r="P108" s="61" t="s">
        <v>93</v>
      </c>
    </row>
    <row r="109" spans="1:16" ht="12.75" customHeight="1" thickBot="1" x14ac:dyDescent="0.25">
      <c r="A109" s="50" t="str">
        <f t="shared" si="18"/>
        <v> VB 7.72 </v>
      </c>
      <c r="B109" s="16" t="str">
        <f t="shared" si="19"/>
        <v>I</v>
      </c>
      <c r="C109" s="50">
        <f t="shared" si="20"/>
        <v>18956.668000000001</v>
      </c>
      <c r="D109" s="10" t="str">
        <f t="shared" si="21"/>
        <v>vis</v>
      </c>
      <c r="E109" s="58">
        <f>VLOOKUP(C109,A!C$21:E$961,3,FALSE)</f>
        <v>-4392.955375252438</v>
      </c>
      <c r="F109" s="16" t="s">
        <v>87</v>
      </c>
      <c r="G109" s="10" t="str">
        <f t="shared" si="22"/>
        <v>18956.668</v>
      </c>
      <c r="H109" s="50">
        <f t="shared" si="23"/>
        <v>-18354</v>
      </c>
      <c r="I109" s="59" t="s">
        <v>144</v>
      </c>
      <c r="J109" s="60" t="s">
        <v>145</v>
      </c>
      <c r="K109" s="59">
        <v>-18354</v>
      </c>
      <c r="L109" s="59" t="s">
        <v>117</v>
      </c>
      <c r="M109" s="60" t="s">
        <v>91</v>
      </c>
      <c r="N109" s="60"/>
      <c r="O109" s="61" t="s">
        <v>92</v>
      </c>
      <c r="P109" s="61" t="s">
        <v>93</v>
      </c>
    </row>
    <row r="110" spans="1:16" ht="12.75" customHeight="1" thickBot="1" x14ac:dyDescent="0.25">
      <c r="A110" s="50" t="str">
        <f t="shared" si="18"/>
        <v> VB 7.72 </v>
      </c>
      <c r="B110" s="16" t="str">
        <f t="shared" si="19"/>
        <v>I</v>
      </c>
      <c r="C110" s="50">
        <f t="shared" si="20"/>
        <v>19053.468000000001</v>
      </c>
      <c r="D110" s="10" t="str">
        <f t="shared" si="21"/>
        <v>vis</v>
      </c>
      <c r="E110" s="58">
        <f>VLOOKUP(C110,A!C$21:E$961,3,FALSE)</f>
        <v>-4339.9915629960215</v>
      </c>
      <c r="F110" s="16" t="s">
        <v>87</v>
      </c>
      <c r="G110" s="10" t="str">
        <f t="shared" si="22"/>
        <v>19053.468</v>
      </c>
      <c r="H110" s="50">
        <f t="shared" si="23"/>
        <v>-18301</v>
      </c>
      <c r="I110" s="59" t="s">
        <v>146</v>
      </c>
      <c r="J110" s="60" t="s">
        <v>147</v>
      </c>
      <c r="K110" s="59">
        <v>-18301</v>
      </c>
      <c r="L110" s="59" t="s">
        <v>148</v>
      </c>
      <c r="M110" s="60" t="s">
        <v>91</v>
      </c>
      <c r="N110" s="60"/>
      <c r="O110" s="61" t="s">
        <v>92</v>
      </c>
      <c r="P110" s="61" t="s">
        <v>93</v>
      </c>
    </row>
    <row r="111" spans="1:16" ht="12.75" customHeight="1" thickBot="1" x14ac:dyDescent="0.25">
      <c r="A111" s="50" t="str">
        <f t="shared" si="18"/>
        <v> VB 7.72 </v>
      </c>
      <c r="B111" s="16" t="str">
        <f t="shared" si="19"/>
        <v>II</v>
      </c>
      <c r="C111" s="50">
        <f t="shared" si="20"/>
        <v>19390.553</v>
      </c>
      <c r="D111" s="10" t="str">
        <f t="shared" si="21"/>
        <v>vis</v>
      </c>
      <c r="E111" s="58">
        <f>VLOOKUP(C111,A!C$21:E$961,3,FALSE)</f>
        <v>-4155.556576896287</v>
      </c>
      <c r="F111" s="16" t="s">
        <v>87</v>
      </c>
      <c r="G111" s="10" t="str">
        <f t="shared" si="22"/>
        <v>19390.553</v>
      </c>
      <c r="H111" s="50">
        <f t="shared" si="23"/>
        <v>-18116.5</v>
      </c>
      <c r="I111" s="59" t="s">
        <v>149</v>
      </c>
      <c r="J111" s="60" t="s">
        <v>150</v>
      </c>
      <c r="K111" s="59">
        <v>-18116.5</v>
      </c>
      <c r="L111" s="59" t="s">
        <v>151</v>
      </c>
      <c r="M111" s="60" t="s">
        <v>91</v>
      </c>
      <c r="N111" s="60"/>
      <c r="O111" s="61" t="s">
        <v>92</v>
      </c>
      <c r="P111" s="61" t="s">
        <v>93</v>
      </c>
    </row>
    <row r="112" spans="1:16" ht="12.75" customHeight="1" thickBot="1" x14ac:dyDescent="0.25">
      <c r="A112" s="50" t="str">
        <f t="shared" si="18"/>
        <v> VB 7.72 </v>
      </c>
      <c r="B112" s="16" t="str">
        <f t="shared" si="19"/>
        <v>I</v>
      </c>
      <c r="C112" s="50">
        <f t="shared" si="20"/>
        <v>20025.82</v>
      </c>
      <c r="D112" s="10" t="str">
        <f t="shared" si="21"/>
        <v>vis</v>
      </c>
      <c r="E112" s="58">
        <f>VLOOKUP(C112,A!C$21:E$961,3,FALSE)</f>
        <v>-3807.9722574675957</v>
      </c>
      <c r="F112" s="16" t="s">
        <v>87</v>
      </c>
      <c r="G112" s="10" t="str">
        <f t="shared" si="22"/>
        <v>20025.820</v>
      </c>
      <c r="H112" s="50">
        <f t="shared" si="23"/>
        <v>-17769</v>
      </c>
      <c r="I112" s="59" t="s">
        <v>152</v>
      </c>
      <c r="J112" s="60" t="s">
        <v>153</v>
      </c>
      <c r="K112" s="59">
        <v>-17769</v>
      </c>
      <c r="L112" s="59" t="s">
        <v>154</v>
      </c>
      <c r="M112" s="60" t="s">
        <v>91</v>
      </c>
      <c r="N112" s="60"/>
      <c r="O112" s="61" t="s">
        <v>92</v>
      </c>
      <c r="P112" s="61" t="s">
        <v>93</v>
      </c>
    </row>
    <row r="113" spans="1:16" ht="12.75" customHeight="1" thickBot="1" x14ac:dyDescent="0.25">
      <c r="A113" s="50" t="str">
        <f t="shared" si="18"/>
        <v> VB 7.72 </v>
      </c>
      <c r="B113" s="16" t="str">
        <f t="shared" si="19"/>
        <v>I</v>
      </c>
      <c r="C113" s="50">
        <f t="shared" si="20"/>
        <v>20548.535</v>
      </c>
      <c r="D113" s="10" t="str">
        <f t="shared" si="21"/>
        <v>vis</v>
      </c>
      <c r="E113" s="58">
        <f>VLOOKUP(C113,A!C$21:E$961,3,FALSE)</f>
        <v>-3521.9704070170478</v>
      </c>
      <c r="F113" s="16" t="s">
        <v>87</v>
      </c>
      <c r="G113" s="10" t="str">
        <f t="shared" si="22"/>
        <v>20548.535</v>
      </c>
      <c r="H113" s="50">
        <f t="shared" si="23"/>
        <v>-17483</v>
      </c>
      <c r="I113" s="59" t="s">
        <v>155</v>
      </c>
      <c r="J113" s="60" t="s">
        <v>156</v>
      </c>
      <c r="K113" s="59">
        <v>-17483</v>
      </c>
      <c r="L113" s="59" t="s">
        <v>157</v>
      </c>
      <c r="M113" s="60" t="s">
        <v>91</v>
      </c>
      <c r="N113" s="60"/>
      <c r="O113" s="61" t="s">
        <v>92</v>
      </c>
      <c r="P113" s="61" t="s">
        <v>93</v>
      </c>
    </row>
    <row r="114" spans="1:16" ht="12.75" customHeight="1" thickBot="1" x14ac:dyDescent="0.25">
      <c r="A114" s="50" t="str">
        <f t="shared" si="18"/>
        <v> VB 7.72 </v>
      </c>
      <c r="B114" s="16" t="str">
        <f t="shared" si="19"/>
        <v>I</v>
      </c>
      <c r="C114" s="50">
        <f t="shared" si="20"/>
        <v>20853.633000000002</v>
      </c>
      <c r="D114" s="10" t="str">
        <f t="shared" si="21"/>
        <v>vis</v>
      </c>
      <c r="E114" s="58">
        <f>VLOOKUP(C114,A!C$21:E$961,3,FALSE)</f>
        <v>-3355.0370062752249</v>
      </c>
      <c r="F114" s="16" t="s">
        <v>87</v>
      </c>
      <c r="G114" s="10" t="str">
        <f t="shared" si="22"/>
        <v>20853.633</v>
      </c>
      <c r="H114" s="50">
        <f t="shared" si="23"/>
        <v>-17316</v>
      </c>
      <c r="I114" s="59" t="s">
        <v>158</v>
      </c>
      <c r="J114" s="60" t="s">
        <v>159</v>
      </c>
      <c r="K114" s="59">
        <v>-17316</v>
      </c>
      <c r="L114" s="59" t="s">
        <v>160</v>
      </c>
      <c r="M114" s="60" t="s">
        <v>91</v>
      </c>
      <c r="N114" s="60"/>
      <c r="O114" s="61" t="s">
        <v>92</v>
      </c>
      <c r="P114" s="61" t="s">
        <v>93</v>
      </c>
    </row>
    <row r="115" spans="1:16" ht="12.75" customHeight="1" thickBot="1" x14ac:dyDescent="0.25">
      <c r="A115" s="50" t="str">
        <f t="shared" si="18"/>
        <v> VB 7.72 </v>
      </c>
      <c r="B115" s="16" t="str">
        <f t="shared" si="19"/>
        <v>I</v>
      </c>
      <c r="C115" s="50">
        <f t="shared" si="20"/>
        <v>21467.817999999999</v>
      </c>
      <c r="D115" s="10" t="str">
        <f t="shared" si="21"/>
        <v>vis</v>
      </c>
      <c r="E115" s="58">
        <f>VLOOKUP(C115,A!C$21:E$961,3,FALSE)</f>
        <v>-3018.9876361232891</v>
      </c>
      <c r="F115" s="16" t="s">
        <v>87</v>
      </c>
      <c r="G115" s="10" t="str">
        <f t="shared" si="22"/>
        <v>21467.818</v>
      </c>
      <c r="H115" s="50">
        <f t="shared" si="23"/>
        <v>-16980</v>
      </c>
      <c r="I115" s="59" t="s">
        <v>161</v>
      </c>
      <c r="J115" s="60" t="s">
        <v>162</v>
      </c>
      <c r="K115" s="59">
        <v>-16980</v>
      </c>
      <c r="L115" s="59" t="s">
        <v>163</v>
      </c>
      <c r="M115" s="60" t="s">
        <v>91</v>
      </c>
      <c r="N115" s="60"/>
      <c r="O115" s="61" t="s">
        <v>92</v>
      </c>
      <c r="P115" s="61" t="s">
        <v>93</v>
      </c>
    </row>
    <row r="116" spans="1:16" ht="12.75" customHeight="1" thickBot="1" x14ac:dyDescent="0.25">
      <c r="A116" s="50" t="str">
        <f t="shared" si="18"/>
        <v> VB 7.72 </v>
      </c>
      <c r="B116" s="16" t="str">
        <f t="shared" si="19"/>
        <v>I</v>
      </c>
      <c r="C116" s="50">
        <f t="shared" si="20"/>
        <v>21630.5</v>
      </c>
      <c r="D116" s="10" t="str">
        <f t="shared" si="21"/>
        <v>vis</v>
      </c>
      <c r="E116" s="58">
        <f>VLOOKUP(C116,A!C$21:E$961,3,FALSE)</f>
        <v>-2929.9766970168998</v>
      </c>
      <c r="F116" s="16" t="s">
        <v>87</v>
      </c>
      <c r="G116" s="10" t="str">
        <f t="shared" si="22"/>
        <v>21630.500</v>
      </c>
      <c r="H116" s="50">
        <f t="shared" si="23"/>
        <v>-16891</v>
      </c>
      <c r="I116" s="59" t="s">
        <v>164</v>
      </c>
      <c r="J116" s="60" t="s">
        <v>165</v>
      </c>
      <c r="K116" s="59">
        <v>-16891</v>
      </c>
      <c r="L116" s="59" t="s">
        <v>166</v>
      </c>
      <c r="M116" s="60" t="s">
        <v>91</v>
      </c>
      <c r="N116" s="60"/>
      <c r="O116" s="61" t="s">
        <v>92</v>
      </c>
      <c r="P116" s="61" t="s">
        <v>93</v>
      </c>
    </row>
    <row r="117" spans="1:16" ht="12.75" customHeight="1" thickBot="1" x14ac:dyDescent="0.25">
      <c r="A117" s="50" t="str">
        <f t="shared" si="18"/>
        <v> VB 7.72 </v>
      </c>
      <c r="B117" s="16" t="str">
        <f t="shared" si="19"/>
        <v>I</v>
      </c>
      <c r="C117" s="50">
        <f t="shared" si="20"/>
        <v>22244.704000000002</v>
      </c>
      <c r="D117" s="10" t="str">
        <f t="shared" si="21"/>
        <v>vis</v>
      </c>
      <c r="E117" s="58">
        <f>VLOOKUP(C117,A!C$21:E$961,3,FALSE)</f>
        <v>-2593.9169310753659</v>
      </c>
      <c r="F117" s="16" t="s">
        <v>87</v>
      </c>
      <c r="G117" s="10" t="str">
        <f t="shared" si="22"/>
        <v>22244.704</v>
      </c>
      <c r="H117" s="50">
        <f t="shared" si="23"/>
        <v>-16555</v>
      </c>
      <c r="I117" s="59" t="s">
        <v>167</v>
      </c>
      <c r="J117" s="60" t="s">
        <v>168</v>
      </c>
      <c r="K117" s="59">
        <v>-16555</v>
      </c>
      <c r="L117" s="59" t="s">
        <v>169</v>
      </c>
      <c r="M117" s="60" t="s">
        <v>91</v>
      </c>
      <c r="N117" s="60"/>
      <c r="O117" s="61" t="s">
        <v>92</v>
      </c>
      <c r="P117" s="61" t="s">
        <v>93</v>
      </c>
    </row>
    <row r="118" spans="1:16" ht="12.75" customHeight="1" thickBot="1" x14ac:dyDescent="0.25">
      <c r="A118" s="50" t="str">
        <f t="shared" si="18"/>
        <v> VB 7.72 </v>
      </c>
      <c r="B118" s="16" t="str">
        <f t="shared" si="19"/>
        <v>I</v>
      </c>
      <c r="C118" s="50">
        <f t="shared" si="20"/>
        <v>22606.598999999998</v>
      </c>
      <c r="D118" s="10" t="str">
        <f t="shared" si="21"/>
        <v>vis</v>
      </c>
      <c r="E118" s="58">
        <f>VLOOKUP(C118,A!C$21:E$961,3,FALSE)</f>
        <v>-2395.9072323508217</v>
      </c>
      <c r="F118" s="16" t="s">
        <v>87</v>
      </c>
      <c r="G118" s="10" t="str">
        <f t="shared" si="22"/>
        <v>22606.599</v>
      </c>
      <c r="H118" s="50">
        <f t="shared" si="23"/>
        <v>-16357</v>
      </c>
      <c r="I118" s="59" t="s">
        <v>170</v>
      </c>
      <c r="J118" s="60" t="s">
        <v>171</v>
      </c>
      <c r="K118" s="59">
        <v>-16357</v>
      </c>
      <c r="L118" s="59" t="s">
        <v>172</v>
      </c>
      <c r="M118" s="60" t="s">
        <v>91</v>
      </c>
      <c r="N118" s="60"/>
      <c r="O118" s="61" t="s">
        <v>92</v>
      </c>
      <c r="P118" s="61" t="s">
        <v>93</v>
      </c>
    </row>
    <row r="119" spans="1:16" ht="12.75" customHeight="1" thickBot="1" x14ac:dyDescent="0.25">
      <c r="A119" s="50" t="str">
        <f t="shared" si="18"/>
        <v> VB 7.72 </v>
      </c>
      <c r="B119" s="16" t="str">
        <f t="shared" si="19"/>
        <v>I</v>
      </c>
      <c r="C119" s="50">
        <f t="shared" si="20"/>
        <v>22977.794000000002</v>
      </c>
      <c r="D119" s="10" t="str">
        <f t="shared" si="21"/>
        <v>vis</v>
      </c>
      <c r="E119" s="58">
        <f>VLOOKUP(C119,A!C$21:E$961,3,FALSE)</f>
        <v>-2192.8090681925478</v>
      </c>
      <c r="F119" s="16" t="s">
        <v>87</v>
      </c>
      <c r="G119" s="10" t="str">
        <f t="shared" si="22"/>
        <v>22977.794</v>
      </c>
      <c r="H119" s="50">
        <f t="shared" si="23"/>
        <v>-16154</v>
      </c>
      <c r="I119" s="59" t="s">
        <v>173</v>
      </c>
      <c r="J119" s="60" t="s">
        <v>174</v>
      </c>
      <c r="K119" s="59">
        <v>-16154</v>
      </c>
      <c r="L119" s="59" t="s">
        <v>175</v>
      </c>
      <c r="M119" s="60" t="s">
        <v>91</v>
      </c>
      <c r="N119" s="60"/>
      <c r="O119" s="61" t="s">
        <v>92</v>
      </c>
      <c r="P119" s="61" t="s">
        <v>93</v>
      </c>
    </row>
    <row r="120" spans="1:16" ht="12.75" customHeight="1" thickBot="1" x14ac:dyDescent="0.25">
      <c r="A120" s="50" t="str">
        <f t="shared" si="18"/>
        <v> VB 7.72 </v>
      </c>
      <c r="B120" s="16" t="str">
        <f t="shared" si="19"/>
        <v>I</v>
      </c>
      <c r="C120" s="50">
        <f t="shared" si="20"/>
        <v>23651.777999999998</v>
      </c>
      <c r="D120" s="10" t="str">
        <f t="shared" si="21"/>
        <v>vis</v>
      </c>
      <c r="E120" s="58">
        <f>VLOOKUP(C120,A!C$21:E$961,3,FALSE)</f>
        <v>-1824.0408653017541</v>
      </c>
      <c r="F120" s="16" t="s">
        <v>87</v>
      </c>
      <c r="G120" s="10" t="str">
        <f t="shared" si="22"/>
        <v>23651.778</v>
      </c>
      <c r="H120" s="50">
        <f t="shared" si="23"/>
        <v>-15785</v>
      </c>
      <c r="I120" s="59" t="s">
        <v>176</v>
      </c>
      <c r="J120" s="60" t="s">
        <v>177</v>
      </c>
      <c r="K120" s="59">
        <v>-15785</v>
      </c>
      <c r="L120" s="59" t="s">
        <v>178</v>
      </c>
      <c r="M120" s="60" t="s">
        <v>91</v>
      </c>
      <c r="N120" s="60"/>
      <c r="O120" s="61" t="s">
        <v>92</v>
      </c>
      <c r="P120" s="61" t="s">
        <v>93</v>
      </c>
    </row>
    <row r="121" spans="1:16" ht="12.75" customHeight="1" thickBot="1" x14ac:dyDescent="0.25">
      <c r="A121" s="50" t="str">
        <f t="shared" si="18"/>
        <v> VB 7.72 </v>
      </c>
      <c r="B121" s="16" t="str">
        <f t="shared" si="19"/>
        <v>I</v>
      </c>
      <c r="C121" s="50">
        <f t="shared" si="20"/>
        <v>23761.59</v>
      </c>
      <c r="D121" s="10" t="str">
        <f t="shared" si="21"/>
        <v>vis</v>
      </c>
      <c r="E121" s="58">
        <f>VLOOKUP(C121,A!C$21:E$961,3,FALSE)</f>
        <v>-1763.9575786126863</v>
      </c>
      <c r="F121" s="16" t="s">
        <v>87</v>
      </c>
      <c r="G121" s="10" t="str">
        <f t="shared" si="22"/>
        <v>23761.590</v>
      </c>
      <c r="H121" s="50">
        <f t="shared" si="23"/>
        <v>-15725</v>
      </c>
      <c r="I121" s="59" t="s">
        <v>179</v>
      </c>
      <c r="J121" s="60" t="s">
        <v>180</v>
      </c>
      <c r="K121" s="59">
        <v>-15725</v>
      </c>
      <c r="L121" s="59" t="s">
        <v>181</v>
      </c>
      <c r="M121" s="60" t="s">
        <v>91</v>
      </c>
      <c r="N121" s="60"/>
      <c r="O121" s="61" t="s">
        <v>92</v>
      </c>
      <c r="P121" s="61" t="s">
        <v>93</v>
      </c>
    </row>
    <row r="122" spans="1:16" ht="12.75" customHeight="1" thickBot="1" x14ac:dyDescent="0.25">
      <c r="A122" s="50" t="str">
        <f t="shared" si="18"/>
        <v> VB 7.72 </v>
      </c>
      <c r="B122" s="16" t="str">
        <f t="shared" si="19"/>
        <v>I</v>
      </c>
      <c r="C122" s="50">
        <f t="shared" si="20"/>
        <v>23803.544000000002</v>
      </c>
      <c r="D122" s="10" t="str">
        <f t="shared" si="21"/>
        <v>vis</v>
      </c>
      <c r="E122" s="58">
        <f>VLOOKUP(C122,A!C$21:E$961,3,FALSE)</f>
        <v>-1741.002580891552</v>
      </c>
      <c r="F122" s="16" t="s">
        <v>87</v>
      </c>
      <c r="G122" s="10" t="str">
        <f t="shared" si="22"/>
        <v>23803.544</v>
      </c>
      <c r="H122" s="50">
        <f t="shared" si="23"/>
        <v>-15702</v>
      </c>
      <c r="I122" s="59" t="s">
        <v>182</v>
      </c>
      <c r="J122" s="60" t="s">
        <v>183</v>
      </c>
      <c r="K122" s="59">
        <v>-15702</v>
      </c>
      <c r="L122" s="59" t="s">
        <v>184</v>
      </c>
      <c r="M122" s="60" t="s">
        <v>91</v>
      </c>
      <c r="N122" s="60"/>
      <c r="O122" s="61" t="s">
        <v>92</v>
      </c>
      <c r="P122" s="61" t="s">
        <v>93</v>
      </c>
    </row>
    <row r="123" spans="1:16" ht="12.75" customHeight="1" thickBot="1" x14ac:dyDescent="0.25">
      <c r="A123" s="50" t="str">
        <f t="shared" si="18"/>
        <v> VB 7.72 </v>
      </c>
      <c r="B123" s="16" t="str">
        <f t="shared" si="19"/>
        <v>I</v>
      </c>
      <c r="C123" s="50">
        <f t="shared" si="20"/>
        <v>24013.802</v>
      </c>
      <c r="D123" s="10" t="str">
        <f t="shared" si="21"/>
        <v>vis</v>
      </c>
      <c r="E123" s="58">
        <f>VLOOKUP(C123,A!C$21:E$961,3,FALSE)</f>
        <v>-1625.9605846373202</v>
      </c>
      <c r="F123" s="16" t="s">
        <v>87</v>
      </c>
      <c r="G123" s="10" t="str">
        <f t="shared" si="22"/>
        <v>24013.802</v>
      </c>
      <c r="H123" s="50">
        <f t="shared" si="23"/>
        <v>-15587</v>
      </c>
      <c r="I123" s="59" t="s">
        <v>185</v>
      </c>
      <c r="J123" s="60" t="s">
        <v>186</v>
      </c>
      <c r="K123" s="59">
        <v>-15587</v>
      </c>
      <c r="L123" s="59" t="s">
        <v>187</v>
      </c>
      <c r="M123" s="60" t="s">
        <v>91</v>
      </c>
      <c r="N123" s="60"/>
      <c r="O123" s="61" t="s">
        <v>92</v>
      </c>
      <c r="P123" s="61" t="s">
        <v>93</v>
      </c>
    </row>
    <row r="124" spans="1:16" ht="12.75" customHeight="1" thickBot="1" x14ac:dyDescent="0.25">
      <c r="A124" s="50" t="str">
        <f t="shared" si="18"/>
        <v> VB 7.72 </v>
      </c>
      <c r="B124" s="16" t="str">
        <f t="shared" si="19"/>
        <v>I</v>
      </c>
      <c r="C124" s="50">
        <f t="shared" si="20"/>
        <v>24055.741999999998</v>
      </c>
      <c r="D124" s="10" t="str">
        <f t="shared" si="21"/>
        <v>vis</v>
      </c>
      <c r="E124" s="58">
        <f>VLOOKUP(C124,A!C$21:E$961,3,FALSE)</f>
        <v>-1603.0132469716791</v>
      </c>
      <c r="F124" s="16" t="s">
        <v>87</v>
      </c>
      <c r="G124" s="10" t="str">
        <f t="shared" si="22"/>
        <v>24055.742</v>
      </c>
      <c r="H124" s="50">
        <f t="shared" si="23"/>
        <v>-15564</v>
      </c>
      <c r="I124" s="59" t="s">
        <v>188</v>
      </c>
      <c r="J124" s="60" t="s">
        <v>189</v>
      </c>
      <c r="K124" s="59">
        <v>-15564</v>
      </c>
      <c r="L124" s="59" t="s">
        <v>190</v>
      </c>
      <c r="M124" s="60" t="s">
        <v>91</v>
      </c>
      <c r="N124" s="60"/>
      <c r="O124" s="61" t="s">
        <v>92</v>
      </c>
      <c r="P124" s="61" t="s">
        <v>93</v>
      </c>
    </row>
    <row r="125" spans="1:16" ht="12.75" customHeight="1" thickBot="1" x14ac:dyDescent="0.25">
      <c r="A125" s="50" t="str">
        <f t="shared" si="18"/>
        <v> VB 7.72 </v>
      </c>
      <c r="B125" s="16" t="str">
        <f t="shared" si="19"/>
        <v>I</v>
      </c>
      <c r="C125" s="50">
        <f t="shared" si="20"/>
        <v>24055.784</v>
      </c>
      <c r="D125" s="10" t="str">
        <f t="shared" si="21"/>
        <v>vis</v>
      </c>
      <c r="E125" s="58">
        <f>VLOOKUP(C125,A!C$21:E$961,3,FALSE)</f>
        <v>-1602.9902668052034</v>
      </c>
      <c r="F125" s="16" t="s">
        <v>87</v>
      </c>
      <c r="G125" s="10" t="str">
        <f t="shared" si="22"/>
        <v>24055.784</v>
      </c>
      <c r="H125" s="50">
        <f t="shared" si="23"/>
        <v>-15564</v>
      </c>
      <c r="I125" s="59" t="s">
        <v>191</v>
      </c>
      <c r="J125" s="60" t="s">
        <v>192</v>
      </c>
      <c r="K125" s="59">
        <v>-15564</v>
      </c>
      <c r="L125" s="59" t="s">
        <v>193</v>
      </c>
      <c r="M125" s="60" t="s">
        <v>91</v>
      </c>
      <c r="N125" s="60"/>
      <c r="O125" s="61" t="s">
        <v>92</v>
      </c>
      <c r="P125" s="61" t="s">
        <v>93</v>
      </c>
    </row>
    <row r="126" spans="1:16" ht="12.75" customHeight="1" thickBot="1" x14ac:dyDescent="0.25">
      <c r="A126" s="50" t="str">
        <f t="shared" si="18"/>
        <v> VB 7.72 </v>
      </c>
      <c r="B126" s="16" t="str">
        <f t="shared" si="19"/>
        <v>I</v>
      </c>
      <c r="C126" s="50">
        <f t="shared" si="20"/>
        <v>24055.825000000001</v>
      </c>
      <c r="D126" s="10" t="str">
        <f t="shared" si="21"/>
        <v>vis</v>
      </c>
      <c r="E126" s="58">
        <f>VLOOKUP(C126,A!C$21:E$961,3,FALSE)</f>
        <v>-1602.9678337855489</v>
      </c>
      <c r="F126" s="16" t="s">
        <v>87</v>
      </c>
      <c r="G126" s="10" t="str">
        <f t="shared" si="22"/>
        <v>24055.825</v>
      </c>
      <c r="H126" s="50">
        <f t="shared" si="23"/>
        <v>-15564</v>
      </c>
      <c r="I126" s="59" t="s">
        <v>194</v>
      </c>
      <c r="J126" s="60" t="s">
        <v>195</v>
      </c>
      <c r="K126" s="59">
        <v>-15564</v>
      </c>
      <c r="L126" s="59" t="s">
        <v>196</v>
      </c>
      <c r="M126" s="60" t="s">
        <v>91</v>
      </c>
      <c r="N126" s="60"/>
      <c r="O126" s="61" t="s">
        <v>92</v>
      </c>
      <c r="P126" s="61" t="s">
        <v>93</v>
      </c>
    </row>
    <row r="127" spans="1:16" ht="12.75" customHeight="1" thickBot="1" x14ac:dyDescent="0.25">
      <c r="A127" s="50" t="str">
        <f t="shared" si="18"/>
        <v> VB 7.72 </v>
      </c>
      <c r="B127" s="16" t="str">
        <f t="shared" si="19"/>
        <v>I</v>
      </c>
      <c r="C127" s="50">
        <f t="shared" si="20"/>
        <v>24459.704000000002</v>
      </c>
      <c r="D127" s="10" t="str">
        <f t="shared" si="21"/>
        <v>vis</v>
      </c>
      <c r="E127" s="58">
        <f>VLOOKUP(C127,A!C$21:E$961,3,FALSE)</f>
        <v>-1381.986722935244</v>
      </c>
      <c r="F127" s="16" t="s">
        <v>87</v>
      </c>
      <c r="G127" s="10" t="str">
        <f t="shared" si="22"/>
        <v>24459.704</v>
      </c>
      <c r="H127" s="50">
        <f t="shared" si="23"/>
        <v>-15343</v>
      </c>
      <c r="I127" s="59" t="s">
        <v>197</v>
      </c>
      <c r="J127" s="60" t="s">
        <v>198</v>
      </c>
      <c r="K127" s="59">
        <v>-15343</v>
      </c>
      <c r="L127" s="59" t="s">
        <v>199</v>
      </c>
      <c r="M127" s="60" t="s">
        <v>91</v>
      </c>
      <c r="N127" s="60"/>
      <c r="O127" s="61" t="s">
        <v>92</v>
      </c>
      <c r="P127" s="61" t="s">
        <v>93</v>
      </c>
    </row>
    <row r="128" spans="1:16" ht="12.75" customHeight="1" thickBot="1" x14ac:dyDescent="0.25">
      <c r="A128" s="50" t="str">
        <f t="shared" si="18"/>
        <v> VB 7.72 </v>
      </c>
      <c r="B128" s="16" t="str">
        <f t="shared" si="19"/>
        <v>I</v>
      </c>
      <c r="C128" s="50">
        <f t="shared" si="20"/>
        <v>24788.746999999999</v>
      </c>
      <c r="D128" s="10" t="str">
        <f t="shared" si="21"/>
        <v>vis</v>
      </c>
      <c r="E128" s="58">
        <f>VLOOKUP(C128,A!C$21:E$961,3,FALSE)</f>
        <v>-1201.951891568631</v>
      </c>
      <c r="F128" s="16" t="s">
        <v>87</v>
      </c>
      <c r="G128" s="10" t="str">
        <f t="shared" si="22"/>
        <v>24788.747</v>
      </c>
      <c r="H128" s="50">
        <f t="shared" si="23"/>
        <v>-15163</v>
      </c>
      <c r="I128" s="59" t="s">
        <v>200</v>
      </c>
      <c r="J128" s="60" t="s">
        <v>201</v>
      </c>
      <c r="K128" s="59">
        <v>-15163</v>
      </c>
      <c r="L128" s="59" t="s">
        <v>202</v>
      </c>
      <c r="M128" s="60" t="s">
        <v>91</v>
      </c>
      <c r="N128" s="60"/>
      <c r="O128" s="61" t="s">
        <v>92</v>
      </c>
      <c r="P128" s="61" t="s">
        <v>93</v>
      </c>
    </row>
    <row r="129" spans="1:16" ht="12.75" customHeight="1" thickBot="1" x14ac:dyDescent="0.25">
      <c r="A129" s="50" t="str">
        <f t="shared" si="18"/>
        <v> VB 7.72 </v>
      </c>
      <c r="B129" s="16" t="str">
        <f t="shared" si="19"/>
        <v>I</v>
      </c>
      <c r="C129" s="50">
        <f t="shared" si="20"/>
        <v>24830.624</v>
      </c>
      <c r="D129" s="10" t="str">
        <f t="shared" si="21"/>
        <v>vis</v>
      </c>
      <c r="E129" s="58">
        <f>VLOOKUP(C129,A!C$21:E$961,3,FALSE)</f>
        <v>-1179.0390241527014</v>
      </c>
      <c r="F129" s="16" t="s">
        <v>87</v>
      </c>
      <c r="G129" s="10" t="str">
        <f t="shared" si="22"/>
        <v>24830.624</v>
      </c>
      <c r="H129" s="50">
        <f t="shared" si="23"/>
        <v>-15140</v>
      </c>
      <c r="I129" s="59" t="s">
        <v>203</v>
      </c>
      <c r="J129" s="60" t="s">
        <v>204</v>
      </c>
      <c r="K129" s="59">
        <v>-15140</v>
      </c>
      <c r="L129" s="59" t="s">
        <v>178</v>
      </c>
      <c r="M129" s="60" t="s">
        <v>91</v>
      </c>
      <c r="N129" s="60"/>
      <c r="O129" s="61" t="s">
        <v>92</v>
      </c>
      <c r="P129" s="61" t="s">
        <v>93</v>
      </c>
    </row>
    <row r="130" spans="1:16" ht="12.75" customHeight="1" thickBot="1" x14ac:dyDescent="0.25">
      <c r="A130" s="50" t="str">
        <f t="shared" si="18"/>
        <v> VB 7.72 </v>
      </c>
      <c r="B130" s="16" t="str">
        <f t="shared" si="19"/>
        <v>I</v>
      </c>
      <c r="C130" s="50">
        <f t="shared" si="20"/>
        <v>24830.668000000001</v>
      </c>
      <c r="D130" s="10" t="str">
        <f t="shared" si="21"/>
        <v>vis</v>
      </c>
      <c r="E130" s="58">
        <f>VLOOKUP(C130,A!C$21:E$961,3,FALSE)</f>
        <v>-1179.0149496925837</v>
      </c>
      <c r="F130" s="16" t="s">
        <v>87</v>
      </c>
      <c r="G130" s="10" t="str">
        <f t="shared" si="22"/>
        <v>24830.668</v>
      </c>
      <c r="H130" s="50">
        <f t="shared" si="23"/>
        <v>-15140</v>
      </c>
      <c r="I130" s="59" t="s">
        <v>205</v>
      </c>
      <c r="J130" s="60" t="s">
        <v>206</v>
      </c>
      <c r="K130" s="59">
        <v>-15140</v>
      </c>
      <c r="L130" s="59" t="s">
        <v>207</v>
      </c>
      <c r="M130" s="60" t="s">
        <v>91</v>
      </c>
      <c r="N130" s="60"/>
      <c r="O130" s="61" t="s">
        <v>92</v>
      </c>
      <c r="P130" s="61" t="s">
        <v>93</v>
      </c>
    </row>
    <row r="131" spans="1:16" ht="12.75" customHeight="1" thickBot="1" x14ac:dyDescent="0.25">
      <c r="A131" s="50" t="str">
        <f t="shared" si="18"/>
        <v> VB 7.72 </v>
      </c>
      <c r="B131" s="16" t="str">
        <f t="shared" si="19"/>
        <v>I</v>
      </c>
      <c r="C131" s="50">
        <f t="shared" si="20"/>
        <v>24830.712</v>
      </c>
      <c r="D131" s="10" t="str">
        <f t="shared" si="21"/>
        <v>vis</v>
      </c>
      <c r="E131" s="58">
        <f>VLOOKUP(C131,A!C$21:E$961,3,FALSE)</f>
        <v>-1178.9908752324684</v>
      </c>
      <c r="F131" s="16" t="s">
        <v>87</v>
      </c>
      <c r="G131" s="10" t="str">
        <f t="shared" si="22"/>
        <v>24830.712</v>
      </c>
      <c r="H131" s="50">
        <f t="shared" si="23"/>
        <v>-15140</v>
      </c>
      <c r="I131" s="59" t="s">
        <v>208</v>
      </c>
      <c r="J131" s="60" t="s">
        <v>209</v>
      </c>
      <c r="K131" s="59">
        <v>-15140</v>
      </c>
      <c r="L131" s="59" t="s">
        <v>210</v>
      </c>
      <c r="M131" s="60" t="s">
        <v>91</v>
      </c>
      <c r="N131" s="60"/>
      <c r="O131" s="61" t="s">
        <v>92</v>
      </c>
      <c r="P131" s="61" t="s">
        <v>93</v>
      </c>
    </row>
    <row r="132" spans="1:16" ht="12.75" customHeight="1" thickBot="1" x14ac:dyDescent="0.25">
      <c r="A132" s="50" t="str">
        <f t="shared" si="18"/>
        <v> VB 7.72 </v>
      </c>
      <c r="B132" s="16" t="str">
        <f t="shared" si="19"/>
        <v>I</v>
      </c>
      <c r="C132" s="50">
        <f t="shared" si="20"/>
        <v>25148.742999999999</v>
      </c>
      <c r="D132" s="10" t="str">
        <f t="shared" si="21"/>
        <v>vis</v>
      </c>
      <c r="E132" s="58">
        <f>VLOOKUP(C132,A!C$21:E$961,3,FALSE)</f>
        <v>-1004.9812246568431</v>
      </c>
      <c r="F132" s="16" t="s">
        <v>87</v>
      </c>
      <c r="G132" s="10" t="str">
        <f t="shared" si="22"/>
        <v>25148.743</v>
      </c>
      <c r="H132" s="50">
        <f t="shared" si="23"/>
        <v>-14966</v>
      </c>
      <c r="I132" s="59" t="s">
        <v>211</v>
      </c>
      <c r="J132" s="60" t="s">
        <v>212</v>
      </c>
      <c r="K132" s="59">
        <v>-14966</v>
      </c>
      <c r="L132" s="59" t="s">
        <v>213</v>
      </c>
      <c r="M132" s="60" t="s">
        <v>91</v>
      </c>
      <c r="N132" s="60"/>
      <c r="O132" s="61" t="s">
        <v>92</v>
      </c>
      <c r="P132" s="61" t="s">
        <v>93</v>
      </c>
    </row>
    <row r="133" spans="1:16" ht="12.75" customHeight="1" thickBot="1" x14ac:dyDescent="0.25">
      <c r="A133" s="50" t="str">
        <f t="shared" si="18"/>
        <v> VB 7.72 </v>
      </c>
      <c r="B133" s="16" t="str">
        <f t="shared" si="19"/>
        <v>I</v>
      </c>
      <c r="C133" s="50">
        <f t="shared" si="20"/>
        <v>25148.787</v>
      </c>
      <c r="D133" s="10" t="str">
        <f t="shared" si="21"/>
        <v>vis</v>
      </c>
      <c r="E133" s="58">
        <f>VLOOKUP(C133,A!C$21:E$961,3,FALSE)</f>
        <v>-1004.9571501967256</v>
      </c>
      <c r="F133" s="16" t="s">
        <v>87</v>
      </c>
      <c r="G133" s="10" t="str">
        <f t="shared" si="22"/>
        <v>25148.787</v>
      </c>
      <c r="H133" s="50">
        <f t="shared" si="23"/>
        <v>-14966</v>
      </c>
      <c r="I133" s="59" t="s">
        <v>214</v>
      </c>
      <c r="J133" s="60" t="s">
        <v>215</v>
      </c>
      <c r="K133" s="59">
        <v>-14966</v>
      </c>
      <c r="L133" s="59" t="s">
        <v>216</v>
      </c>
      <c r="M133" s="60" t="s">
        <v>91</v>
      </c>
      <c r="N133" s="60"/>
      <c r="O133" s="61" t="s">
        <v>92</v>
      </c>
      <c r="P133" s="61" t="s">
        <v>93</v>
      </c>
    </row>
    <row r="134" spans="1:16" ht="12.75" customHeight="1" thickBot="1" x14ac:dyDescent="0.25">
      <c r="A134" s="50" t="str">
        <f t="shared" si="18"/>
        <v> VB 7.72 </v>
      </c>
      <c r="B134" s="16" t="str">
        <f t="shared" si="19"/>
        <v>I</v>
      </c>
      <c r="C134" s="50">
        <f t="shared" si="20"/>
        <v>25236.511999999999</v>
      </c>
      <c r="D134" s="10" t="str">
        <f t="shared" si="21"/>
        <v>vis</v>
      </c>
      <c r="E134" s="58">
        <f>VLOOKUP(C134,A!C$21:E$961,3,FALSE)</f>
        <v>-956.95869533934842</v>
      </c>
      <c r="F134" s="16" t="s">
        <v>87</v>
      </c>
      <c r="G134" s="10" t="str">
        <f t="shared" si="22"/>
        <v>25236.512</v>
      </c>
      <c r="H134" s="50">
        <f t="shared" si="23"/>
        <v>-14918</v>
      </c>
      <c r="I134" s="59" t="s">
        <v>217</v>
      </c>
      <c r="J134" s="60" t="s">
        <v>218</v>
      </c>
      <c r="K134" s="59">
        <v>-14918</v>
      </c>
      <c r="L134" s="59" t="s">
        <v>219</v>
      </c>
      <c r="M134" s="60" t="s">
        <v>91</v>
      </c>
      <c r="N134" s="60"/>
      <c r="O134" s="61" t="s">
        <v>92</v>
      </c>
      <c r="P134" s="61" t="s">
        <v>93</v>
      </c>
    </row>
    <row r="135" spans="1:16" ht="12.75" customHeight="1" thickBot="1" x14ac:dyDescent="0.25">
      <c r="A135" s="50" t="str">
        <f t="shared" si="18"/>
        <v> VB 7.72 </v>
      </c>
      <c r="B135" s="16" t="str">
        <f t="shared" si="19"/>
        <v>I</v>
      </c>
      <c r="C135" s="50">
        <f t="shared" si="20"/>
        <v>25236.559000000001</v>
      </c>
      <c r="D135" s="10" t="str">
        <f t="shared" si="21"/>
        <v>vis</v>
      </c>
      <c r="E135" s="58">
        <f>VLOOKUP(C135,A!C$21:E$961,3,FALSE)</f>
        <v>-956.93297943876814</v>
      </c>
      <c r="F135" s="16" t="s">
        <v>87</v>
      </c>
      <c r="G135" s="10" t="str">
        <f t="shared" si="22"/>
        <v>25236.559</v>
      </c>
      <c r="H135" s="50">
        <f t="shared" si="23"/>
        <v>-14918</v>
      </c>
      <c r="I135" s="59" t="s">
        <v>220</v>
      </c>
      <c r="J135" s="60" t="s">
        <v>221</v>
      </c>
      <c r="K135" s="59">
        <v>-14918</v>
      </c>
      <c r="L135" s="59" t="s">
        <v>222</v>
      </c>
      <c r="M135" s="60" t="s">
        <v>91</v>
      </c>
      <c r="N135" s="60"/>
      <c r="O135" s="61" t="s">
        <v>92</v>
      </c>
      <c r="P135" s="61" t="s">
        <v>93</v>
      </c>
    </row>
    <row r="136" spans="1:16" ht="12.75" customHeight="1" thickBot="1" x14ac:dyDescent="0.25">
      <c r="A136" s="50" t="str">
        <f t="shared" si="18"/>
        <v> VB 7.72 </v>
      </c>
      <c r="B136" s="16" t="str">
        <f t="shared" si="19"/>
        <v>I</v>
      </c>
      <c r="C136" s="50">
        <f t="shared" si="20"/>
        <v>26217.831999999999</v>
      </c>
      <c r="D136" s="10" t="str">
        <f t="shared" si="21"/>
        <v>vis</v>
      </c>
      <c r="E136" s="58">
        <f>VLOOKUP(C136,A!C$21:E$961,3,FALSE)</f>
        <v>-420.03257712171217</v>
      </c>
      <c r="F136" s="16" t="s">
        <v>87</v>
      </c>
      <c r="G136" s="10" t="str">
        <f t="shared" si="22"/>
        <v>26217.832</v>
      </c>
      <c r="H136" s="50">
        <f t="shared" si="23"/>
        <v>-14381</v>
      </c>
      <c r="I136" s="59" t="s">
        <v>223</v>
      </c>
      <c r="J136" s="60" t="s">
        <v>224</v>
      </c>
      <c r="K136" s="59">
        <v>-14381</v>
      </c>
      <c r="L136" s="59" t="s">
        <v>225</v>
      </c>
      <c r="M136" s="60" t="s">
        <v>91</v>
      </c>
      <c r="N136" s="60"/>
      <c r="O136" s="61" t="s">
        <v>92</v>
      </c>
      <c r="P136" s="61" t="s">
        <v>93</v>
      </c>
    </row>
    <row r="137" spans="1:16" ht="12.75" customHeight="1" thickBot="1" x14ac:dyDescent="0.25">
      <c r="A137" s="50" t="str">
        <f t="shared" si="18"/>
        <v> VB 7.72 </v>
      </c>
      <c r="B137" s="16" t="str">
        <f t="shared" si="19"/>
        <v>II</v>
      </c>
      <c r="C137" s="50">
        <f t="shared" si="20"/>
        <v>26971.723000000002</v>
      </c>
      <c r="D137" s="10" t="str">
        <f t="shared" si="21"/>
        <v>vis</v>
      </c>
      <c r="E137" s="58">
        <f>VLOOKUP(C137,A!C$21:E$961,3,FALSE)</f>
        <v>-7.5435132187917704</v>
      </c>
      <c r="F137" s="16" t="s">
        <v>87</v>
      </c>
      <c r="G137" s="10" t="str">
        <f t="shared" si="22"/>
        <v>26971.723</v>
      </c>
      <c r="H137" s="50">
        <f t="shared" si="23"/>
        <v>-13968.5</v>
      </c>
      <c r="I137" s="59" t="s">
        <v>226</v>
      </c>
      <c r="J137" s="60" t="s">
        <v>227</v>
      </c>
      <c r="K137" s="59">
        <v>-13968.5</v>
      </c>
      <c r="L137" s="59" t="s">
        <v>228</v>
      </c>
      <c r="M137" s="60" t="s">
        <v>91</v>
      </c>
      <c r="N137" s="60"/>
      <c r="O137" s="61" t="s">
        <v>92</v>
      </c>
      <c r="P137" s="61" t="s">
        <v>93</v>
      </c>
    </row>
    <row r="138" spans="1:16" ht="12.75" customHeight="1" thickBot="1" x14ac:dyDescent="0.25">
      <c r="A138" s="50" t="str">
        <f t="shared" si="18"/>
        <v> KVB 17.2 </v>
      </c>
      <c r="B138" s="16" t="str">
        <f t="shared" si="19"/>
        <v>I</v>
      </c>
      <c r="C138" s="50">
        <f t="shared" si="20"/>
        <v>26985.473000000002</v>
      </c>
      <c r="D138" s="10" t="str">
        <f t="shared" si="21"/>
        <v>vis</v>
      </c>
      <c r="E138" s="58">
        <f>VLOOKUP(C138,A!C$21:E$961,3,FALSE)</f>
        <v>-2.0244432368890741E-2</v>
      </c>
      <c r="F138" s="16" t="s">
        <v>87</v>
      </c>
      <c r="G138" s="10" t="str">
        <f t="shared" si="22"/>
        <v>26985.473</v>
      </c>
      <c r="H138" s="50">
        <f t="shared" si="23"/>
        <v>-13961</v>
      </c>
      <c r="I138" s="59" t="s">
        <v>229</v>
      </c>
      <c r="J138" s="60" t="s">
        <v>230</v>
      </c>
      <c r="K138" s="59">
        <v>-13961</v>
      </c>
      <c r="L138" s="59" t="s">
        <v>231</v>
      </c>
      <c r="M138" s="60" t="s">
        <v>91</v>
      </c>
      <c r="N138" s="60"/>
      <c r="O138" s="61" t="s">
        <v>232</v>
      </c>
      <c r="P138" s="61" t="s">
        <v>233</v>
      </c>
    </row>
    <row r="139" spans="1:16" ht="12.75" customHeight="1" thickBot="1" x14ac:dyDescent="0.25">
      <c r="A139" s="50" t="str">
        <f t="shared" ref="A139:A170" si="24">P139</f>
        <v> VB 7.72 </v>
      </c>
      <c r="B139" s="16" t="str">
        <f t="shared" ref="B139:B170" si="25">IF(H139=INT(H139),"I","II")</f>
        <v>I</v>
      </c>
      <c r="C139" s="50">
        <f t="shared" ref="C139:C170" si="26">1*G139</f>
        <v>27003.702000000001</v>
      </c>
      <c r="D139" s="10" t="str">
        <f t="shared" ref="D139:D170" si="27">VLOOKUP(F139,I$1:J$5,2,FALSE)</f>
        <v>vis</v>
      </c>
      <c r="E139" s="58">
        <f>VLOOKUP(C139,A!C$21:E$961,3,FALSE)</f>
        <v>9.9536949645545896</v>
      </c>
      <c r="F139" s="16" t="s">
        <v>87</v>
      </c>
      <c r="G139" s="10" t="str">
        <f t="shared" ref="G139:G170" si="28">MID(I139,3,LEN(I139)-3)</f>
        <v>27003.702</v>
      </c>
      <c r="H139" s="50">
        <f t="shared" ref="H139:H170" si="29">1*K139</f>
        <v>-13951</v>
      </c>
      <c r="I139" s="59" t="s">
        <v>234</v>
      </c>
      <c r="J139" s="60" t="s">
        <v>235</v>
      </c>
      <c r="K139" s="59">
        <v>-13951</v>
      </c>
      <c r="L139" s="59" t="s">
        <v>236</v>
      </c>
      <c r="M139" s="60" t="s">
        <v>91</v>
      </c>
      <c r="N139" s="60"/>
      <c r="O139" s="61" t="s">
        <v>92</v>
      </c>
      <c r="P139" s="61" t="s">
        <v>93</v>
      </c>
    </row>
    <row r="140" spans="1:16" ht="12.75" customHeight="1" thickBot="1" x14ac:dyDescent="0.25">
      <c r="A140" s="50" t="str">
        <f t="shared" si="24"/>
        <v> VB 7.72 </v>
      </c>
      <c r="B140" s="16" t="str">
        <f t="shared" si="25"/>
        <v>I</v>
      </c>
      <c r="C140" s="50">
        <f t="shared" si="26"/>
        <v>27014.647000000001</v>
      </c>
      <c r="D140" s="10" t="str">
        <f t="shared" si="27"/>
        <v>vis</v>
      </c>
      <c r="E140" s="58">
        <f>VLOOKUP(C140,A!C$21:E$961,3,FALSE)</f>
        <v>15.942216918547043</v>
      </c>
      <c r="F140" s="16" t="s">
        <v>87</v>
      </c>
      <c r="G140" s="10" t="str">
        <f t="shared" si="28"/>
        <v>27014.647</v>
      </c>
      <c r="H140" s="50">
        <f t="shared" si="29"/>
        <v>-13945</v>
      </c>
      <c r="I140" s="59" t="s">
        <v>237</v>
      </c>
      <c r="J140" s="60" t="s">
        <v>238</v>
      </c>
      <c r="K140" s="59">
        <v>-13945</v>
      </c>
      <c r="L140" s="59" t="s">
        <v>239</v>
      </c>
      <c r="M140" s="60" t="s">
        <v>91</v>
      </c>
      <c r="N140" s="60"/>
      <c r="O140" s="61" t="s">
        <v>92</v>
      </c>
      <c r="P140" s="61" t="s">
        <v>93</v>
      </c>
    </row>
    <row r="141" spans="1:16" ht="12.75" customHeight="1" thickBot="1" x14ac:dyDescent="0.25">
      <c r="A141" s="50" t="str">
        <f t="shared" si="24"/>
        <v> KVB 17.2 </v>
      </c>
      <c r="B141" s="16" t="str">
        <f t="shared" si="25"/>
        <v>I</v>
      </c>
      <c r="C141" s="50">
        <f t="shared" si="26"/>
        <v>27042.223000000002</v>
      </c>
      <c r="D141" s="10" t="str">
        <f t="shared" si="27"/>
        <v>vis</v>
      </c>
      <c r="E141" s="58">
        <f>VLOOKUP(C141,A!C$21:E$961,3,FALSE)</f>
        <v>31.030337649776449</v>
      </c>
      <c r="F141" s="16" t="s">
        <v>87</v>
      </c>
      <c r="G141" s="10" t="str">
        <f t="shared" si="28"/>
        <v>27042.223</v>
      </c>
      <c r="H141" s="50">
        <f t="shared" si="29"/>
        <v>-13930</v>
      </c>
      <c r="I141" s="59" t="s">
        <v>240</v>
      </c>
      <c r="J141" s="60" t="s">
        <v>241</v>
      </c>
      <c r="K141" s="59">
        <v>-13930</v>
      </c>
      <c r="L141" s="59" t="s">
        <v>242</v>
      </c>
      <c r="M141" s="60" t="s">
        <v>91</v>
      </c>
      <c r="N141" s="60"/>
      <c r="O141" s="61" t="s">
        <v>232</v>
      </c>
      <c r="P141" s="61" t="s">
        <v>233</v>
      </c>
    </row>
    <row r="142" spans="1:16" ht="12.75" customHeight="1" thickBot="1" x14ac:dyDescent="0.25">
      <c r="A142" s="50" t="str">
        <f t="shared" si="24"/>
        <v> VB 7.72 </v>
      </c>
      <c r="B142" s="16" t="str">
        <f t="shared" si="25"/>
        <v>I</v>
      </c>
      <c r="C142" s="50">
        <f t="shared" si="26"/>
        <v>27058.562000000002</v>
      </c>
      <c r="D142" s="10" t="str">
        <f t="shared" si="27"/>
        <v>vis</v>
      </c>
      <c r="E142" s="58">
        <f>VLOOKUP(C142,A!C$21:E$961,3,FALSE)</f>
        <v>39.970169555330124</v>
      </c>
      <c r="F142" s="16" t="s">
        <v>87</v>
      </c>
      <c r="G142" s="10" t="str">
        <f t="shared" si="28"/>
        <v>27058.562</v>
      </c>
      <c r="H142" s="50">
        <f t="shared" si="29"/>
        <v>-13921</v>
      </c>
      <c r="I142" s="59" t="s">
        <v>243</v>
      </c>
      <c r="J142" s="60" t="s">
        <v>244</v>
      </c>
      <c r="K142" s="59">
        <v>-13921</v>
      </c>
      <c r="L142" s="59" t="s">
        <v>245</v>
      </c>
      <c r="M142" s="60" t="s">
        <v>91</v>
      </c>
      <c r="N142" s="60"/>
      <c r="O142" s="61" t="s">
        <v>92</v>
      </c>
      <c r="P142" s="61" t="s">
        <v>93</v>
      </c>
    </row>
    <row r="143" spans="1:16" ht="12.75" customHeight="1" thickBot="1" x14ac:dyDescent="0.25">
      <c r="A143" s="50" t="str">
        <f t="shared" si="24"/>
        <v> KVB 17.2 </v>
      </c>
      <c r="B143" s="16" t="str">
        <f t="shared" si="25"/>
        <v>I</v>
      </c>
      <c r="C143" s="50">
        <f t="shared" si="26"/>
        <v>27060.362000000001</v>
      </c>
      <c r="D143" s="10" t="str">
        <f t="shared" si="27"/>
        <v>vis</v>
      </c>
      <c r="E143" s="58">
        <f>VLOOKUP(C143,A!C$21:E$961,3,FALSE)</f>
        <v>40.95503383282508</v>
      </c>
      <c r="F143" s="16" t="s">
        <v>87</v>
      </c>
      <c r="G143" s="10" t="str">
        <f t="shared" si="28"/>
        <v>27060.362</v>
      </c>
      <c r="H143" s="50">
        <f t="shared" si="29"/>
        <v>-13920</v>
      </c>
      <c r="I143" s="59" t="s">
        <v>246</v>
      </c>
      <c r="J143" s="60" t="s">
        <v>247</v>
      </c>
      <c r="K143" s="59">
        <v>-13920</v>
      </c>
      <c r="L143" s="59" t="s">
        <v>248</v>
      </c>
      <c r="M143" s="60" t="s">
        <v>91</v>
      </c>
      <c r="N143" s="60"/>
      <c r="O143" s="61" t="s">
        <v>232</v>
      </c>
      <c r="P143" s="61" t="s">
        <v>233</v>
      </c>
    </row>
    <row r="144" spans="1:16" ht="12.75" customHeight="1" thickBot="1" x14ac:dyDescent="0.25">
      <c r="A144" s="50" t="str">
        <f t="shared" si="24"/>
        <v> VB 7.72 </v>
      </c>
      <c r="B144" s="16" t="str">
        <f t="shared" si="25"/>
        <v>I</v>
      </c>
      <c r="C144" s="50">
        <f t="shared" si="26"/>
        <v>27071.47</v>
      </c>
      <c r="D144" s="10" t="str">
        <f t="shared" si="27"/>
        <v>vis</v>
      </c>
      <c r="E144" s="58">
        <f>VLOOKUP(C144,A!C$21:E$961,3,FALSE)</f>
        <v>47.032740718613205</v>
      </c>
      <c r="F144" s="16" t="s">
        <v>87</v>
      </c>
      <c r="G144" s="10" t="str">
        <f t="shared" si="28"/>
        <v>27071.470</v>
      </c>
      <c r="H144" s="50">
        <f t="shared" si="29"/>
        <v>-13914</v>
      </c>
      <c r="I144" s="59" t="s">
        <v>249</v>
      </c>
      <c r="J144" s="60" t="s">
        <v>250</v>
      </c>
      <c r="K144" s="59">
        <v>-13914</v>
      </c>
      <c r="L144" s="59" t="s">
        <v>251</v>
      </c>
      <c r="M144" s="60" t="s">
        <v>91</v>
      </c>
      <c r="N144" s="60"/>
      <c r="O144" s="61" t="s">
        <v>92</v>
      </c>
      <c r="P144" s="61" t="s">
        <v>93</v>
      </c>
    </row>
    <row r="145" spans="1:16" ht="12.75" customHeight="1" thickBot="1" x14ac:dyDescent="0.25">
      <c r="A145" s="50" t="str">
        <f t="shared" si="24"/>
        <v> KVB 17.2 </v>
      </c>
      <c r="B145" s="16" t="str">
        <f t="shared" si="25"/>
        <v>I</v>
      </c>
      <c r="C145" s="50">
        <f t="shared" si="26"/>
        <v>27367.482</v>
      </c>
      <c r="D145" s="10" t="str">
        <f t="shared" si="27"/>
        <v>vis</v>
      </c>
      <c r="E145" s="58">
        <f>VLOOKUP(C145,A!C$21:E$961,3,FALSE)</f>
        <v>208.99476544636596</v>
      </c>
      <c r="F145" s="16" t="s">
        <v>87</v>
      </c>
      <c r="G145" s="10" t="str">
        <f t="shared" si="28"/>
        <v>27367.482</v>
      </c>
      <c r="H145" s="50">
        <f t="shared" si="29"/>
        <v>-13752</v>
      </c>
      <c r="I145" s="59" t="s">
        <v>252</v>
      </c>
      <c r="J145" s="60" t="s">
        <v>253</v>
      </c>
      <c r="K145" s="59">
        <v>-13752</v>
      </c>
      <c r="L145" s="59" t="s">
        <v>254</v>
      </c>
      <c r="M145" s="60" t="s">
        <v>91</v>
      </c>
      <c r="N145" s="60"/>
      <c r="O145" s="61" t="s">
        <v>232</v>
      </c>
      <c r="P145" s="61" t="s">
        <v>233</v>
      </c>
    </row>
    <row r="146" spans="1:16" ht="12.75" customHeight="1" thickBot="1" x14ac:dyDescent="0.25">
      <c r="A146" s="50" t="str">
        <f t="shared" si="24"/>
        <v> KVB 17.2 </v>
      </c>
      <c r="B146" s="16" t="str">
        <f t="shared" si="25"/>
        <v>I</v>
      </c>
      <c r="C146" s="50">
        <f t="shared" si="26"/>
        <v>27422.321</v>
      </c>
      <c r="D146" s="10" t="str">
        <f t="shared" si="27"/>
        <v>vis</v>
      </c>
      <c r="E146" s="58">
        <f>VLOOKUP(C146,A!C$21:E$961,3,FALSE)</f>
        <v>238.99974995390372</v>
      </c>
      <c r="F146" s="16" t="s">
        <v>87</v>
      </c>
      <c r="G146" s="10" t="str">
        <f t="shared" si="28"/>
        <v>27422.321</v>
      </c>
      <c r="H146" s="50">
        <f t="shared" si="29"/>
        <v>-13722</v>
      </c>
      <c r="I146" s="59" t="s">
        <v>255</v>
      </c>
      <c r="J146" s="60" t="s">
        <v>256</v>
      </c>
      <c r="K146" s="59">
        <v>-13722</v>
      </c>
      <c r="L146" s="59" t="s">
        <v>257</v>
      </c>
      <c r="M146" s="60" t="s">
        <v>91</v>
      </c>
      <c r="N146" s="60"/>
      <c r="O146" s="61" t="s">
        <v>232</v>
      </c>
      <c r="P146" s="61" t="s">
        <v>233</v>
      </c>
    </row>
    <row r="147" spans="1:16" ht="12.75" customHeight="1" thickBot="1" x14ac:dyDescent="0.25">
      <c r="A147" s="50" t="str">
        <f t="shared" si="24"/>
        <v> VB 7.72 </v>
      </c>
      <c r="B147" s="16" t="str">
        <f t="shared" si="25"/>
        <v>I</v>
      </c>
      <c r="C147" s="50">
        <f t="shared" si="26"/>
        <v>27453.47</v>
      </c>
      <c r="D147" s="10" t="str">
        <f t="shared" si="27"/>
        <v>vis</v>
      </c>
      <c r="E147" s="58">
        <f>VLOOKUP(C147,A!C$21:E$961,3,FALSE)</f>
        <v>256.04282627596154</v>
      </c>
      <c r="F147" s="16" t="s">
        <v>87</v>
      </c>
      <c r="G147" s="10" t="str">
        <f t="shared" si="28"/>
        <v>27453.470</v>
      </c>
      <c r="H147" s="50">
        <f t="shared" si="29"/>
        <v>-13705</v>
      </c>
      <c r="I147" s="59" t="s">
        <v>258</v>
      </c>
      <c r="J147" s="60" t="s">
        <v>259</v>
      </c>
      <c r="K147" s="59">
        <v>-13705</v>
      </c>
      <c r="L147" s="59" t="s">
        <v>260</v>
      </c>
      <c r="M147" s="60" t="s">
        <v>91</v>
      </c>
      <c r="N147" s="60"/>
      <c r="O147" s="61" t="s">
        <v>92</v>
      </c>
      <c r="P147" s="61" t="s">
        <v>93</v>
      </c>
    </row>
    <row r="148" spans="1:16" ht="12.75" customHeight="1" thickBot="1" x14ac:dyDescent="0.25">
      <c r="A148" s="50" t="str">
        <f t="shared" si="24"/>
        <v> VB 7.72 </v>
      </c>
      <c r="B148" s="16" t="str">
        <f t="shared" si="25"/>
        <v>I</v>
      </c>
      <c r="C148" s="50">
        <f t="shared" si="26"/>
        <v>28052.842000000001</v>
      </c>
      <c r="D148" s="10" t="str">
        <f t="shared" si="27"/>
        <v>vis</v>
      </c>
      <c r="E148" s="58">
        <f>VLOOKUP(C148,A!C$21:E$961,3,FALSE)</f>
        <v>583.98731057093244</v>
      </c>
      <c r="F148" s="16" t="s">
        <v>87</v>
      </c>
      <c r="G148" s="10" t="str">
        <f t="shared" si="28"/>
        <v>28052.842</v>
      </c>
      <c r="H148" s="50">
        <f t="shared" si="29"/>
        <v>-13377</v>
      </c>
      <c r="I148" s="59" t="s">
        <v>261</v>
      </c>
      <c r="J148" s="60" t="s">
        <v>262</v>
      </c>
      <c r="K148" s="59">
        <v>-13377</v>
      </c>
      <c r="L148" s="59" t="s">
        <v>90</v>
      </c>
      <c r="M148" s="60" t="s">
        <v>91</v>
      </c>
      <c r="N148" s="60"/>
      <c r="O148" s="61" t="s">
        <v>92</v>
      </c>
      <c r="P148" s="61" t="s">
        <v>93</v>
      </c>
    </row>
    <row r="149" spans="1:16" ht="12.75" customHeight="1" thickBot="1" x14ac:dyDescent="0.25">
      <c r="A149" s="50" t="str">
        <f t="shared" si="24"/>
        <v> KVB 17.2 </v>
      </c>
      <c r="B149" s="16" t="str">
        <f t="shared" si="25"/>
        <v>I</v>
      </c>
      <c r="C149" s="50">
        <f t="shared" si="26"/>
        <v>28067.491999999998</v>
      </c>
      <c r="D149" s="10" t="str">
        <f t="shared" si="27"/>
        <v>vis</v>
      </c>
      <c r="E149" s="58">
        <f>VLOOKUP(C149,A!C$21:E$961,3,FALSE)</f>
        <v>592.00301149610186</v>
      </c>
      <c r="F149" s="16" t="s">
        <v>87</v>
      </c>
      <c r="G149" s="10" t="str">
        <f t="shared" si="28"/>
        <v>28067.492</v>
      </c>
      <c r="H149" s="50">
        <f t="shared" si="29"/>
        <v>-13369</v>
      </c>
      <c r="I149" s="59" t="s">
        <v>263</v>
      </c>
      <c r="J149" s="60" t="s">
        <v>264</v>
      </c>
      <c r="K149" s="59">
        <v>-13369</v>
      </c>
      <c r="L149" s="59" t="s">
        <v>265</v>
      </c>
      <c r="M149" s="60" t="s">
        <v>91</v>
      </c>
      <c r="N149" s="60"/>
      <c r="O149" s="61" t="s">
        <v>232</v>
      </c>
      <c r="P149" s="61" t="s">
        <v>233</v>
      </c>
    </row>
    <row r="150" spans="1:16" ht="12.75" customHeight="1" thickBot="1" x14ac:dyDescent="0.25">
      <c r="A150" s="50" t="str">
        <f t="shared" si="24"/>
        <v> KVB 17.2 </v>
      </c>
      <c r="B150" s="16" t="str">
        <f t="shared" si="25"/>
        <v>I</v>
      </c>
      <c r="C150" s="50">
        <f t="shared" si="26"/>
        <v>28078.421999999999</v>
      </c>
      <c r="D150" s="10" t="str">
        <f t="shared" si="27"/>
        <v>vis</v>
      </c>
      <c r="E150" s="58">
        <f>VLOOKUP(C150,A!C$21:E$961,3,FALSE)</f>
        <v>597.98332624778209</v>
      </c>
      <c r="F150" s="16" t="s">
        <v>87</v>
      </c>
      <c r="G150" s="10" t="str">
        <f t="shared" si="28"/>
        <v>28078.422</v>
      </c>
      <c r="H150" s="50">
        <f t="shared" si="29"/>
        <v>-13363</v>
      </c>
      <c r="I150" s="59" t="s">
        <v>266</v>
      </c>
      <c r="J150" s="60" t="s">
        <v>267</v>
      </c>
      <c r="K150" s="59">
        <v>-13363</v>
      </c>
      <c r="L150" s="59" t="s">
        <v>268</v>
      </c>
      <c r="M150" s="60" t="s">
        <v>91</v>
      </c>
      <c r="N150" s="60"/>
      <c r="O150" s="61" t="s">
        <v>232</v>
      </c>
      <c r="P150" s="61" t="s">
        <v>233</v>
      </c>
    </row>
    <row r="151" spans="1:16" ht="12.75" customHeight="1" thickBot="1" x14ac:dyDescent="0.25">
      <c r="A151" s="50" t="str">
        <f t="shared" si="24"/>
        <v> KVB 17.2 </v>
      </c>
      <c r="B151" s="16" t="str">
        <f t="shared" si="25"/>
        <v>I</v>
      </c>
      <c r="C151" s="50">
        <f t="shared" si="26"/>
        <v>28396.535</v>
      </c>
      <c r="D151" s="10" t="str">
        <f t="shared" si="27"/>
        <v>vis</v>
      </c>
      <c r="E151" s="58">
        <f>VLOOKUP(C151,A!C$21:E$961,3,FALSE)</f>
        <v>772.03784286271673</v>
      </c>
      <c r="F151" s="16" t="s">
        <v>87</v>
      </c>
      <c r="G151" s="10" t="str">
        <f t="shared" si="28"/>
        <v>28396.535</v>
      </c>
      <c r="H151" s="50">
        <f t="shared" si="29"/>
        <v>-13189</v>
      </c>
      <c r="I151" s="59" t="s">
        <v>269</v>
      </c>
      <c r="J151" s="60" t="s">
        <v>270</v>
      </c>
      <c r="K151" s="59">
        <v>-13189</v>
      </c>
      <c r="L151" s="59" t="s">
        <v>271</v>
      </c>
      <c r="M151" s="60" t="s">
        <v>91</v>
      </c>
      <c r="N151" s="60"/>
      <c r="O151" s="61" t="s">
        <v>232</v>
      </c>
      <c r="P151" s="61" t="s">
        <v>233</v>
      </c>
    </row>
    <row r="152" spans="1:16" ht="12.75" customHeight="1" thickBot="1" x14ac:dyDescent="0.25">
      <c r="A152" s="50" t="str">
        <f t="shared" si="24"/>
        <v> VB 7.72 </v>
      </c>
      <c r="B152" s="16" t="str">
        <f t="shared" si="25"/>
        <v>I</v>
      </c>
      <c r="C152" s="50">
        <f t="shared" si="26"/>
        <v>28447.684000000001</v>
      </c>
      <c r="D152" s="10" t="str">
        <f t="shared" si="27"/>
        <v>vis</v>
      </c>
      <c r="E152" s="58">
        <f>VLOOKUP(C152,A!C$21:E$961,3,FALSE)</f>
        <v>800.02385560138964</v>
      </c>
      <c r="F152" s="16" t="s">
        <v>87</v>
      </c>
      <c r="G152" s="10" t="str">
        <f t="shared" si="28"/>
        <v>28447.684</v>
      </c>
      <c r="H152" s="50">
        <f t="shared" si="29"/>
        <v>-13161</v>
      </c>
      <c r="I152" s="59" t="s">
        <v>272</v>
      </c>
      <c r="J152" s="60" t="s">
        <v>273</v>
      </c>
      <c r="K152" s="59">
        <v>-13161</v>
      </c>
      <c r="L152" s="59" t="s">
        <v>213</v>
      </c>
      <c r="M152" s="60" t="s">
        <v>91</v>
      </c>
      <c r="N152" s="60"/>
      <c r="O152" s="61" t="s">
        <v>92</v>
      </c>
      <c r="P152" s="61" t="s">
        <v>93</v>
      </c>
    </row>
    <row r="153" spans="1:16" ht="12.75" customHeight="1" thickBot="1" x14ac:dyDescent="0.25">
      <c r="A153" s="50" t="str">
        <f t="shared" si="24"/>
        <v> KVB 17.2 </v>
      </c>
      <c r="B153" s="16" t="str">
        <f t="shared" si="25"/>
        <v>I</v>
      </c>
      <c r="C153" s="50">
        <f t="shared" si="26"/>
        <v>28950.285</v>
      </c>
      <c r="D153" s="10" t="str">
        <f t="shared" si="27"/>
        <v>vis</v>
      </c>
      <c r="E153" s="58">
        <f>VLOOKUP(C153,A!C$21:E$961,3,FALSE)</f>
        <v>1075.0203948977473</v>
      </c>
      <c r="F153" s="16" t="s">
        <v>87</v>
      </c>
      <c r="G153" s="10" t="str">
        <f t="shared" si="28"/>
        <v>28950.285</v>
      </c>
      <c r="H153" s="50">
        <f t="shared" si="29"/>
        <v>-12886</v>
      </c>
      <c r="I153" s="59" t="s">
        <v>274</v>
      </c>
      <c r="J153" s="60" t="s">
        <v>275</v>
      </c>
      <c r="K153" s="59">
        <v>-12886</v>
      </c>
      <c r="L153" s="59" t="s">
        <v>276</v>
      </c>
      <c r="M153" s="60" t="s">
        <v>91</v>
      </c>
      <c r="N153" s="60"/>
      <c r="O153" s="61" t="s">
        <v>232</v>
      </c>
      <c r="P153" s="61" t="s">
        <v>233</v>
      </c>
    </row>
    <row r="154" spans="1:16" ht="12.75" customHeight="1" thickBot="1" x14ac:dyDescent="0.25">
      <c r="A154" s="50" t="str">
        <f t="shared" si="24"/>
        <v> KVB 17.2 </v>
      </c>
      <c r="B154" s="16" t="str">
        <f t="shared" si="25"/>
        <v>I</v>
      </c>
      <c r="C154" s="50">
        <f t="shared" si="26"/>
        <v>29160.498</v>
      </c>
      <c r="D154" s="10" t="str">
        <f t="shared" si="27"/>
        <v>vis</v>
      </c>
      <c r="E154" s="58">
        <f>VLOOKUP(C154,A!C$21:E$961,3,FALSE)</f>
        <v>1190.0377695450425</v>
      </c>
      <c r="F154" s="16" t="s">
        <v>87</v>
      </c>
      <c r="G154" s="10" t="str">
        <f t="shared" si="28"/>
        <v>29160.498</v>
      </c>
      <c r="H154" s="50">
        <f t="shared" si="29"/>
        <v>-12771</v>
      </c>
      <c r="I154" s="59" t="s">
        <v>277</v>
      </c>
      <c r="J154" s="60" t="s">
        <v>278</v>
      </c>
      <c r="K154" s="59">
        <v>-12771</v>
      </c>
      <c r="L154" s="59" t="s">
        <v>279</v>
      </c>
      <c r="M154" s="60" t="s">
        <v>91</v>
      </c>
      <c r="N154" s="60"/>
      <c r="O154" s="61" t="s">
        <v>232</v>
      </c>
      <c r="P154" s="61" t="s">
        <v>233</v>
      </c>
    </row>
    <row r="155" spans="1:16" ht="12.75" customHeight="1" thickBot="1" x14ac:dyDescent="0.25">
      <c r="A155" s="50" t="str">
        <f t="shared" si="24"/>
        <v> KVB 17.2 </v>
      </c>
      <c r="B155" s="16" t="str">
        <f t="shared" si="25"/>
        <v>I</v>
      </c>
      <c r="C155" s="50">
        <f t="shared" si="26"/>
        <v>29193.364000000001</v>
      </c>
      <c r="D155" s="10" t="str">
        <f t="shared" si="27"/>
        <v>vis</v>
      </c>
      <c r="E155" s="58">
        <f>VLOOKUP(C155,A!C$21:E$961,3,FALSE)</f>
        <v>1208.020296958467</v>
      </c>
      <c r="F155" s="16" t="s">
        <v>87</v>
      </c>
      <c r="G155" s="10" t="str">
        <f t="shared" si="28"/>
        <v>29193.364</v>
      </c>
      <c r="H155" s="50">
        <f t="shared" si="29"/>
        <v>-12753</v>
      </c>
      <c r="I155" s="59" t="s">
        <v>280</v>
      </c>
      <c r="J155" s="60" t="s">
        <v>281</v>
      </c>
      <c r="K155" s="59">
        <v>-12753</v>
      </c>
      <c r="L155" s="59" t="s">
        <v>282</v>
      </c>
      <c r="M155" s="60" t="s">
        <v>91</v>
      </c>
      <c r="N155" s="60"/>
      <c r="O155" s="61" t="s">
        <v>232</v>
      </c>
      <c r="P155" s="61" t="s">
        <v>233</v>
      </c>
    </row>
    <row r="156" spans="1:16" ht="12.75" customHeight="1" thickBot="1" x14ac:dyDescent="0.25">
      <c r="A156" s="50" t="str">
        <f t="shared" si="24"/>
        <v> KVB 17.2 </v>
      </c>
      <c r="B156" s="16" t="str">
        <f t="shared" si="25"/>
        <v>I</v>
      </c>
      <c r="C156" s="50">
        <f t="shared" si="26"/>
        <v>29553.463</v>
      </c>
      <c r="D156" s="10" t="str">
        <f t="shared" si="27"/>
        <v>vis</v>
      </c>
      <c r="E156" s="58">
        <f>VLOOKUP(C156,A!C$21:E$961,3,FALSE)</f>
        <v>1405.0473199928003</v>
      </c>
      <c r="F156" s="16" t="s">
        <v>87</v>
      </c>
      <c r="G156" s="10" t="str">
        <f t="shared" si="28"/>
        <v>29553.463</v>
      </c>
      <c r="H156" s="50">
        <f t="shared" si="29"/>
        <v>-12556</v>
      </c>
      <c r="I156" s="59" t="s">
        <v>283</v>
      </c>
      <c r="J156" s="60" t="s">
        <v>284</v>
      </c>
      <c r="K156" s="59">
        <v>-12556</v>
      </c>
      <c r="L156" s="59" t="s">
        <v>187</v>
      </c>
      <c r="M156" s="60" t="s">
        <v>91</v>
      </c>
      <c r="N156" s="60"/>
      <c r="O156" s="61" t="s">
        <v>232</v>
      </c>
      <c r="P156" s="61" t="s">
        <v>233</v>
      </c>
    </row>
    <row r="157" spans="1:16" ht="12.75" customHeight="1" thickBot="1" x14ac:dyDescent="0.25">
      <c r="A157" s="50" t="str">
        <f t="shared" si="24"/>
        <v> KVB 17.2 </v>
      </c>
      <c r="B157" s="16" t="str">
        <f t="shared" si="25"/>
        <v>I</v>
      </c>
      <c r="C157" s="50">
        <f t="shared" si="26"/>
        <v>29573.454000000002</v>
      </c>
      <c r="D157" s="10" t="str">
        <f t="shared" si="27"/>
        <v>vis</v>
      </c>
      <c r="E157" s="58">
        <f>VLOOKUP(C157,A!C$21:E$961,3,FALSE)</f>
        <v>1415.9853320880288</v>
      </c>
      <c r="F157" s="16" t="s">
        <v>87</v>
      </c>
      <c r="G157" s="10" t="str">
        <f t="shared" si="28"/>
        <v>29573.454</v>
      </c>
      <c r="H157" s="50">
        <f t="shared" si="29"/>
        <v>-12545</v>
      </c>
      <c r="I157" s="59" t="s">
        <v>285</v>
      </c>
      <c r="J157" s="60" t="s">
        <v>286</v>
      </c>
      <c r="K157" s="59">
        <v>-12545</v>
      </c>
      <c r="L157" s="59" t="s">
        <v>268</v>
      </c>
      <c r="M157" s="60" t="s">
        <v>91</v>
      </c>
      <c r="N157" s="60"/>
      <c r="O157" s="61" t="s">
        <v>232</v>
      </c>
      <c r="P157" s="61" t="s">
        <v>233</v>
      </c>
    </row>
    <row r="158" spans="1:16" ht="12.75" customHeight="1" thickBot="1" x14ac:dyDescent="0.25">
      <c r="A158" s="50" t="str">
        <f t="shared" si="24"/>
        <v> VB 7.72 </v>
      </c>
      <c r="B158" s="16" t="str">
        <f t="shared" si="25"/>
        <v>I</v>
      </c>
      <c r="C158" s="50">
        <f t="shared" si="26"/>
        <v>29942.616999999998</v>
      </c>
      <c r="D158" s="10" t="str">
        <f t="shared" si="27"/>
        <v>pg</v>
      </c>
      <c r="E158" s="58">
        <f>VLOOKUP(C158,A!C$21:E$961,3,FALSE)</f>
        <v>1617.971693906371</v>
      </c>
      <c r="F158" s="16" t="str">
        <f>LEFT(M158,1)</f>
        <v>P</v>
      </c>
      <c r="G158" s="10" t="str">
        <f t="shared" si="28"/>
        <v>29942.617</v>
      </c>
      <c r="H158" s="50">
        <f t="shared" si="29"/>
        <v>-12343</v>
      </c>
      <c r="I158" s="59" t="s">
        <v>287</v>
      </c>
      <c r="J158" s="60" t="s">
        <v>288</v>
      </c>
      <c r="K158" s="59">
        <v>-12343</v>
      </c>
      <c r="L158" s="59" t="s">
        <v>289</v>
      </c>
      <c r="M158" s="60" t="s">
        <v>91</v>
      </c>
      <c r="N158" s="60"/>
      <c r="O158" s="61" t="s">
        <v>92</v>
      </c>
      <c r="P158" s="61" t="s">
        <v>93</v>
      </c>
    </row>
    <row r="159" spans="1:16" ht="12.75" customHeight="1" thickBot="1" x14ac:dyDescent="0.25">
      <c r="A159" s="50" t="str">
        <f t="shared" si="24"/>
        <v> VB 7.72 </v>
      </c>
      <c r="B159" s="16" t="str">
        <f t="shared" si="25"/>
        <v>I</v>
      </c>
      <c r="C159" s="50">
        <f t="shared" si="26"/>
        <v>30337.513999999999</v>
      </c>
      <c r="D159" s="10" t="str">
        <f t="shared" si="27"/>
        <v>pg</v>
      </c>
      <c r="E159" s="58">
        <f>VLOOKUP(C159,A!C$21:E$961,3,FALSE)</f>
        <v>1834.0383320119743</v>
      </c>
      <c r="F159" s="16" t="str">
        <f>LEFT(M159,1)</f>
        <v>P</v>
      </c>
      <c r="G159" s="10" t="str">
        <f t="shared" si="28"/>
        <v>30337.514</v>
      </c>
      <c r="H159" s="50">
        <f t="shared" si="29"/>
        <v>-12127</v>
      </c>
      <c r="I159" s="59" t="s">
        <v>290</v>
      </c>
      <c r="J159" s="60" t="s">
        <v>291</v>
      </c>
      <c r="K159" s="59">
        <v>-12127</v>
      </c>
      <c r="L159" s="59" t="s">
        <v>292</v>
      </c>
      <c r="M159" s="60" t="s">
        <v>91</v>
      </c>
      <c r="N159" s="60"/>
      <c r="O159" s="61" t="s">
        <v>92</v>
      </c>
      <c r="P159" s="61" t="s">
        <v>93</v>
      </c>
    </row>
    <row r="160" spans="1:16" ht="12.75" customHeight="1" thickBot="1" x14ac:dyDescent="0.25">
      <c r="A160" s="50" t="str">
        <f t="shared" si="24"/>
        <v> VB 7.72 </v>
      </c>
      <c r="B160" s="16" t="str">
        <f t="shared" si="25"/>
        <v>I</v>
      </c>
      <c r="C160" s="50">
        <f t="shared" si="26"/>
        <v>31035.631000000001</v>
      </c>
      <c r="D160" s="10" t="str">
        <f t="shared" si="27"/>
        <v>pg</v>
      </c>
      <c r="E160" s="58">
        <f>VLOOKUP(C160,A!C$21:E$961,3,FALSE)</f>
        <v>2216.0108291298793</v>
      </c>
      <c r="F160" s="16" t="str">
        <f>LEFT(M160,1)</f>
        <v>P</v>
      </c>
      <c r="G160" s="10" t="str">
        <f t="shared" si="28"/>
        <v>31035.631</v>
      </c>
      <c r="H160" s="50">
        <f t="shared" si="29"/>
        <v>-11745</v>
      </c>
      <c r="I160" s="59" t="s">
        <v>293</v>
      </c>
      <c r="J160" s="60" t="s">
        <v>294</v>
      </c>
      <c r="K160" s="59">
        <v>-11745</v>
      </c>
      <c r="L160" s="59" t="s">
        <v>295</v>
      </c>
      <c r="M160" s="60" t="s">
        <v>91</v>
      </c>
      <c r="N160" s="60"/>
      <c r="O160" s="61" t="s">
        <v>92</v>
      </c>
      <c r="P160" s="61" t="s">
        <v>93</v>
      </c>
    </row>
    <row r="161" spans="1:16" ht="12.75" customHeight="1" thickBot="1" x14ac:dyDescent="0.25">
      <c r="A161" s="50" t="str">
        <f t="shared" si="24"/>
        <v> VB 7.72 </v>
      </c>
      <c r="B161" s="16" t="str">
        <f t="shared" si="25"/>
        <v>I</v>
      </c>
      <c r="C161" s="50">
        <f t="shared" si="26"/>
        <v>31079.499</v>
      </c>
      <c r="D161" s="10" t="str">
        <f t="shared" si="27"/>
        <v>pg</v>
      </c>
      <c r="E161" s="58">
        <f>VLOOKUP(C161,A!C$21:E$961,3,FALSE)</f>
        <v>2240.0130658660823</v>
      </c>
      <c r="F161" s="16" t="str">
        <f>LEFT(M161,1)</f>
        <v>P</v>
      </c>
      <c r="G161" s="10" t="str">
        <f t="shared" si="28"/>
        <v>31079.499</v>
      </c>
      <c r="H161" s="50">
        <f t="shared" si="29"/>
        <v>-11721</v>
      </c>
      <c r="I161" s="59" t="s">
        <v>296</v>
      </c>
      <c r="J161" s="60" t="s">
        <v>297</v>
      </c>
      <c r="K161" s="59">
        <v>-11721</v>
      </c>
      <c r="L161" s="59" t="s">
        <v>138</v>
      </c>
      <c r="M161" s="60" t="s">
        <v>91</v>
      </c>
      <c r="N161" s="60"/>
      <c r="O161" s="61" t="s">
        <v>92</v>
      </c>
      <c r="P161" s="61" t="s">
        <v>93</v>
      </c>
    </row>
    <row r="162" spans="1:16" ht="12.75" customHeight="1" thickBot="1" x14ac:dyDescent="0.25">
      <c r="A162" s="50" t="str">
        <f t="shared" si="24"/>
        <v> AC 170.17 </v>
      </c>
      <c r="B162" s="16" t="str">
        <f t="shared" si="25"/>
        <v>I</v>
      </c>
      <c r="C162" s="50">
        <f t="shared" si="26"/>
        <v>33868.519</v>
      </c>
      <c r="D162" s="10" t="str">
        <f t="shared" si="27"/>
        <v>pg</v>
      </c>
      <c r="E162" s="58">
        <f>VLOOKUP(C162,A!C$21:E$961,3,FALSE)</f>
        <v>3766.0164920994744</v>
      </c>
      <c r="F162" s="16" t="str">
        <f>LEFT(M162,1)</f>
        <v>P</v>
      </c>
      <c r="G162" s="10" t="str">
        <f t="shared" si="28"/>
        <v>33868.519</v>
      </c>
      <c r="H162" s="50">
        <f t="shared" si="29"/>
        <v>-10195</v>
      </c>
      <c r="I162" s="59" t="s">
        <v>298</v>
      </c>
      <c r="J162" s="60" t="s">
        <v>299</v>
      </c>
      <c r="K162" s="59">
        <v>-10195</v>
      </c>
      <c r="L162" s="59" t="s">
        <v>300</v>
      </c>
      <c r="M162" s="60" t="s">
        <v>91</v>
      </c>
      <c r="N162" s="60"/>
      <c r="O162" s="61" t="s">
        <v>301</v>
      </c>
      <c r="P162" s="61" t="s">
        <v>302</v>
      </c>
    </row>
    <row r="163" spans="1:16" ht="12.75" customHeight="1" thickBot="1" x14ac:dyDescent="0.25">
      <c r="A163" s="50" t="str">
        <f t="shared" si="24"/>
        <v> AC 170.17 </v>
      </c>
      <c r="B163" s="16" t="str">
        <f t="shared" si="25"/>
        <v>I</v>
      </c>
      <c r="C163" s="50">
        <f t="shared" si="26"/>
        <v>33901.398000000001</v>
      </c>
      <c r="D163" s="10" t="str">
        <f t="shared" si="27"/>
        <v>vis</v>
      </c>
      <c r="E163" s="58">
        <f>VLOOKUP(C163,A!C$21:E$961,3,FALSE)</f>
        <v>3784.0061324215694</v>
      </c>
      <c r="F163" s="16" t="s">
        <v>87</v>
      </c>
      <c r="G163" s="10" t="str">
        <f t="shared" si="28"/>
        <v>33901.398</v>
      </c>
      <c r="H163" s="50">
        <f t="shared" si="29"/>
        <v>-10177</v>
      </c>
      <c r="I163" s="59" t="s">
        <v>303</v>
      </c>
      <c r="J163" s="60" t="s">
        <v>304</v>
      </c>
      <c r="K163" s="59">
        <v>-10177</v>
      </c>
      <c r="L163" s="59" t="s">
        <v>305</v>
      </c>
      <c r="M163" s="60" t="s">
        <v>91</v>
      </c>
      <c r="N163" s="60"/>
      <c r="O163" s="61" t="s">
        <v>301</v>
      </c>
      <c r="P163" s="61" t="s">
        <v>302</v>
      </c>
    </row>
    <row r="164" spans="1:16" ht="12.75" customHeight="1" thickBot="1" x14ac:dyDescent="0.25">
      <c r="A164" s="50" t="str">
        <f t="shared" si="24"/>
        <v> AC 170.17 </v>
      </c>
      <c r="B164" s="16" t="str">
        <f t="shared" si="25"/>
        <v>I</v>
      </c>
      <c r="C164" s="50">
        <f t="shared" si="26"/>
        <v>34652.540999999997</v>
      </c>
      <c r="D164" s="10" t="str">
        <f t="shared" si="27"/>
        <v>vis</v>
      </c>
      <c r="E164" s="58">
        <f>VLOOKUP(C164,A!C$21:E$961,3,FALSE)</f>
        <v>4194.9916368608428</v>
      </c>
      <c r="F164" s="16" t="s">
        <v>87</v>
      </c>
      <c r="G164" s="10" t="str">
        <f t="shared" si="28"/>
        <v>34652.541</v>
      </c>
      <c r="H164" s="50">
        <f t="shared" si="29"/>
        <v>-9766</v>
      </c>
      <c r="I164" s="59" t="s">
        <v>306</v>
      </c>
      <c r="J164" s="60" t="s">
        <v>307</v>
      </c>
      <c r="K164" s="59">
        <v>-9766</v>
      </c>
      <c r="L164" s="59" t="s">
        <v>308</v>
      </c>
      <c r="M164" s="60" t="s">
        <v>91</v>
      </c>
      <c r="N164" s="60"/>
      <c r="O164" s="61" t="s">
        <v>301</v>
      </c>
      <c r="P164" s="61" t="s">
        <v>302</v>
      </c>
    </row>
    <row r="165" spans="1:16" ht="12.75" customHeight="1" thickBot="1" x14ac:dyDescent="0.25">
      <c r="A165" s="50" t="str">
        <f t="shared" si="24"/>
        <v> AC 170.17 </v>
      </c>
      <c r="B165" s="16" t="str">
        <f t="shared" si="25"/>
        <v>I</v>
      </c>
      <c r="C165" s="50">
        <f t="shared" si="26"/>
        <v>34663.493999999999</v>
      </c>
      <c r="D165" s="10" t="str">
        <f t="shared" si="27"/>
        <v>vis</v>
      </c>
      <c r="E165" s="58">
        <f>VLOOKUP(C165,A!C$21:E$961,3,FALSE)</f>
        <v>4200.9845359894034</v>
      </c>
      <c r="F165" s="16" t="s">
        <v>87</v>
      </c>
      <c r="G165" s="10" t="str">
        <f t="shared" si="28"/>
        <v>34663.494</v>
      </c>
      <c r="H165" s="50">
        <f t="shared" si="29"/>
        <v>-9760</v>
      </c>
      <c r="I165" s="59" t="s">
        <v>309</v>
      </c>
      <c r="J165" s="60" t="s">
        <v>310</v>
      </c>
      <c r="K165" s="59">
        <v>-9760</v>
      </c>
      <c r="L165" s="59" t="s">
        <v>311</v>
      </c>
      <c r="M165" s="60" t="s">
        <v>91</v>
      </c>
      <c r="N165" s="60"/>
      <c r="O165" s="61" t="s">
        <v>301</v>
      </c>
      <c r="P165" s="61" t="s">
        <v>302</v>
      </c>
    </row>
    <row r="166" spans="1:16" ht="12.75" customHeight="1" thickBot="1" x14ac:dyDescent="0.25">
      <c r="A166" s="50" t="str">
        <f t="shared" si="24"/>
        <v> HABZ 81 </v>
      </c>
      <c r="B166" s="16" t="str">
        <f t="shared" si="25"/>
        <v>I</v>
      </c>
      <c r="C166" s="50">
        <f t="shared" si="26"/>
        <v>39088.294000000002</v>
      </c>
      <c r="D166" s="10" t="str">
        <f t="shared" si="27"/>
        <v>vis</v>
      </c>
      <c r="E166" s="58">
        <f>VLOOKUP(C166,A!C$21:E$961,3,FALSE)</f>
        <v>6621.9997888013286</v>
      </c>
      <c r="F166" s="16" t="s">
        <v>87</v>
      </c>
      <c r="G166" s="10" t="str">
        <f t="shared" si="28"/>
        <v>39088.294</v>
      </c>
      <c r="H166" s="50">
        <f t="shared" si="29"/>
        <v>-7339</v>
      </c>
      <c r="I166" s="59" t="s">
        <v>312</v>
      </c>
      <c r="J166" s="60" t="s">
        <v>313</v>
      </c>
      <c r="K166" s="59">
        <v>-7339</v>
      </c>
      <c r="L166" s="59" t="s">
        <v>314</v>
      </c>
      <c r="M166" s="60" t="s">
        <v>91</v>
      </c>
      <c r="N166" s="60"/>
      <c r="O166" s="61" t="s">
        <v>315</v>
      </c>
      <c r="P166" s="61" t="s">
        <v>316</v>
      </c>
    </row>
    <row r="167" spans="1:16" ht="12.75" customHeight="1" thickBot="1" x14ac:dyDescent="0.25">
      <c r="A167" s="50" t="str">
        <f t="shared" si="24"/>
        <v> HABZ 81 </v>
      </c>
      <c r="B167" s="16" t="str">
        <f t="shared" si="25"/>
        <v>I</v>
      </c>
      <c r="C167" s="50">
        <f t="shared" si="26"/>
        <v>41599.506000000001</v>
      </c>
      <c r="D167" s="10" t="str">
        <f t="shared" si="27"/>
        <v>vis</v>
      </c>
      <c r="E167" s="58">
        <f>VLOOKUP(C167,A!C$21:E$961,3,FALSE)</f>
        <v>7996.0014510333704</v>
      </c>
      <c r="F167" s="16" t="s">
        <v>87</v>
      </c>
      <c r="G167" s="10" t="str">
        <f t="shared" si="28"/>
        <v>41599.506</v>
      </c>
      <c r="H167" s="50">
        <f t="shared" si="29"/>
        <v>-5965</v>
      </c>
      <c r="I167" s="59" t="s">
        <v>323</v>
      </c>
      <c r="J167" s="60" t="s">
        <v>324</v>
      </c>
      <c r="K167" s="59">
        <v>-5965</v>
      </c>
      <c r="L167" s="59" t="s">
        <v>308</v>
      </c>
      <c r="M167" s="60" t="s">
        <v>91</v>
      </c>
      <c r="N167" s="60"/>
      <c r="O167" s="61" t="s">
        <v>315</v>
      </c>
      <c r="P167" s="61" t="s">
        <v>316</v>
      </c>
    </row>
    <row r="168" spans="1:16" ht="12.75" customHeight="1" thickBot="1" x14ac:dyDescent="0.25">
      <c r="A168" s="50" t="str">
        <f t="shared" si="24"/>
        <v> HABZ 81 </v>
      </c>
      <c r="B168" s="16" t="str">
        <f t="shared" si="25"/>
        <v>I</v>
      </c>
      <c r="C168" s="50">
        <f t="shared" si="26"/>
        <v>42036.31</v>
      </c>
      <c r="D168" s="10" t="str">
        <f t="shared" si="27"/>
        <v>vis</v>
      </c>
      <c r="E168" s="58">
        <f>VLOOKUP(C168,A!C$21:E$961,3,FALSE)</f>
        <v>8234.9973709595251</v>
      </c>
      <c r="F168" s="16" t="s">
        <v>87</v>
      </c>
      <c r="G168" s="10" t="str">
        <f t="shared" si="28"/>
        <v>42036.310</v>
      </c>
      <c r="H168" s="50">
        <f t="shared" si="29"/>
        <v>-5726</v>
      </c>
      <c r="I168" s="59" t="s">
        <v>325</v>
      </c>
      <c r="J168" s="60" t="s">
        <v>326</v>
      </c>
      <c r="K168" s="59">
        <v>-5726</v>
      </c>
      <c r="L168" s="59" t="s">
        <v>327</v>
      </c>
      <c r="M168" s="60" t="s">
        <v>91</v>
      </c>
      <c r="N168" s="60"/>
      <c r="O168" s="61" t="s">
        <v>315</v>
      </c>
      <c r="P168" s="61" t="s">
        <v>316</v>
      </c>
    </row>
    <row r="169" spans="1:16" ht="12.75" customHeight="1" thickBot="1" x14ac:dyDescent="0.25">
      <c r="A169" s="50" t="str">
        <f t="shared" si="24"/>
        <v> BRNO 23 </v>
      </c>
      <c r="B169" s="16" t="str">
        <f t="shared" si="25"/>
        <v>I</v>
      </c>
      <c r="C169" s="50">
        <f t="shared" si="26"/>
        <v>44485.392</v>
      </c>
      <c r="D169" s="10" t="str">
        <f t="shared" si="27"/>
        <v>vis</v>
      </c>
      <c r="E169" s="58">
        <f>VLOOKUP(C169,A!C$21:E$961,3,FALSE)</f>
        <v>9575.0048012133539</v>
      </c>
      <c r="F169" s="16" t="s">
        <v>87</v>
      </c>
      <c r="G169" s="10" t="str">
        <f t="shared" si="28"/>
        <v>44485.392</v>
      </c>
      <c r="H169" s="50">
        <f t="shared" si="29"/>
        <v>-4386</v>
      </c>
      <c r="I169" s="59" t="s">
        <v>328</v>
      </c>
      <c r="J169" s="60" t="s">
        <v>329</v>
      </c>
      <c r="K169" s="59">
        <v>-4386</v>
      </c>
      <c r="L169" s="59" t="s">
        <v>231</v>
      </c>
      <c r="M169" s="60" t="s">
        <v>320</v>
      </c>
      <c r="N169" s="60"/>
      <c r="O169" s="61" t="s">
        <v>330</v>
      </c>
      <c r="P169" s="61" t="s">
        <v>331</v>
      </c>
    </row>
    <row r="170" spans="1:16" ht="12.75" customHeight="1" thickBot="1" x14ac:dyDescent="0.25">
      <c r="A170" s="50" t="str">
        <f t="shared" si="24"/>
        <v> BRNO 26 </v>
      </c>
      <c r="B170" s="16" t="str">
        <f t="shared" si="25"/>
        <v>I</v>
      </c>
      <c r="C170" s="50">
        <f t="shared" si="26"/>
        <v>45205.510999999999</v>
      </c>
      <c r="D170" s="10" t="str">
        <f t="shared" si="27"/>
        <v>vis</v>
      </c>
      <c r="E170" s="58">
        <f>VLOOKUP(C170,A!C$21:E$961,3,FALSE)</f>
        <v>9969.015622683175</v>
      </c>
      <c r="F170" s="16" t="s">
        <v>87</v>
      </c>
      <c r="G170" s="10" t="str">
        <f t="shared" si="28"/>
        <v>45205.511</v>
      </c>
      <c r="H170" s="50">
        <f t="shared" si="29"/>
        <v>-3992</v>
      </c>
      <c r="I170" s="59" t="s">
        <v>366</v>
      </c>
      <c r="J170" s="60" t="s">
        <v>367</v>
      </c>
      <c r="K170" s="59">
        <v>-3992</v>
      </c>
      <c r="L170" s="59" t="s">
        <v>368</v>
      </c>
      <c r="M170" s="60" t="s">
        <v>320</v>
      </c>
      <c r="N170" s="60"/>
      <c r="O170" s="61" t="s">
        <v>369</v>
      </c>
      <c r="P170" s="61" t="s">
        <v>340</v>
      </c>
    </row>
    <row r="171" spans="1:16" ht="12.75" customHeight="1" thickBot="1" x14ac:dyDescent="0.25">
      <c r="A171" s="50" t="str">
        <f t="shared" ref="A171:A188" si="30">P171</f>
        <v> BRNO 32 </v>
      </c>
      <c r="B171" s="16" t="str">
        <f t="shared" ref="B171:B188" si="31">IF(H171=INT(H171),"I","II")</f>
        <v>I</v>
      </c>
      <c r="C171" s="50">
        <f t="shared" ref="C171:C188" si="32">1*G171</f>
        <v>50317.457199999997</v>
      </c>
      <c r="D171" s="10" t="str">
        <f t="shared" ref="D171:D188" si="33">VLOOKUP(F171,I$1:J$5,2,FALSE)</f>
        <v>vis</v>
      </c>
      <c r="E171" s="58">
        <f>VLOOKUP(C171,A!C$21:E$961,3,FALSE)</f>
        <v>12766.000734271032</v>
      </c>
      <c r="F171" s="16" t="s">
        <v>87</v>
      </c>
      <c r="G171" s="10" t="str">
        <f t="shared" ref="G171:G188" si="34">MID(I171,3,LEN(I171)-3)</f>
        <v>50317.4572</v>
      </c>
      <c r="H171" s="50">
        <f t="shared" ref="H171:H188" si="35">1*K171</f>
        <v>-1195</v>
      </c>
      <c r="I171" s="59" t="s">
        <v>463</v>
      </c>
      <c r="J171" s="60" t="s">
        <v>464</v>
      </c>
      <c r="K171" s="59">
        <v>-1195</v>
      </c>
      <c r="L171" s="59" t="s">
        <v>465</v>
      </c>
      <c r="M171" s="60" t="s">
        <v>320</v>
      </c>
      <c r="N171" s="60"/>
      <c r="O171" s="61" t="s">
        <v>466</v>
      </c>
      <c r="P171" s="61" t="s">
        <v>467</v>
      </c>
    </row>
    <row r="172" spans="1:16" ht="12.75" customHeight="1" thickBot="1" x14ac:dyDescent="0.25">
      <c r="A172" s="50" t="str">
        <f t="shared" si="30"/>
        <v> BRNO 32 </v>
      </c>
      <c r="B172" s="16" t="str">
        <f t="shared" si="31"/>
        <v>I</v>
      </c>
      <c r="C172" s="50">
        <f t="shared" si="32"/>
        <v>50317.466899999999</v>
      </c>
      <c r="D172" s="10" t="str">
        <f t="shared" si="33"/>
        <v>vis</v>
      </c>
      <c r="E172" s="58">
        <f>VLOOKUP(C172,A!C$21:E$961,3,FALSE)</f>
        <v>12766.006041595196</v>
      </c>
      <c r="F172" s="16" t="s">
        <v>87</v>
      </c>
      <c r="G172" s="10" t="str">
        <f t="shared" si="34"/>
        <v>50317.4669</v>
      </c>
      <c r="H172" s="50">
        <f t="shared" si="35"/>
        <v>-1195</v>
      </c>
      <c r="I172" s="59" t="s">
        <v>468</v>
      </c>
      <c r="J172" s="60" t="s">
        <v>469</v>
      </c>
      <c r="K172" s="59">
        <v>-1195</v>
      </c>
      <c r="L172" s="59" t="s">
        <v>470</v>
      </c>
      <c r="M172" s="60" t="s">
        <v>320</v>
      </c>
      <c r="N172" s="60"/>
      <c r="O172" s="61" t="s">
        <v>471</v>
      </c>
      <c r="P172" s="61" t="s">
        <v>467</v>
      </c>
    </row>
    <row r="173" spans="1:16" ht="12.75" customHeight="1" thickBot="1" x14ac:dyDescent="0.25">
      <c r="A173" s="50" t="str">
        <f t="shared" si="30"/>
        <v> BRNO 32 </v>
      </c>
      <c r="B173" s="16" t="str">
        <f t="shared" si="31"/>
        <v>I</v>
      </c>
      <c r="C173" s="50">
        <f t="shared" si="32"/>
        <v>50317.474600000001</v>
      </c>
      <c r="D173" s="10" t="str">
        <f t="shared" si="33"/>
        <v>vis</v>
      </c>
      <c r="E173" s="58">
        <f>VLOOKUP(C173,A!C$21:E$961,3,FALSE)</f>
        <v>12766.010254625717</v>
      </c>
      <c r="F173" s="16" t="s">
        <v>87</v>
      </c>
      <c r="G173" s="10" t="str">
        <f t="shared" si="34"/>
        <v>50317.4746</v>
      </c>
      <c r="H173" s="50">
        <f t="shared" si="35"/>
        <v>-1195</v>
      </c>
      <c r="I173" s="59" t="s">
        <v>472</v>
      </c>
      <c r="J173" s="60" t="s">
        <v>473</v>
      </c>
      <c r="K173" s="59">
        <v>-1195</v>
      </c>
      <c r="L173" s="59" t="s">
        <v>474</v>
      </c>
      <c r="M173" s="60" t="s">
        <v>320</v>
      </c>
      <c r="N173" s="60"/>
      <c r="O173" s="61" t="s">
        <v>475</v>
      </c>
      <c r="P173" s="61" t="s">
        <v>467</v>
      </c>
    </row>
    <row r="174" spans="1:16" ht="12.75" customHeight="1" thickBot="1" x14ac:dyDescent="0.25">
      <c r="A174" s="50" t="str">
        <f t="shared" si="30"/>
        <v> BRNO 32 </v>
      </c>
      <c r="B174" s="16" t="str">
        <f t="shared" si="31"/>
        <v>I</v>
      </c>
      <c r="C174" s="50">
        <f t="shared" si="32"/>
        <v>50317.480799999998</v>
      </c>
      <c r="D174" s="10" t="str">
        <f t="shared" si="33"/>
        <v>vis</v>
      </c>
      <c r="E174" s="58">
        <f>VLOOKUP(C174,A!C$21:E$961,3,FALSE)</f>
        <v>12766.013646936004</v>
      </c>
      <c r="F174" s="16" t="s">
        <v>87</v>
      </c>
      <c r="G174" s="10" t="str">
        <f t="shared" si="34"/>
        <v>50317.4808</v>
      </c>
      <c r="H174" s="50">
        <f t="shared" si="35"/>
        <v>-1195</v>
      </c>
      <c r="I174" s="59" t="s">
        <v>476</v>
      </c>
      <c r="J174" s="60" t="s">
        <v>477</v>
      </c>
      <c r="K174" s="59">
        <v>-1195</v>
      </c>
      <c r="L174" s="59" t="s">
        <v>478</v>
      </c>
      <c r="M174" s="60" t="s">
        <v>320</v>
      </c>
      <c r="N174" s="60"/>
      <c r="O174" s="61" t="s">
        <v>479</v>
      </c>
      <c r="P174" s="61" t="s">
        <v>467</v>
      </c>
    </row>
    <row r="175" spans="1:16" ht="12.75" customHeight="1" thickBot="1" x14ac:dyDescent="0.25">
      <c r="A175" s="50" t="str">
        <f t="shared" si="30"/>
        <v> BRNO 32 </v>
      </c>
      <c r="B175" s="16" t="str">
        <f t="shared" si="31"/>
        <v>I</v>
      </c>
      <c r="C175" s="50">
        <f t="shared" si="32"/>
        <v>50688.483999999997</v>
      </c>
      <c r="D175" s="10" t="str">
        <f t="shared" si="33"/>
        <v>vis</v>
      </c>
      <c r="E175" s="58">
        <f>VLOOKUP(C175,A!C$21:E$961,3,FALSE)</f>
        <v>12969.006868334041</v>
      </c>
      <c r="F175" s="16" t="s">
        <v>87</v>
      </c>
      <c r="G175" s="10" t="str">
        <f t="shared" si="34"/>
        <v>50688.4840</v>
      </c>
      <c r="H175" s="50">
        <f t="shared" si="35"/>
        <v>-992</v>
      </c>
      <c r="I175" s="59" t="s">
        <v>485</v>
      </c>
      <c r="J175" s="60" t="s">
        <v>486</v>
      </c>
      <c r="K175" s="59">
        <v>-992</v>
      </c>
      <c r="L175" s="59" t="s">
        <v>487</v>
      </c>
      <c r="M175" s="60" t="s">
        <v>320</v>
      </c>
      <c r="N175" s="60"/>
      <c r="O175" s="61" t="s">
        <v>466</v>
      </c>
      <c r="P175" s="61" t="s">
        <v>467</v>
      </c>
    </row>
    <row r="176" spans="1:16" ht="12.75" customHeight="1" thickBot="1" x14ac:dyDescent="0.25">
      <c r="A176" s="50" t="str">
        <f t="shared" si="30"/>
        <v> BRNO 32 </v>
      </c>
      <c r="B176" s="16" t="str">
        <f t="shared" si="31"/>
        <v>I</v>
      </c>
      <c r="C176" s="50">
        <f t="shared" si="32"/>
        <v>51017.4522</v>
      </c>
      <c r="D176" s="10" t="str">
        <f t="shared" si="33"/>
        <v>vis</v>
      </c>
      <c r="E176" s="58">
        <f>VLOOKUP(C176,A!C$21:E$961,3,FALSE)</f>
        <v>13149.000773118458</v>
      </c>
      <c r="F176" s="16" t="s">
        <v>87</v>
      </c>
      <c r="G176" s="10" t="str">
        <f t="shared" si="34"/>
        <v>51017.4522</v>
      </c>
      <c r="H176" s="50">
        <f t="shared" si="35"/>
        <v>-812</v>
      </c>
      <c r="I176" s="59" t="s">
        <v>488</v>
      </c>
      <c r="J176" s="60" t="s">
        <v>489</v>
      </c>
      <c r="K176" s="59">
        <v>-812</v>
      </c>
      <c r="L176" s="59" t="s">
        <v>490</v>
      </c>
      <c r="M176" s="60" t="s">
        <v>320</v>
      </c>
      <c r="N176" s="60"/>
      <c r="O176" s="61" t="s">
        <v>491</v>
      </c>
      <c r="P176" s="61" t="s">
        <v>467</v>
      </c>
    </row>
    <row r="177" spans="1:16" ht="12.75" customHeight="1" thickBot="1" x14ac:dyDescent="0.25">
      <c r="A177" s="50" t="str">
        <f t="shared" si="30"/>
        <v> BRNO 32 </v>
      </c>
      <c r="B177" s="16" t="str">
        <f t="shared" si="31"/>
        <v>I</v>
      </c>
      <c r="C177" s="50">
        <f t="shared" si="32"/>
        <v>51017.457699999999</v>
      </c>
      <c r="D177" s="10" t="str">
        <f t="shared" si="33"/>
        <v>vis</v>
      </c>
      <c r="E177" s="58">
        <f>VLOOKUP(C177,A!C$21:E$961,3,FALSE)</f>
        <v>13149.003782425973</v>
      </c>
      <c r="F177" s="16" t="s">
        <v>87</v>
      </c>
      <c r="G177" s="10" t="str">
        <f t="shared" si="34"/>
        <v>51017.4577</v>
      </c>
      <c r="H177" s="50">
        <f t="shared" si="35"/>
        <v>-812</v>
      </c>
      <c r="I177" s="59" t="s">
        <v>492</v>
      </c>
      <c r="J177" s="60" t="s">
        <v>493</v>
      </c>
      <c r="K177" s="59">
        <v>-812</v>
      </c>
      <c r="L177" s="59" t="s">
        <v>494</v>
      </c>
      <c r="M177" s="60" t="s">
        <v>320</v>
      </c>
      <c r="N177" s="60"/>
      <c r="O177" s="61" t="s">
        <v>495</v>
      </c>
      <c r="P177" s="61" t="s">
        <v>467</v>
      </c>
    </row>
    <row r="178" spans="1:16" ht="12.75" customHeight="1" thickBot="1" x14ac:dyDescent="0.25">
      <c r="A178" s="50" t="str">
        <f t="shared" si="30"/>
        <v> BRNO 32 </v>
      </c>
      <c r="B178" s="16" t="str">
        <f t="shared" si="31"/>
        <v>I</v>
      </c>
      <c r="C178" s="50">
        <f t="shared" si="32"/>
        <v>51017.461900000002</v>
      </c>
      <c r="D178" s="10" t="str">
        <f t="shared" si="33"/>
        <v>vis</v>
      </c>
      <c r="E178" s="58">
        <f>VLOOKUP(C178,A!C$21:E$961,3,FALSE)</f>
        <v>13149.006080442621</v>
      </c>
      <c r="F178" s="16" t="s">
        <v>87</v>
      </c>
      <c r="G178" s="10" t="str">
        <f t="shared" si="34"/>
        <v>51017.4619</v>
      </c>
      <c r="H178" s="50">
        <f t="shared" si="35"/>
        <v>-812</v>
      </c>
      <c r="I178" s="59" t="s">
        <v>496</v>
      </c>
      <c r="J178" s="60" t="s">
        <v>497</v>
      </c>
      <c r="K178" s="59">
        <v>-812</v>
      </c>
      <c r="L178" s="59" t="s">
        <v>498</v>
      </c>
      <c r="M178" s="60" t="s">
        <v>320</v>
      </c>
      <c r="N178" s="60"/>
      <c r="O178" s="61" t="s">
        <v>499</v>
      </c>
      <c r="P178" s="61" t="s">
        <v>467</v>
      </c>
    </row>
    <row r="179" spans="1:16" ht="12.75" customHeight="1" thickBot="1" x14ac:dyDescent="0.25">
      <c r="A179" s="50" t="str">
        <f t="shared" si="30"/>
        <v> BRNO 32 </v>
      </c>
      <c r="B179" s="16" t="str">
        <f t="shared" si="31"/>
        <v>I</v>
      </c>
      <c r="C179" s="50">
        <f t="shared" si="32"/>
        <v>51017.462599999999</v>
      </c>
      <c r="D179" s="10" t="str">
        <f t="shared" si="33"/>
        <v>vis</v>
      </c>
      <c r="E179" s="58">
        <f>VLOOKUP(C179,A!C$21:E$961,3,FALSE)</f>
        <v>13149.006463445394</v>
      </c>
      <c r="F179" s="16" t="s">
        <v>87</v>
      </c>
      <c r="G179" s="10" t="str">
        <f t="shared" si="34"/>
        <v>51017.4626</v>
      </c>
      <c r="H179" s="50">
        <f t="shared" si="35"/>
        <v>-812</v>
      </c>
      <c r="I179" s="59" t="s">
        <v>500</v>
      </c>
      <c r="J179" s="60" t="s">
        <v>501</v>
      </c>
      <c r="K179" s="59">
        <v>-812</v>
      </c>
      <c r="L179" s="59" t="s">
        <v>502</v>
      </c>
      <c r="M179" s="60" t="s">
        <v>320</v>
      </c>
      <c r="N179" s="60"/>
      <c r="O179" s="61" t="s">
        <v>466</v>
      </c>
      <c r="P179" s="61" t="s">
        <v>467</v>
      </c>
    </row>
    <row r="180" spans="1:16" ht="12.75" customHeight="1" thickBot="1" x14ac:dyDescent="0.25">
      <c r="A180" s="50" t="str">
        <f t="shared" si="30"/>
        <v> BRNO 32 </v>
      </c>
      <c r="B180" s="16" t="str">
        <f t="shared" si="31"/>
        <v>I</v>
      </c>
      <c r="C180" s="50">
        <f t="shared" si="32"/>
        <v>51017.467499999999</v>
      </c>
      <c r="D180" s="10" t="str">
        <f t="shared" si="33"/>
        <v>vis</v>
      </c>
      <c r="E180" s="58">
        <f>VLOOKUP(C180,A!C$21:E$961,3,FALSE)</f>
        <v>13149.009144464817</v>
      </c>
      <c r="F180" s="16" t="s">
        <v>87</v>
      </c>
      <c r="G180" s="10" t="str">
        <f t="shared" si="34"/>
        <v>51017.4675</v>
      </c>
      <c r="H180" s="50">
        <f t="shared" si="35"/>
        <v>-812</v>
      </c>
      <c r="I180" s="59" t="s">
        <v>503</v>
      </c>
      <c r="J180" s="60" t="s">
        <v>504</v>
      </c>
      <c r="K180" s="59">
        <v>-812</v>
      </c>
      <c r="L180" s="59" t="s">
        <v>505</v>
      </c>
      <c r="M180" s="60" t="s">
        <v>320</v>
      </c>
      <c r="N180" s="60"/>
      <c r="O180" s="61" t="s">
        <v>506</v>
      </c>
      <c r="P180" s="61" t="s">
        <v>467</v>
      </c>
    </row>
    <row r="181" spans="1:16" ht="12.75" customHeight="1" thickBot="1" x14ac:dyDescent="0.25">
      <c r="A181" s="50" t="str">
        <f t="shared" si="30"/>
        <v> BRNO 32 </v>
      </c>
      <c r="B181" s="16" t="str">
        <f t="shared" si="31"/>
        <v>I</v>
      </c>
      <c r="C181" s="50">
        <f t="shared" si="32"/>
        <v>51017.4689</v>
      </c>
      <c r="D181" s="10" t="str">
        <f t="shared" si="33"/>
        <v>vis</v>
      </c>
      <c r="E181" s="58">
        <f>VLOOKUP(C181,A!C$21:E$961,3,FALSE)</f>
        <v>13149.009910470366</v>
      </c>
      <c r="F181" s="16" t="s">
        <v>87</v>
      </c>
      <c r="G181" s="10" t="str">
        <f t="shared" si="34"/>
        <v>51017.4689</v>
      </c>
      <c r="H181" s="50">
        <f t="shared" si="35"/>
        <v>-812</v>
      </c>
      <c r="I181" s="59" t="s">
        <v>507</v>
      </c>
      <c r="J181" s="60" t="s">
        <v>508</v>
      </c>
      <c r="K181" s="59">
        <v>-812</v>
      </c>
      <c r="L181" s="59" t="s">
        <v>509</v>
      </c>
      <c r="M181" s="60" t="s">
        <v>320</v>
      </c>
      <c r="N181" s="60"/>
      <c r="O181" s="61" t="s">
        <v>510</v>
      </c>
      <c r="P181" s="61" t="s">
        <v>467</v>
      </c>
    </row>
    <row r="182" spans="1:16" ht="12.75" customHeight="1" thickBot="1" x14ac:dyDescent="0.25">
      <c r="A182" s="50" t="str">
        <f t="shared" si="30"/>
        <v> BRNO 32 </v>
      </c>
      <c r="B182" s="16" t="str">
        <f t="shared" si="31"/>
        <v>I</v>
      </c>
      <c r="C182" s="50">
        <f t="shared" si="32"/>
        <v>51017.471599999997</v>
      </c>
      <c r="D182" s="10" t="str">
        <f t="shared" si="33"/>
        <v>vis</v>
      </c>
      <c r="E182" s="58">
        <f>VLOOKUP(C182,A!C$21:E$961,3,FALSE)</f>
        <v>13149.011387766781</v>
      </c>
      <c r="F182" s="16" t="s">
        <v>87</v>
      </c>
      <c r="G182" s="10" t="str">
        <f t="shared" si="34"/>
        <v>51017.4716</v>
      </c>
      <c r="H182" s="50">
        <f t="shared" si="35"/>
        <v>-812</v>
      </c>
      <c r="I182" s="59" t="s">
        <v>511</v>
      </c>
      <c r="J182" s="60" t="s">
        <v>512</v>
      </c>
      <c r="K182" s="59">
        <v>-812</v>
      </c>
      <c r="L182" s="59" t="s">
        <v>513</v>
      </c>
      <c r="M182" s="60" t="s">
        <v>320</v>
      </c>
      <c r="N182" s="60"/>
      <c r="O182" s="61" t="s">
        <v>514</v>
      </c>
      <c r="P182" s="61" t="s">
        <v>467</v>
      </c>
    </row>
    <row r="183" spans="1:16" ht="12.75" customHeight="1" thickBot="1" x14ac:dyDescent="0.25">
      <c r="A183" s="50" t="str">
        <f t="shared" si="30"/>
        <v> BRNO 32 </v>
      </c>
      <c r="B183" s="16" t="str">
        <f t="shared" si="31"/>
        <v>I</v>
      </c>
      <c r="C183" s="50">
        <f t="shared" si="32"/>
        <v>51017.472999999998</v>
      </c>
      <c r="D183" s="10" t="str">
        <f t="shared" si="33"/>
        <v>vis</v>
      </c>
      <c r="E183" s="58">
        <f>VLOOKUP(C183,A!C$21:E$961,3,FALSE)</f>
        <v>13149.01215377233</v>
      </c>
      <c r="F183" s="16" t="s">
        <v>87</v>
      </c>
      <c r="G183" s="10" t="str">
        <f t="shared" si="34"/>
        <v>51017.4730</v>
      </c>
      <c r="H183" s="50">
        <f t="shared" si="35"/>
        <v>-812</v>
      </c>
      <c r="I183" s="59" t="s">
        <v>515</v>
      </c>
      <c r="J183" s="60" t="s">
        <v>516</v>
      </c>
      <c r="K183" s="59">
        <v>-812</v>
      </c>
      <c r="L183" s="59" t="s">
        <v>517</v>
      </c>
      <c r="M183" s="60" t="s">
        <v>320</v>
      </c>
      <c r="N183" s="60"/>
      <c r="O183" s="61" t="s">
        <v>518</v>
      </c>
      <c r="P183" s="61" t="s">
        <v>467</v>
      </c>
    </row>
    <row r="184" spans="1:16" ht="12.75" customHeight="1" thickBot="1" x14ac:dyDescent="0.25">
      <c r="A184" s="50" t="str">
        <f t="shared" si="30"/>
        <v> BRNO 32 </v>
      </c>
      <c r="B184" s="16" t="str">
        <f t="shared" si="31"/>
        <v>I</v>
      </c>
      <c r="C184" s="50">
        <f t="shared" si="32"/>
        <v>51017.48</v>
      </c>
      <c r="D184" s="10" t="str">
        <f t="shared" si="33"/>
        <v>vis</v>
      </c>
      <c r="E184" s="58">
        <f>VLOOKUP(C184,A!C$21:E$961,3,FALSE)</f>
        <v>13149.01598380008</v>
      </c>
      <c r="F184" s="16" t="s">
        <v>87</v>
      </c>
      <c r="G184" s="10" t="str">
        <f t="shared" si="34"/>
        <v>51017.4800</v>
      </c>
      <c r="H184" s="50">
        <f t="shared" si="35"/>
        <v>-812</v>
      </c>
      <c r="I184" s="59" t="s">
        <v>519</v>
      </c>
      <c r="J184" s="60" t="s">
        <v>520</v>
      </c>
      <c r="K184" s="59">
        <v>-812</v>
      </c>
      <c r="L184" s="59" t="s">
        <v>521</v>
      </c>
      <c r="M184" s="60" t="s">
        <v>320</v>
      </c>
      <c r="N184" s="60"/>
      <c r="O184" s="61" t="s">
        <v>522</v>
      </c>
      <c r="P184" s="61" t="s">
        <v>467</v>
      </c>
    </row>
    <row r="185" spans="1:16" ht="12.75" customHeight="1" thickBot="1" x14ac:dyDescent="0.25">
      <c r="A185" s="50" t="str">
        <f t="shared" si="30"/>
        <v>IBVS 5357 </v>
      </c>
      <c r="B185" s="16" t="str">
        <f t="shared" si="31"/>
        <v>I</v>
      </c>
      <c r="C185" s="50">
        <f t="shared" si="32"/>
        <v>52245.651599999997</v>
      </c>
      <c r="D185" s="10" t="str">
        <f t="shared" si="33"/>
        <v>vis</v>
      </c>
      <c r="E185" s="58" t="e">
        <f>VLOOKUP(C185,A!C$21:E$961,3,FALSE)</f>
        <v>#N/A</v>
      </c>
      <c r="F185" s="16" t="s">
        <v>87</v>
      </c>
      <c r="G185" s="10" t="str">
        <f t="shared" si="34"/>
        <v>52245.6516</v>
      </c>
      <c r="H185" s="50">
        <f t="shared" si="35"/>
        <v>-140</v>
      </c>
      <c r="I185" s="59" t="s">
        <v>523</v>
      </c>
      <c r="J185" s="60" t="s">
        <v>524</v>
      </c>
      <c r="K185" s="59">
        <v>-140</v>
      </c>
      <c r="L185" s="59" t="s">
        <v>525</v>
      </c>
      <c r="M185" s="60" t="s">
        <v>460</v>
      </c>
      <c r="N185" s="60" t="s">
        <v>526</v>
      </c>
      <c r="O185" s="61" t="s">
        <v>527</v>
      </c>
      <c r="P185" s="62" t="s">
        <v>528</v>
      </c>
    </row>
    <row r="186" spans="1:16" ht="12.75" customHeight="1" thickBot="1" x14ac:dyDescent="0.25">
      <c r="A186" s="50" t="str">
        <f t="shared" si="30"/>
        <v>IBVS 5357 </v>
      </c>
      <c r="B186" s="16" t="str">
        <f t="shared" si="31"/>
        <v>I</v>
      </c>
      <c r="C186" s="50">
        <f t="shared" si="32"/>
        <v>52267.583299999998</v>
      </c>
      <c r="D186" s="10" t="str">
        <f t="shared" si="33"/>
        <v>vis</v>
      </c>
      <c r="E186" s="58" t="e">
        <f>VLOOKUP(C186,A!C$21:E$961,3,FALSE)</f>
        <v>#N/A</v>
      </c>
      <c r="F186" s="16" t="s">
        <v>87</v>
      </c>
      <c r="G186" s="10" t="str">
        <f t="shared" si="34"/>
        <v>52267.5833</v>
      </c>
      <c r="H186" s="50">
        <f t="shared" si="35"/>
        <v>-128</v>
      </c>
      <c r="I186" s="59" t="s">
        <v>529</v>
      </c>
      <c r="J186" s="60" t="s">
        <v>530</v>
      </c>
      <c r="K186" s="59">
        <v>-128</v>
      </c>
      <c r="L186" s="59" t="s">
        <v>531</v>
      </c>
      <c r="M186" s="60" t="s">
        <v>460</v>
      </c>
      <c r="N186" s="60" t="s">
        <v>526</v>
      </c>
      <c r="O186" s="61" t="s">
        <v>527</v>
      </c>
      <c r="P186" s="62" t="s">
        <v>528</v>
      </c>
    </row>
    <row r="187" spans="1:16" ht="12.75" customHeight="1" thickBot="1" x14ac:dyDescent="0.25">
      <c r="A187" s="50" t="str">
        <f t="shared" si="30"/>
        <v>IBVS 5694 </v>
      </c>
      <c r="B187" s="16" t="str">
        <f t="shared" si="31"/>
        <v>I</v>
      </c>
      <c r="C187" s="50">
        <f t="shared" si="32"/>
        <v>53302.041899999997</v>
      </c>
      <c r="D187" s="10" t="str">
        <f t="shared" si="33"/>
        <v>vis</v>
      </c>
      <c r="E187" s="58" t="e">
        <f>VLOOKUP(C187,A!C$21:E$961,3,FALSE)</f>
        <v>#N/A</v>
      </c>
      <c r="F187" s="16" t="s">
        <v>87</v>
      </c>
      <c r="G187" s="10" t="str">
        <f t="shared" si="34"/>
        <v>53302.0419</v>
      </c>
      <c r="H187" s="50">
        <f t="shared" si="35"/>
        <v>438</v>
      </c>
      <c r="I187" s="59" t="s">
        <v>551</v>
      </c>
      <c r="J187" s="60" t="s">
        <v>552</v>
      </c>
      <c r="K187" s="59">
        <v>438</v>
      </c>
      <c r="L187" s="59" t="s">
        <v>553</v>
      </c>
      <c r="M187" s="60" t="s">
        <v>460</v>
      </c>
      <c r="N187" s="60" t="s">
        <v>461</v>
      </c>
      <c r="O187" s="61" t="s">
        <v>554</v>
      </c>
      <c r="P187" s="62" t="s">
        <v>555</v>
      </c>
    </row>
    <row r="188" spans="1:16" ht="12.75" customHeight="1" thickBot="1" x14ac:dyDescent="0.25">
      <c r="A188" s="50" t="str">
        <f t="shared" si="30"/>
        <v>IBVS 5670 </v>
      </c>
      <c r="B188" s="16" t="str">
        <f t="shared" si="31"/>
        <v>I</v>
      </c>
      <c r="C188" s="50">
        <f t="shared" si="32"/>
        <v>53687.680800000002</v>
      </c>
      <c r="D188" s="10" t="str">
        <f t="shared" si="33"/>
        <v>vis</v>
      </c>
      <c r="E188" s="58" t="e">
        <f>VLOOKUP(C188,A!C$21:E$961,3,FALSE)</f>
        <v>#N/A</v>
      </c>
      <c r="F188" s="16" t="s">
        <v>87</v>
      </c>
      <c r="G188" s="10" t="str">
        <f t="shared" si="34"/>
        <v>53687.6808</v>
      </c>
      <c r="H188" s="50">
        <f t="shared" si="35"/>
        <v>649</v>
      </c>
      <c r="I188" s="59" t="s">
        <v>571</v>
      </c>
      <c r="J188" s="60" t="s">
        <v>572</v>
      </c>
      <c r="K188" s="59">
        <v>649</v>
      </c>
      <c r="L188" s="59" t="s">
        <v>573</v>
      </c>
      <c r="M188" s="60" t="s">
        <v>460</v>
      </c>
      <c r="N188" s="60" t="s">
        <v>461</v>
      </c>
      <c r="O188" s="61" t="s">
        <v>527</v>
      </c>
      <c r="P188" s="62" t="s">
        <v>559</v>
      </c>
    </row>
    <row r="189" spans="1:16" x14ac:dyDescent="0.2">
      <c r="B189" s="16"/>
      <c r="E189" s="58"/>
      <c r="F189" s="16"/>
    </row>
    <row r="190" spans="1:16" x14ac:dyDescent="0.2">
      <c r="B190" s="16"/>
      <c r="E190" s="58"/>
      <c r="F190" s="16"/>
    </row>
    <row r="191" spans="1:16" x14ac:dyDescent="0.2">
      <c r="B191" s="16"/>
      <c r="E191" s="58"/>
      <c r="F191" s="16"/>
    </row>
    <row r="192" spans="1:16" x14ac:dyDescent="0.2">
      <c r="B192" s="16"/>
      <c r="E192" s="58"/>
      <c r="F192" s="16"/>
    </row>
    <row r="193" spans="2:6" x14ac:dyDescent="0.2">
      <c r="B193" s="16"/>
      <c r="E193" s="58"/>
      <c r="F193" s="16"/>
    </row>
    <row r="194" spans="2:6" x14ac:dyDescent="0.2">
      <c r="B194" s="16"/>
      <c r="E194" s="58"/>
      <c r="F194" s="16"/>
    </row>
    <row r="195" spans="2:6" x14ac:dyDescent="0.2">
      <c r="B195" s="16"/>
      <c r="E195" s="58"/>
      <c r="F195" s="16"/>
    </row>
    <row r="196" spans="2:6" x14ac:dyDescent="0.2">
      <c r="B196" s="16"/>
      <c r="E196" s="58"/>
      <c r="F196" s="16"/>
    </row>
    <row r="197" spans="2:6" x14ac:dyDescent="0.2">
      <c r="B197" s="16"/>
      <c r="E197" s="58"/>
      <c r="F197" s="16"/>
    </row>
    <row r="198" spans="2:6" x14ac:dyDescent="0.2">
      <c r="B198" s="16"/>
      <c r="E198" s="58"/>
      <c r="F198" s="16"/>
    </row>
    <row r="199" spans="2:6" x14ac:dyDescent="0.2">
      <c r="B199" s="16"/>
      <c r="E199" s="58"/>
      <c r="F199" s="16"/>
    </row>
    <row r="200" spans="2:6" x14ac:dyDescent="0.2">
      <c r="B200" s="16"/>
      <c r="E200" s="58"/>
      <c r="F200" s="16"/>
    </row>
    <row r="201" spans="2:6" x14ac:dyDescent="0.2">
      <c r="B201" s="16"/>
      <c r="E201" s="58"/>
      <c r="F201" s="16"/>
    </row>
    <row r="202" spans="2:6" x14ac:dyDescent="0.2">
      <c r="B202" s="16"/>
      <c r="E202" s="58"/>
      <c r="F202" s="16"/>
    </row>
    <row r="203" spans="2:6" x14ac:dyDescent="0.2">
      <c r="B203" s="16"/>
      <c r="E203" s="58"/>
      <c r="F203" s="16"/>
    </row>
    <row r="204" spans="2:6" x14ac:dyDescent="0.2">
      <c r="B204" s="16"/>
      <c r="E204" s="58"/>
      <c r="F204" s="16"/>
    </row>
    <row r="205" spans="2:6" x14ac:dyDescent="0.2">
      <c r="B205" s="16"/>
      <c r="E205" s="58"/>
      <c r="F205" s="16"/>
    </row>
    <row r="206" spans="2:6" x14ac:dyDescent="0.2">
      <c r="B206" s="16"/>
      <c r="E206" s="58"/>
      <c r="F206" s="16"/>
    </row>
    <row r="207" spans="2:6" x14ac:dyDescent="0.2">
      <c r="B207" s="16"/>
      <c r="E207" s="58"/>
      <c r="F207" s="16"/>
    </row>
    <row r="208" spans="2:6" x14ac:dyDescent="0.2">
      <c r="B208" s="16"/>
      <c r="E208" s="58"/>
      <c r="F208" s="16"/>
    </row>
    <row r="209" spans="2:6" x14ac:dyDescent="0.2">
      <c r="B209" s="16"/>
      <c r="E209" s="58"/>
      <c r="F209" s="16"/>
    </row>
    <row r="210" spans="2:6" x14ac:dyDescent="0.2">
      <c r="B210" s="16"/>
      <c r="E210" s="58"/>
      <c r="F210" s="16"/>
    </row>
    <row r="211" spans="2:6" x14ac:dyDescent="0.2">
      <c r="B211" s="16"/>
      <c r="E211" s="58"/>
      <c r="F211" s="16"/>
    </row>
    <row r="212" spans="2:6" x14ac:dyDescent="0.2">
      <c r="B212" s="16"/>
      <c r="E212" s="58"/>
      <c r="F212" s="16"/>
    </row>
    <row r="213" spans="2:6" x14ac:dyDescent="0.2">
      <c r="B213" s="16"/>
      <c r="E213" s="58"/>
      <c r="F213" s="16"/>
    </row>
    <row r="214" spans="2:6" x14ac:dyDescent="0.2">
      <c r="B214" s="16"/>
      <c r="E214" s="58"/>
      <c r="F214" s="16"/>
    </row>
    <row r="215" spans="2:6" x14ac:dyDescent="0.2">
      <c r="B215" s="16"/>
      <c r="E215" s="58"/>
      <c r="F215" s="16"/>
    </row>
    <row r="216" spans="2:6" x14ac:dyDescent="0.2">
      <c r="B216" s="16"/>
      <c r="E216" s="58"/>
      <c r="F216" s="16"/>
    </row>
    <row r="217" spans="2:6" x14ac:dyDescent="0.2">
      <c r="B217" s="16"/>
      <c r="E217" s="58"/>
      <c r="F217" s="16"/>
    </row>
    <row r="218" spans="2:6" x14ac:dyDescent="0.2">
      <c r="B218" s="16"/>
      <c r="E218" s="58"/>
      <c r="F218" s="16"/>
    </row>
    <row r="219" spans="2:6" x14ac:dyDescent="0.2">
      <c r="B219" s="16"/>
      <c r="E219" s="58"/>
      <c r="F219" s="16"/>
    </row>
    <row r="220" spans="2:6" x14ac:dyDescent="0.2">
      <c r="B220" s="16"/>
      <c r="E220" s="58"/>
      <c r="F220" s="16"/>
    </row>
    <row r="221" spans="2:6" x14ac:dyDescent="0.2">
      <c r="B221" s="16"/>
      <c r="E221" s="58"/>
      <c r="F221" s="16"/>
    </row>
    <row r="222" spans="2:6" x14ac:dyDescent="0.2">
      <c r="B222" s="16"/>
      <c r="E222" s="58"/>
      <c r="F222" s="16"/>
    </row>
    <row r="223" spans="2:6" x14ac:dyDescent="0.2">
      <c r="B223" s="16"/>
      <c r="E223" s="58"/>
      <c r="F223" s="16"/>
    </row>
    <row r="224" spans="2:6" x14ac:dyDescent="0.2">
      <c r="B224" s="16"/>
      <c r="E224" s="58"/>
      <c r="F224" s="16"/>
    </row>
    <row r="225" spans="2:6" x14ac:dyDescent="0.2">
      <c r="B225" s="16"/>
      <c r="E225" s="58"/>
      <c r="F225" s="16"/>
    </row>
    <row r="226" spans="2:6" x14ac:dyDescent="0.2">
      <c r="B226" s="16"/>
      <c r="E226" s="58"/>
      <c r="F226" s="16"/>
    </row>
    <row r="227" spans="2:6" x14ac:dyDescent="0.2">
      <c r="B227" s="16"/>
      <c r="E227" s="58"/>
      <c r="F227" s="16"/>
    </row>
    <row r="228" spans="2:6" x14ac:dyDescent="0.2">
      <c r="B228" s="16"/>
      <c r="E228" s="58"/>
      <c r="F228" s="16"/>
    </row>
    <row r="229" spans="2:6" x14ac:dyDescent="0.2">
      <c r="B229" s="16"/>
      <c r="E229" s="58"/>
      <c r="F229" s="16"/>
    </row>
    <row r="230" spans="2:6" x14ac:dyDescent="0.2">
      <c r="B230" s="16"/>
      <c r="E230" s="58"/>
      <c r="F230" s="16"/>
    </row>
    <row r="231" spans="2:6" x14ac:dyDescent="0.2">
      <c r="B231" s="16"/>
      <c r="E231" s="58"/>
      <c r="F231" s="16"/>
    </row>
    <row r="232" spans="2:6" x14ac:dyDescent="0.2">
      <c r="B232" s="16"/>
      <c r="E232" s="58"/>
      <c r="F232" s="16"/>
    </row>
    <row r="233" spans="2:6" x14ac:dyDescent="0.2">
      <c r="B233" s="16"/>
      <c r="E233" s="58"/>
      <c r="F233" s="16"/>
    </row>
    <row r="234" spans="2:6" x14ac:dyDescent="0.2">
      <c r="B234" s="16"/>
      <c r="E234" s="58"/>
      <c r="F234" s="16"/>
    </row>
    <row r="235" spans="2:6" x14ac:dyDescent="0.2">
      <c r="B235" s="16"/>
      <c r="E235" s="58"/>
      <c r="F235" s="16"/>
    </row>
    <row r="236" spans="2:6" x14ac:dyDescent="0.2">
      <c r="B236" s="16"/>
      <c r="E236" s="58"/>
      <c r="F236" s="16"/>
    </row>
    <row r="237" spans="2:6" x14ac:dyDescent="0.2">
      <c r="B237" s="16"/>
      <c r="E237" s="58"/>
      <c r="F237" s="16"/>
    </row>
    <row r="238" spans="2:6" x14ac:dyDescent="0.2">
      <c r="B238" s="16"/>
      <c r="E238" s="58"/>
      <c r="F238" s="16"/>
    </row>
    <row r="239" spans="2:6" x14ac:dyDescent="0.2">
      <c r="B239" s="16"/>
      <c r="E239" s="58"/>
      <c r="F239" s="16"/>
    </row>
    <row r="240" spans="2:6" x14ac:dyDescent="0.2">
      <c r="B240" s="16"/>
      <c r="E240" s="58"/>
      <c r="F240" s="16"/>
    </row>
    <row r="241" spans="2:6" x14ac:dyDescent="0.2">
      <c r="B241" s="16"/>
      <c r="E241" s="58"/>
      <c r="F241" s="16"/>
    </row>
    <row r="242" spans="2:6" x14ac:dyDescent="0.2">
      <c r="B242" s="16"/>
      <c r="E242" s="58"/>
      <c r="F242" s="16"/>
    </row>
    <row r="243" spans="2:6" x14ac:dyDescent="0.2">
      <c r="B243" s="16"/>
      <c r="E243" s="58"/>
      <c r="F243" s="16"/>
    </row>
    <row r="244" spans="2:6" x14ac:dyDescent="0.2">
      <c r="B244" s="16"/>
      <c r="E244" s="58"/>
      <c r="F244" s="16"/>
    </row>
    <row r="245" spans="2:6" x14ac:dyDescent="0.2">
      <c r="B245" s="16"/>
      <c r="E245" s="58"/>
      <c r="F245" s="16"/>
    </row>
    <row r="246" spans="2:6" x14ac:dyDescent="0.2">
      <c r="B246" s="16"/>
      <c r="E246" s="58"/>
      <c r="F246" s="16"/>
    </row>
    <row r="247" spans="2:6" x14ac:dyDescent="0.2">
      <c r="B247" s="16"/>
      <c r="E247" s="58"/>
      <c r="F247" s="16"/>
    </row>
    <row r="248" spans="2:6" x14ac:dyDescent="0.2">
      <c r="B248" s="16"/>
      <c r="E248" s="58"/>
      <c r="F248" s="16"/>
    </row>
    <row r="249" spans="2:6" x14ac:dyDescent="0.2">
      <c r="B249" s="16"/>
      <c r="E249" s="58"/>
      <c r="F249" s="16"/>
    </row>
    <row r="250" spans="2:6" x14ac:dyDescent="0.2">
      <c r="B250" s="16"/>
      <c r="E250" s="58"/>
      <c r="F250" s="16"/>
    </row>
    <row r="251" spans="2:6" x14ac:dyDescent="0.2">
      <c r="B251" s="16"/>
      <c r="E251" s="58"/>
      <c r="F251" s="16"/>
    </row>
    <row r="252" spans="2:6" x14ac:dyDescent="0.2">
      <c r="B252" s="16"/>
      <c r="E252" s="58"/>
      <c r="F252" s="16"/>
    </row>
    <row r="253" spans="2:6" x14ac:dyDescent="0.2">
      <c r="B253" s="16"/>
      <c r="E253" s="58"/>
      <c r="F253" s="16"/>
    </row>
    <row r="254" spans="2:6" x14ac:dyDescent="0.2">
      <c r="B254" s="16"/>
      <c r="E254" s="58"/>
      <c r="F254" s="16"/>
    </row>
    <row r="255" spans="2:6" x14ac:dyDescent="0.2">
      <c r="B255" s="16"/>
      <c r="E255" s="58"/>
      <c r="F255" s="16"/>
    </row>
    <row r="256" spans="2:6" x14ac:dyDescent="0.2">
      <c r="B256" s="16"/>
      <c r="E256" s="58"/>
      <c r="F256" s="16"/>
    </row>
    <row r="257" spans="2:6" x14ac:dyDescent="0.2">
      <c r="B257" s="16"/>
      <c r="E257" s="58"/>
      <c r="F257" s="16"/>
    </row>
    <row r="258" spans="2:6" x14ac:dyDescent="0.2">
      <c r="B258" s="16"/>
      <c r="E258" s="58"/>
      <c r="F258" s="16"/>
    </row>
    <row r="259" spans="2:6" x14ac:dyDescent="0.2">
      <c r="B259" s="16"/>
      <c r="E259" s="58"/>
      <c r="F259" s="16"/>
    </row>
    <row r="260" spans="2:6" x14ac:dyDescent="0.2">
      <c r="B260" s="16"/>
      <c r="E260" s="58"/>
      <c r="F260" s="16"/>
    </row>
    <row r="261" spans="2:6" x14ac:dyDescent="0.2">
      <c r="B261" s="16"/>
      <c r="E261" s="58"/>
      <c r="F261" s="16"/>
    </row>
    <row r="262" spans="2:6" x14ac:dyDescent="0.2">
      <c r="B262" s="16"/>
      <c r="E262" s="58"/>
      <c r="F262" s="16"/>
    </row>
    <row r="263" spans="2:6" x14ac:dyDescent="0.2">
      <c r="B263" s="16"/>
      <c r="E263" s="58"/>
      <c r="F263" s="16"/>
    </row>
    <row r="264" spans="2:6" x14ac:dyDescent="0.2">
      <c r="B264" s="16"/>
      <c r="E264" s="58"/>
      <c r="F264" s="16"/>
    </row>
    <row r="265" spans="2:6" x14ac:dyDescent="0.2">
      <c r="B265" s="16"/>
      <c r="E265" s="58"/>
      <c r="F265" s="16"/>
    </row>
    <row r="266" spans="2:6" x14ac:dyDescent="0.2">
      <c r="B266" s="16"/>
      <c r="E266" s="58"/>
      <c r="F266" s="16"/>
    </row>
    <row r="267" spans="2:6" x14ac:dyDescent="0.2">
      <c r="B267" s="16"/>
      <c r="E267" s="58"/>
      <c r="F267" s="16"/>
    </row>
    <row r="268" spans="2:6" x14ac:dyDescent="0.2">
      <c r="B268" s="16"/>
      <c r="E268" s="58"/>
      <c r="F268" s="16"/>
    </row>
    <row r="269" spans="2:6" x14ac:dyDescent="0.2">
      <c r="B269" s="16"/>
      <c r="E269" s="58"/>
      <c r="F269" s="16"/>
    </row>
    <row r="270" spans="2:6" x14ac:dyDescent="0.2">
      <c r="B270" s="16"/>
      <c r="E270" s="58"/>
      <c r="F270" s="16"/>
    </row>
    <row r="271" spans="2:6" x14ac:dyDescent="0.2">
      <c r="B271" s="16"/>
      <c r="E271" s="58"/>
      <c r="F271" s="16"/>
    </row>
    <row r="272" spans="2:6" x14ac:dyDescent="0.2">
      <c r="B272" s="16"/>
      <c r="E272" s="58"/>
      <c r="F272" s="16"/>
    </row>
    <row r="273" spans="2:6" x14ac:dyDescent="0.2">
      <c r="B273" s="16"/>
      <c r="E273" s="58"/>
      <c r="F273" s="16"/>
    </row>
    <row r="274" spans="2:6" x14ac:dyDescent="0.2">
      <c r="B274" s="16"/>
      <c r="E274" s="58"/>
      <c r="F274" s="16"/>
    </row>
    <row r="275" spans="2:6" x14ac:dyDescent="0.2">
      <c r="B275" s="16"/>
      <c r="E275" s="58"/>
      <c r="F275" s="16"/>
    </row>
    <row r="276" spans="2:6" x14ac:dyDescent="0.2">
      <c r="B276" s="16"/>
      <c r="E276" s="58"/>
      <c r="F276" s="16"/>
    </row>
    <row r="277" spans="2:6" x14ac:dyDescent="0.2">
      <c r="B277" s="16"/>
      <c r="E277" s="58"/>
      <c r="F277" s="16"/>
    </row>
    <row r="278" spans="2:6" x14ac:dyDescent="0.2">
      <c r="B278" s="16"/>
      <c r="E278" s="58"/>
      <c r="F278" s="16"/>
    </row>
    <row r="279" spans="2:6" x14ac:dyDescent="0.2">
      <c r="B279" s="16"/>
      <c r="E279" s="58"/>
      <c r="F279" s="16"/>
    </row>
    <row r="280" spans="2:6" x14ac:dyDescent="0.2">
      <c r="B280" s="16"/>
      <c r="E280" s="58"/>
      <c r="F280" s="16"/>
    </row>
    <row r="281" spans="2:6" x14ac:dyDescent="0.2">
      <c r="B281" s="16"/>
      <c r="E281" s="58"/>
      <c r="F281" s="16"/>
    </row>
    <row r="282" spans="2:6" x14ac:dyDescent="0.2">
      <c r="B282" s="16"/>
      <c r="E282" s="58"/>
      <c r="F282" s="16"/>
    </row>
    <row r="283" spans="2:6" x14ac:dyDescent="0.2">
      <c r="B283" s="16"/>
      <c r="E283" s="58"/>
      <c r="F283" s="16"/>
    </row>
    <row r="284" spans="2:6" x14ac:dyDescent="0.2">
      <c r="B284" s="16"/>
      <c r="E284" s="58"/>
      <c r="F284" s="16"/>
    </row>
    <row r="285" spans="2:6" x14ac:dyDescent="0.2">
      <c r="B285" s="16"/>
      <c r="E285" s="58"/>
      <c r="F285" s="16"/>
    </row>
    <row r="286" spans="2:6" x14ac:dyDescent="0.2">
      <c r="B286" s="16"/>
      <c r="E286" s="58"/>
      <c r="F286" s="16"/>
    </row>
    <row r="287" spans="2:6" x14ac:dyDescent="0.2">
      <c r="B287" s="16"/>
      <c r="E287" s="58"/>
      <c r="F287" s="16"/>
    </row>
    <row r="288" spans="2:6" x14ac:dyDescent="0.2">
      <c r="B288" s="16"/>
      <c r="E288" s="58"/>
      <c r="F288" s="16"/>
    </row>
    <row r="289" spans="2:6" x14ac:dyDescent="0.2">
      <c r="B289" s="16"/>
      <c r="E289" s="58"/>
      <c r="F289" s="16"/>
    </row>
    <row r="290" spans="2:6" x14ac:dyDescent="0.2">
      <c r="B290" s="16"/>
      <c r="E290" s="58"/>
      <c r="F290" s="16"/>
    </row>
    <row r="291" spans="2:6" x14ac:dyDescent="0.2">
      <c r="B291" s="16"/>
      <c r="E291" s="58"/>
      <c r="F291" s="16"/>
    </row>
    <row r="292" spans="2:6" x14ac:dyDescent="0.2">
      <c r="B292" s="16"/>
      <c r="E292" s="58"/>
      <c r="F292" s="16"/>
    </row>
    <row r="293" spans="2:6" x14ac:dyDescent="0.2">
      <c r="B293" s="16"/>
      <c r="E293" s="58"/>
      <c r="F293" s="16"/>
    </row>
    <row r="294" spans="2:6" x14ac:dyDescent="0.2">
      <c r="B294" s="16"/>
      <c r="E294" s="58"/>
      <c r="F294" s="16"/>
    </row>
    <row r="295" spans="2:6" x14ac:dyDescent="0.2">
      <c r="B295" s="16"/>
      <c r="E295" s="58"/>
      <c r="F295" s="16"/>
    </row>
    <row r="296" spans="2:6" x14ac:dyDescent="0.2">
      <c r="B296" s="16"/>
      <c r="E296" s="58"/>
      <c r="F296" s="16"/>
    </row>
    <row r="297" spans="2:6" x14ac:dyDescent="0.2">
      <c r="B297" s="16"/>
      <c r="E297" s="58"/>
      <c r="F297" s="16"/>
    </row>
    <row r="298" spans="2:6" x14ac:dyDescent="0.2">
      <c r="B298" s="16"/>
      <c r="E298" s="58"/>
      <c r="F298" s="16"/>
    </row>
    <row r="299" spans="2:6" x14ac:dyDescent="0.2">
      <c r="B299" s="16"/>
      <c r="E299" s="58"/>
      <c r="F299" s="16"/>
    </row>
    <row r="300" spans="2:6" x14ac:dyDescent="0.2">
      <c r="B300" s="16"/>
      <c r="E300" s="58"/>
      <c r="F300" s="16"/>
    </row>
    <row r="301" spans="2:6" x14ac:dyDescent="0.2">
      <c r="B301" s="16"/>
      <c r="E301" s="58"/>
      <c r="F301" s="16"/>
    </row>
    <row r="302" spans="2:6" x14ac:dyDescent="0.2">
      <c r="B302" s="16"/>
      <c r="E302" s="58"/>
      <c r="F302" s="16"/>
    </row>
    <row r="303" spans="2:6" x14ac:dyDescent="0.2">
      <c r="B303" s="16"/>
      <c r="E303" s="58"/>
      <c r="F303" s="16"/>
    </row>
    <row r="304" spans="2:6" x14ac:dyDescent="0.2">
      <c r="B304" s="16"/>
      <c r="E304" s="58"/>
      <c r="F304" s="16"/>
    </row>
    <row r="305" spans="2:6" x14ac:dyDescent="0.2">
      <c r="B305" s="16"/>
      <c r="E305" s="58"/>
      <c r="F305" s="16"/>
    </row>
    <row r="306" spans="2:6" x14ac:dyDescent="0.2">
      <c r="B306" s="16"/>
      <c r="E306" s="58"/>
      <c r="F306" s="16"/>
    </row>
    <row r="307" spans="2:6" x14ac:dyDescent="0.2">
      <c r="B307" s="16"/>
      <c r="E307" s="58"/>
      <c r="F307" s="16"/>
    </row>
    <row r="308" spans="2:6" x14ac:dyDescent="0.2">
      <c r="B308" s="16"/>
      <c r="E308" s="58"/>
      <c r="F308" s="16"/>
    </row>
    <row r="309" spans="2:6" x14ac:dyDescent="0.2">
      <c r="B309" s="16"/>
      <c r="E309" s="58"/>
      <c r="F309" s="16"/>
    </row>
    <row r="310" spans="2:6" x14ac:dyDescent="0.2">
      <c r="B310" s="16"/>
      <c r="E310" s="58"/>
      <c r="F310" s="16"/>
    </row>
    <row r="311" spans="2:6" x14ac:dyDescent="0.2">
      <c r="B311" s="16"/>
      <c r="E311" s="58"/>
      <c r="F311" s="16"/>
    </row>
    <row r="312" spans="2:6" x14ac:dyDescent="0.2">
      <c r="B312" s="16"/>
      <c r="E312" s="58"/>
      <c r="F312" s="16"/>
    </row>
    <row r="313" spans="2:6" x14ac:dyDescent="0.2">
      <c r="B313" s="16"/>
      <c r="E313" s="58"/>
      <c r="F313" s="16"/>
    </row>
    <row r="314" spans="2:6" x14ac:dyDescent="0.2">
      <c r="B314" s="16"/>
      <c r="E314" s="58"/>
      <c r="F314" s="16"/>
    </row>
    <row r="315" spans="2:6" x14ac:dyDescent="0.2">
      <c r="B315" s="16"/>
      <c r="E315" s="58"/>
      <c r="F315" s="16"/>
    </row>
    <row r="316" spans="2:6" x14ac:dyDescent="0.2">
      <c r="B316" s="16"/>
      <c r="E316" s="58"/>
      <c r="F316" s="16"/>
    </row>
    <row r="317" spans="2:6" x14ac:dyDescent="0.2">
      <c r="B317" s="16"/>
      <c r="E317" s="58"/>
      <c r="F317" s="16"/>
    </row>
    <row r="318" spans="2:6" x14ac:dyDescent="0.2">
      <c r="B318" s="16"/>
      <c r="E318" s="58"/>
      <c r="F318" s="16"/>
    </row>
    <row r="319" spans="2:6" x14ac:dyDescent="0.2">
      <c r="B319" s="16"/>
      <c r="E319" s="58"/>
      <c r="F319" s="16"/>
    </row>
    <row r="320" spans="2:6" x14ac:dyDescent="0.2">
      <c r="B320" s="16"/>
      <c r="E320" s="58"/>
      <c r="F320" s="16"/>
    </row>
    <row r="321" spans="2:6" x14ac:dyDescent="0.2">
      <c r="B321" s="16"/>
      <c r="E321" s="58"/>
      <c r="F321" s="16"/>
    </row>
    <row r="322" spans="2:6" x14ac:dyDescent="0.2">
      <c r="B322" s="16"/>
      <c r="E322" s="58"/>
      <c r="F322" s="16"/>
    </row>
    <row r="323" spans="2:6" x14ac:dyDescent="0.2">
      <c r="B323" s="16"/>
      <c r="E323" s="58"/>
      <c r="F323" s="16"/>
    </row>
    <row r="324" spans="2:6" x14ac:dyDescent="0.2">
      <c r="B324" s="16"/>
      <c r="E324" s="58"/>
      <c r="F324" s="16"/>
    </row>
    <row r="325" spans="2:6" x14ac:dyDescent="0.2">
      <c r="B325" s="16"/>
      <c r="E325" s="58"/>
      <c r="F325" s="16"/>
    </row>
    <row r="326" spans="2:6" x14ac:dyDescent="0.2">
      <c r="B326" s="16"/>
      <c r="E326" s="58"/>
      <c r="F326" s="16"/>
    </row>
    <row r="327" spans="2:6" x14ac:dyDescent="0.2">
      <c r="B327" s="16"/>
      <c r="E327" s="58"/>
      <c r="F327" s="16"/>
    </row>
    <row r="328" spans="2:6" x14ac:dyDescent="0.2">
      <c r="B328" s="16"/>
      <c r="E328" s="58"/>
      <c r="F328" s="16"/>
    </row>
    <row r="329" spans="2:6" x14ac:dyDescent="0.2">
      <c r="B329" s="16"/>
      <c r="E329" s="58"/>
      <c r="F329" s="16"/>
    </row>
    <row r="330" spans="2:6" x14ac:dyDescent="0.2">
      <c r="B330" s="16"/>
      <c r="E330" s="58"/>
      <c r="F330" s="16"/>
    </row>
    <row r="331" spans="2:6" x14ac:dyDescent="0.2">
      <c r="B331" s="16"/>
      <c r="E331" s="58"/>
      <c r="F331" s="16"/>
    </row>
    <row r="332" spans="2:6" x14ac:dyDescent="0.2">
      <c r="B332" s="16"/>
      <c r="E332" s="58"/>
      <c r="F332" s="16"/>
    </row>
    <row r="333" spans="2:6" x14ac:dyDescent="0.2">
      <c r="B333" s="16"/>
      <c r="E333" s="58"/>
      <c r="F333" s="16"/>
    </row>
    <row r="334" spans="2:6" x14ac:dyDescent="0.2">
      <c r="B334" s="16"/>
      <c r="E334" s="58"/>
      <c r="F334" s="16"/>
    </row>
    <row r="335" spans="2:6" x14ac:dyDescent="0.2">
      <c r="B335" s="16"/>
      <c r="E335" s="58"/>
      <c r="F335" s="16"/>
    </row>
    <row r="336" spans="2:6" x14ac:dyDescent="0.2">
      <c r="B336" s="16"/>
      <c r="E336" s="58"/>
      <c r="F336" s="16"/>
    </row>
    <row r="337" spans="2:6" x14ac:dyDescent="0.2">
      <c r="B337" s="16"/>
      <c r="E337" s="58"/>
      <c r="F337" s="16"/>
    </row>
    <row r="338" spans="2:6" x14ac:dyDescent="0.2">
      <c r="B338" s="16"/>
      <c r="E338" s="58"/>
      <c r="F338" s="16"/>
    </row>
    <row r="339" spans="2:6" x14ac:dyDescent="0.2">
      <c r="B339" s="16"/>
      <c r="E339" s="58"/>
      <c r="F339" s="16"/>
    </row>
    <row r="340" spans="2:6" x14ac:dyDescent="0.2">
      <c r="B340" s="16"/>
      <c r="E340" s="58"/>
      <c r="F340" s="16"/>
    </row>
    <row r="341" spans="2:6" x14ac:dyDescent="0.2">
      <c r="B341" s="16"/>
      <c r="E341" s="58"/>
      <c r="F341" s="16"/>
    </row>
    <row r="342" spans="2:6" x14ac:dyDescent="0.2">
      <c r="B342" s="16"/>
      <c r="E342" s="58"/>
      <c r="F342" s="16"/>
    </row>
    <row r="343" spans="2:6" x14ac:dyDescent="0.2">
      <c r="B343" s="16"/>
      <c r="E343" s="58"/>
      <c r="F343" s="16"/>
    </row>
    <row r="344" spans="2:6" x14ac:dyDescent="0.2">
      <c r="B344" s="16"/>
      <c r="E344" s="58"/>
      <c r="F344" s="16"/>
    </row>
    <row r="345" spans="2:6" x14ac:dyDescent="0.2">
      <c r="B345" s="16"/>
      <c r="E345" s="58"/>
      <c r="F345" s="16"/>
    </row>
    <row r="346" spans="2:6" x14ac:dyDescent="0.2">
      <c r="B346" s="16"/>
      <c r="E346" s="58"/>
      <c r="F346" s="16"/>
    </row>
    <row r="347" spans="2:6" x14ac:dyDescent="0.2">
      <c r="B347" s="16"/>
      <c r="E347" s="58"/>
      <c r="F347" s="16"/>
    </row>
    <row r="348" spans="2:6" x14ac:dyDescent="0.2">
      <c r="B348" s="16"/>
      <c r="E348" s="58"/>
      <c r="F348" s="16"/>
    </row>
    <row r="349" spans="2:6" x14ac:dyDescent="0.2">
      <c r="B349" s="16"/>
      <c r="E349" s="58"/>
      <c r="F349" s="16"/>
    </row>
    <row r="350" spans="2:6" x14ac:dyDescent="0.2">
      <c r="B350" s="16"/>
      <c r="E350" s="58"/>
      <c r="F350" s="16"/>
    </row>
    <row r="351" spans="2:6" x14ac:dyDescent="0.2">
      <c r="B351" s="16"/>
      <c r="E351" s="58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  <row r="869" spans="2:6" x14ac:dyDescent="0.2">
      <c r="B869" s="16"/>
      <c r="F869" s="16"/>
    </row>
    <row r="870" spans="2:6" x14ac:dyDescent="0.2">
      <c r="B870" s="16"/>
      <c r="F870" s="16"/>
    </row>
    <row r="871" spans="2:6" x14ac:dyDescent="0.2">
      <c r="B871" s="16"/>
      <c r="F871" s="16"/>
    </row>
    <row r="872" spans="2:6" x14ac:dyDescent="0.2">
      <c r="B872" s="16"/>
      <c r="F872" s="16"/>
    </row>
    <row r="873" spans="2:6" x14ac:dyDescent="0.2">
      <c r="B873" s="16"/>
      <c r="F873" s="16"/>
    </row>
    <row r="874" spans="2:6" x14ac:dyDescent="0.2">
      <c r="B874" s="16"/>
      <c r="F874" s="16"/>
    </row>
    <row r="875" spans="2:6" x14ac:dyDescent="0.2">
      <c r="B875" s="16"/>
      <c r="F875" s="16"/>
    </row>
    <row r="876" spans="2:6" x14ac:dyDescent="0.2">
      <c r="B876" s="16"/>
      <c r="F876" s="16"/>
    </row>
    <row r="877" spans="2:6" x14ac:dyDescent="0.2">
      <c r="B877" s="16"/>
      <c r="F877" s="16"/>
    </row>
    <row r="878" spans="2:6" x14ac:dyDescent="0.2">
      <c r="B878" s="16"/>
      <c r="F878" s="16"/>
    </row>
    <row r="879" spans="2:6" x14ac:dyDescent="0.2">
      <c r="B879" s="16"/>
      <c r="F879" s="16"/>
    </row>
    <row r="880" spans="2:6" x14ac:dyDescent="0.2">
      <c r="B880" s="16"/>
      <c r="F880" s="16"/>
    </row>
    <row r="881" spans="2:6" x14ac:dyDescent="0.2">
      <c r="B881" s="16"/>
      <c r="F881" s="16"/>
    </row>
    <row r="882" spans="2:6" x14ac:dyDescent="0.2">
      <c r="B882" s="16"/>
      <c r="F882" s="16"/>
    </row>
    <row r="883" spans="2:6" x14ac:dyDescent="0.2">
      <c r="B883" s="16"/>
      <c r="F883" s="16"/>
    </row>
    <row r="884" spans="2:6" x14ac:dyDescent="0.2">
      <c r="B884" s="16"/>
      <c r="F884" s="16"/>
    </row>
    <row r="885" spans="2:6" x14ac:dyDescent="0.2">
      <c r="B885" s="16"/>
      <c r="F885" s="16"/>
    </row>
    <row r="886" spans="2:6" x14ac:dyDescent="0.2">
      <c r="B886" s="16"/>
      <c r="F886" s="16"/>
    </row>
    <row r="887" spans="2:6" x14ac:dyDescent="0.2">
      <c r="B887" s="16"/>
      <c r="F887" s="16"/>
    </row>
    <row r="888" spans="2:6" x14ac:dyDescent="0.2">
      <c r="B888" s="16"/>
      <c r="F888" s="16"/>
    </row>
    <row r="889" spans="2:6" x14ac:dyDescent="0.2">
      <c r="B889" s="16"/>
      <c r="F889" s="16"/>
    </row>
    <row r="890" spans="2:6" x14ac:dyDescent="0.2">
      <c r="B890" s="16"/>
      <c r="F890" s="16"/>
    </row>
    <row r="891" spans="2:6" x14ac:dyDescent="0.2">
      <c r="B891" s="16"/>
      <c r="F891" s="16"/>
    </row>
    <row r="892" spans="2:6" x14ac:dyDescent="0.2">
      <c r="B892" s="16"/>
      <c r="F892" s="16"/>
    </row>
    <row r="893" spans="2:6" x14ac:dyDescent="0.2">
      <c r="B893" s="16"/>
      <c r="F893" s="16"/>
    </row>
    <row r="894" spans="2:6" x14ac:dyDescent="0.2">
      <c r="B894" s="16"/>
      <c r="F894" s="16"/>
    </row>
    <row r="895" spans="2:6" x14ac:dyDescent="0.2">
      <c r="B895" s="16"/>
      <c r="F895" s="16"/>
    </row>
    <row r="896" spans="2:6" x14ac:dyDescent="0.2">
      <c r="B896" s="16"/>
      <c r="F896" s="16"/>
    </row>
    <row r="897" spans="2:6" x14ac:dyDescent="0.2">
      <c r="B897" s="16"/>
      <c r="F897" s="16"/>
    </row>
    <row r="898" spans="2:6" x14ac:dyDescent="0.2">
      <c r="B898" s="16"/>
      <c r="F898" s="16"/>
    </row>
    <row r="899" spans="2:6" x14ac:dyDescent="0.2">
      <c r="B899" s="16"/>
      <c r="F899" s="16"/>
    </row>
    <row r="900" spans="2:6" x14ac:dyDescent="0.2">
      <c r="B900" s="16"/>
      <c r="F900" s="16"/>
    </row>
    <row r="901" spans="2:6" x14ac:dyDescent="0.2">
      <c r="B901" s="16"/>
      <c r="F901" s="16"/>
    </row>
    <row r="902" spans="2:6" x14ac:dyDescent="0.2">
      <c r="B902" s="16"/>
      <c r="F902" s="16"/>
    </row>
    <row r="903" spans="2:6" x14ac:dyDescent="0.2">
      <c r="B903" s="16"/>
      <c r="F903" s="16"/>
    </row>
    <row r="904" spans="2:6" x14ac:dyDescent="0.2">
      <c r="B904" s="16"/>
      <c r="F904" s="16"/>
    </row>
    <row r="905" spans="2:6" x14ac:dyDescent="0.2">
      <c r="B905" s="16"/>
      <c r="F905" s="16"/>
    </row>
    <row r="906" spans="2:6" x14ac:dyDescent="0.2">
      <c r="B906" s="16"/>
      <c r="F906" s="16"/>
    </row>
    <row r="907" spans="2:6" x14ac:dyDescent="0.2">
      <c r="B907" s="16"/>
      <c r="F907" s="16"/>
    </row>
    <row r="908" spans="2:6" x14ac:dyDescent="0.2">
      <c r="B908" s="16"/>
      <c r="F908" s="16"/>
    </row>
    <row r="909" spans="2:6" x14ac:dyDescent="0.2">
      <c r="B909" s="16"/>
      <c r="F909" s="16"/>
    </row>
    <row r="910" spans="2:6" x14ac:dyDescent="0.2">
      <c r="B910" s="16"/>
      <c r="F910" s="16"/>
    </row>
    <row r="911" spans="2:6" x14ac:dyDescent="0.2">
      <c r="B911" s="16"/>
      <c r="F911" s="16"/>
    </row>
    <row r="912" spans="2:6" x14ac:dyDescent="0.2">
      <c r="B912" s="16"/>
      <c r="F912" s="16"/>
    </row>
    <row r="913" spans="2:6" x14ac:dyDescent="0.2">
      <c r="B913" s="16"/>
      <c r="F913" s="16"/>
    </row>
    <row r="914" spans="2:6" x14ac:dyDescent="0.2">
      <c r="B914" s="16"/>
      <c r="F914" s="16"/>
    </row>
    <row r="915" spans="2:6" x14ac:dyDescent="0.2">
      <c r="B915" s="16"/>
      <c r="F915" s="16"/>
    </row>
    <row r="916" spans="2:6" x14ac:dyDescent="0.2">
      <c r="B916" s="16"/>
      <c r="F916" s="16"/>
    </row>
    <row r="917" spans="2:6" x14ac:dyDescent="0.2">
      <c r="B917" s="16"/>
      <c r="F917" s="16"/>
    </row>
    <row r="918" spans="2:6" x14ac:dyDescent="0.2">
      <c r="B918" s="16"/>
      <c r="F918" s="16"/>
    </row>
    <row r="919" spans="2:6" x14ac:dyDescent="0.2">
      <c r="B919" s="16"/>
      <c r="F919" s="16"/>
    </row>
    <row r="920" spans="2:6" x14ac:dyDescent="0.2">
      <c r="B920" s="16"/>
      <c r="F920" s="16"/>
    </row>
    <row r="921" spans="2:6" x14ac:dyDescent="0.2">
      <c r="B921" s="16"/>
      <c r="F921" s="16"/>
    </row>
    <row r="922" spans="2:6" x14ac:dyDescent="0.2">
      <c r="B922" s="16"/>
      <c r="F922" s="16"/>
    </row>
    <row r="923" spans="2:6" x14ac:dyDescent="0.2">
      <c r="B923" s="16"/>
      <c r="F923" s="16"/>
    </row>
    <row r="924" spans="2:6" x14ac:dyDescent="0.2">
      <c r="B924" s="16"/>
      <c r="F924" s="16"/>
    </row>
    <row r="925" spans="2:6" x14ac:dyDescent="0.2">
      <c r="B925" s="16"/>
      <c r="F925" s="16"/>
    </row>
    <row r="926" spans="2:6" x14ac:dyDescent="0.2">
      <c r="B926" s="16"/>
      <c r="F926" s="16"/>
    </row>
    <row r="927" spans="2:6" x14ac:dyDescent="0.2">
      <c r="B927" s="16"/>
      <c r="F927" s="16"/>
    </row>
    <row r="928" spans="2:6" x14ac:dyDescent="0.2">
      <c r="B928" s="16"/>
      <c r="F928" s="16"/>
    </row>
    <row r="929" spans="2:6" x14ac:dyDescent="0.2">
      <c r="B929" s="16"/>
      <c r="F929" s="16"/>
    </row>
    <row r="930" spans="2:6" x14ac:dyDescent="0.2">
      <c r="B930" s="16"/>
      <c r="F930" s="16"/>
    </row>
    <row r="931" spans="2:6" x14ac:dyDescent="0.2">
      <c r="B931" s="16"/>
      <c r="F931" s="16"/>
    </row>
    <row r="932" spans="2:6" x14ac:dyDescent="0.2">
      <c r="B932" s="16"/>
      <c r="F932" s="16"/>
    </row>
    <row r="933" spans="2:6" x14ac:dyDescent="0.2">
      <c r="B933" s="16"/>
      <c r="F933" s="16"/>
    </row>
    <row r="934" spans="2:6" x14ac:dyDescent="0.2">
      <c r="B934" s="16"/>
      <c r="F934" s="16"/>
    </row>
    <row r="935" spans="2:6" x14ac:dyDescent="0.2">
      <c r="B935" s="16"/>
      <c r="F935" s="16"/>
    </row>
    <row r="936" spans="2:6" x14ac:dyDescent="0.2">
      <c r="B936" s="16"/>
      <c r="F936" s="16"/>
    </row>
    <row r="937" spans="2:6" x14ac:dyDescent="0.2">
      <c r="B937" s="16"/>
      <c r="F937" s="16"/>
    </row>
    <row r="938" spans="2:6" x14ac:dyDescent="0.2">
      <c r="B938" s="16"/>
      <c r="F938" s="16"/>
    </row>
    <row r="939" spans="2:6" x14ac:dyDescent="0.2">
      <c r="B939" s="16"/>
      <c r="F939" s="16"/>
    </row>
    <row r="940" spans="2:6" x14ac:dyDescent="0.2">
      <c r="B940" s="16"/>
      <c r="F940" s="16"/>
    </row>
    <row r="941" spans="2:6" x14ac:dyDescent="0.2">
      <c r="B941" s="16"/>
      <c r="F941" s="16"/>
    </row>
    <row r="942" spans="2:6" x14ac:dyDescent="0.2">
      <c r="B942" s="16"/>
      <c r="F942" s="16"/>
    </row>
    <row r="943" spans="2:6" x14ac:dyDescent="0.2">
      <c r="B943" s="16"/>
      <c r="F943" s="16"/>
    </row>
    <row r="944" spans="2:6" x14ac:dyDescent="0.2">
      <c r="B944" s="16"/>
      <c r="F944" s="16"/>
    </row>
    <row r="945" spans="2:6" x14ac:dyDescent="0.2">
      <c r="B945" s="16"/>
      <c r="F945" s="16"/>
    </row>
    <row r="946" spans="2:6" x14ac:dyDescent="0.2">
      <c r="B946" s="16"/>
      <c r="F946" s="16"/>
    </row>
    <row r="947" spans="2:6" x14ac:dyDescent="0.2">
      <c r="B947" s="16"/>
      <c r="F947" s="16"/>
    </row>
    <row r="948" spans="2:6" x14ac:dyDescent="0.2">
      <c r="B948" s="16"/>
      <c r="F948" s="16"/>
    </row>
    <row r="949" spans="2:6" x14ac:dyDescent="0.2">
      <c r="B949" s="16"/>
      <c r="F949" s="16"/>
    </row>
    <row r="950" spans="2:6" x14ac:dyDescent="0.2">
      <c r="B950" s="16"/>
      <c r="F950" s="16"/>
    </row>
    <row r="951" spans="2:6" x14ac:dyDescent="0.2">
      <c r="B951" s="16"/>
      <c r="F951" s="16"/>
    </row>
    <row r="952" spans="2:6" x14ac:dyDescent="0.2">
      <c r="B952" s="16"/>
      <c r="F952" s="16"/>
    </row>
    <row r="953" spans="2:6" x14ac:dyDescent="0.2">
      <c r="B953" s="16"/>
      <c r="F953" s="16"/>
    </row>
    <row r="954" spans="2:6" x14ac:dyDescent="0.2">
      <c r="B954" s="16"/>
      <c r="F954" s="16"/>
    </row>
    <row r="955" spans="2:6" x14ac:dyDescent="0.2">
      <c r="B955" s="16"/>
      <c r="F955" s="16"/>
    </row>
    <row r="956" spans="2:6" x14ac:dyDescent="0.2">
      <c r="B956" s="16"/>
      <c r="F956" s="16"/>
    </row>
    <row r="957" spans="2:6" x14ac:dyDescent="0.2">
      <c r="B957" s="16"/>
      <c r="F957" s="16"/>
    </row>
    <row r="958" spans="2:6" x14ac:dyDescent="0.2">
      <c r="B958" s="16"/>
      <c r="F958" s="16"/>
    </row>
    <row r="959" spans="2:6" x14ac:dyDescent="0.2">
      <c r="B959" s="16"/>
      <c r="F959" s="16"/>
    </row>
    <row r="960" spans="2:6" x14ac:dyDescent="0.2">
      <c r="B960" s="16"/>
      <c r="F960" s="16"/>
    </row>
    <row r="961" spans="2:6" x14ac:dyDescent="0.2">
      <c r="B961" s="16"/>
      <c r="F961" s="16"/>
    </row>
    <row r="962" spans="2:6" x14ac:dyDescent="0.2">
      <c r="B962" s="16"/>
      <c r="F962" s="16"/>
    </row>
    <row r="963" spans="2:6" x14ac:dyDescent="0.2">
      <c r="B963" s="16"/>
      <c r="F963" s="16"/>
    </row>
    <row r="964" spans="2:6" x14ac:dyDescent="0.2">
      <c r="B964" s="16"/>
      <c r="F964" s="16"/>
    </row>
    <row r="965" spans="2:6" x14ac:dyDescent="0.2">
      <c r="B965" s="16"/>
      <c r="F965" s="16"/>
    </row>
    <row r="966" spans="2:6" x14ac:dyDescent="0.2">
      <c r="B966" s="16"/>
      <c r="F966" s="16"/>
    </row>
    <row r="967" spans="2:6" x14ac:dyDescent="0.2">
      <c r="B967" s="16"/>
      <c r="F967" s="16"/>
    </row>
    <row r="968" spans="2:6" x14ac:dyDescent="0.2">
      <c r="B968" s="16"/>
      <c r="F968" s="16"/>
    </row>
    <row r="969" spans="2:6" x14ac:dyDescent="0.2">
      <c r="B969" s="16"/>
      <c r="F969" s="16"/>
    </row>
    <row r="970" spans="2:6" x14ac:dyDescent="0.2">
      <c r="B970" s="16"/>
      <c r="F970" s="16"/>
    </row>
    <row r="971" spans="2:6" x14ac:dyDescent="0.2">
      <c r="B971" s="16"/>
      <c r="F971" s="16"/>
    </row>
    <row r="972" spans="2:6" x14ac:dyDescent="0.2">
      <c r="B972" s="16"/>
      <c r="F972" s="16"/>
    </row>
    <row r="973" spans="2:6" x14ac:dyDescent="0.2">
      <c r="B973" s="16"/>
      <c r="F973" s="16"/>
    </row>
    <row r="974" spans="2:6" x14ac:dyDescent="0.2">
      <c r="B974" s="16"/>
      <c r="F974" s="16"/>
    </row>
    <row r="975" spans="2:6" x14ac:dyDescent="0.2">
      <c r="B975" s="16"/>
      <c r="F975" s="16"/>
    </row>
    <row r="976" spans="2:6" x14ac:dyDescent="0.2">
      <c r="B976" s="16"/>
      <c r="F976" s="16"/>
    </row>
    <row r="977" spans="2:6" x14ac:dyDescent="0.2">
      <c r="B977" s="16"/>
      <c r="F977" s="16"/>
    </row>
    <row r="978" spans="2:6" x14ac:dyDescent="0.2">
      <c r="B978" s="16"/>
      <c r="F978" s="16"/>
    </row>
    <row r="979" spans="2:6" x14ac:dyDescent="0.2">
      <c r="B979" s="16"/>
      <c r="F979" s="16"/>
    </row>
    <row r="980" spans="2:6" x14ac:dyDescent="0.2">
      <c r="B980" s="16"/>
      <c r="F980" s="16"/>
    </row>
    <row r="981" spans="2:6" x14ac:dyDescent="0.2">
      <c r="B981" s="16"/>
      <c r="F981" s="16"/>
    </row>
    <row r="982" spans="2:6" x14ac:dyDescent="0.2">
      <c r="B982" s="16"/>
      <c r="F982" s="16"/>
    </row>
    <row r="983" spans="2:6" x14ac:dyDescent="0.2">
      <c r="B983" s="16"/>
      <c r="F983" s="16"/>
    </row>
    <row r="984" spans="2:6" x14ac:dyDescent="0.2">
      <c r="B984" s="16"/>
      <c r="F984" s="16"/>
    </row>
    <row r="985" spans="2:6" x14ac:dyDescent="0.2">
      <c r="B985" s="16"/>
      <c r="F985" s="16"/>
    </row>
    <row r="986" spans="2:6" x14ac:dyDescent="0.2">
      <c r="B986" s="16"/>
      <c r="F986" s="16"/>
    </row>
    <row r="987" spans="2:6" x14ac:dyDescent="0.2">
      <c r="B987" s="16"/>
      <c r="F987" s="16"/>
    </row>
    <row r="988" spans="2:6" x14ac:dyDescent="0.2">
      <c r="B988" s="16"/>
      <c r="F988" s="16"/>
    </row>
    <row r="989" spans="2:6" x14ac:dyDescent="0.2">
      <c r="B989" s="16"/>
      <c r="F989" s="16"/>
    </row>
    <row r="990" spans="2:6" x14ac:dyDescent="0.2">
      <c r="B990" s="16"/>
      <c r="F990" s="16"/>
    </row>
    <row r="991" spans="2:6" x14ac:dyDescent="0.2">
      <c r="B991" s="16"/>
      <c r="F991" s="16"/>
    </row>
    <row r="992" spans="2:6" x14ac:dyDescent="0.2">
      <c r="B992" s="16"/>
      <c r="F992" s="16"/>
    </row>
    <row r="993" spans="2:6" x14ac:dyDescent="0.2">
      <c r="B993" s="16"/>
      <c r="F993" s="16"/>
    </row>
    <row r="994" spans="2:6" x14ac:dyDescent="0.2">
      <c r="B994" s="16"/>
      <c r="F994" s="16"/>
    </row>
    <row r="995" spans="2:6" x14ac:dyDescent="0.2">
      <c r="B995" s="16"/>
      <c r="F995" s="16"/>
    </row>
    <row r="996" spans="2:6" x14ac:dyDescent="0.2">
      <c r="B996" s="16"/>
      <c r="F996" s="16"/>
    </row>
    <row r="997" spans="2:6" x14ac:dyDescent="0.2">
      <c r="B997" s="16"/>
      <c r="F997" s="16"/>
    </row>
    <row r="998" spans="2:6" x14ac:dyDescent="0.2">
      <c r="B998" s="16"/>
      <c r="F998" s="16"/>
    </row>
    <row r="999" spans="2:6" x14ac:dyDescent="0.2">
      <c r="B999" s="16"/>
      <c r="F999" s="16"/>
    </row>
    <row r="1000" spans="2:6" x14ac:dyDescent="0.2">
      <c r="B1000" s="16"/>
      <c r="F1000" s="16"/>
    </row>
    <row r="1001" spans="2:6" x14ac:dyDescent="0.2">
      <c r="B1001" s="16"/>
      <c r="F1001" s="16"/>
    </row>
    <row r="1002" spans="2:6" x14ac:dyDescent="0.2">
      <c r="B1002" s="16"/>
      <c r="F1002" s="16"/>
    </row>
    <row r="1003" spans="2:6" x14ac:dyDescent="0.2">
      <c r="B1003" s="16"/>
      <c r="F1003" s="16"/>
    </row>
    <row r="1004" spans="2:6" x14ac:dyDescent="0.2">
      <c r="B1004" s="16"/>
      <c r="F1004" s="16"/>
    </row>
    <row r="1005" spans="2:6" x14ac:dyDescent="0.2">
      <c r="B1005" s="16"/>
      <c r="F1005" s="16"/>
    </row>
    <row r="1006" spans="2:6" x14ac:dyDescent="0.2">
      <c r="B1006" s="16"/>
      <c r="F1006" s="16"/>
    </row>
    <row r="1007" spans="2:6" x14ac:dyDescent="0.2">
      <c r="B1007" s="16"/>
      <c r="F1007" s="16"/>
    </row>
    <row r="1008" spans="2:6" x14ac:dyDescent="0.2">
      <c r="B1008" s="16"/>
      <c r="F1008" s="16"/>
    </row>
    <row r="1009" spans="2:6" x14ac:dyDescent="0.2">
      <c r="B1009" s="16"/>
      <c r="F1009" s="16"/>
    </row>
    <row r="1010" spans="2:6" x14ac:dyDescent="0.2">
      <c r="B1010" s="16"/>
      <c r="F1010" s="16"/>
    </row>
    <row r="1011" spans="2:6" x14ac:dyDescent="0.2">
      <c r="B1011" s="16"/>
      <c r="F1011" s="16"/>
    </row>
    <row r="1012" spans="2:6" x14ac:dyDescent="0.2">
      <c r="B1012" s="16"/>
      <c r="F1012" s="16"/>
    </row>
    <row r="1013" spans="2:6" x14ac:dyDescent="0.2">
      <c r="B1013" s="16"/>
      <c r="F1013" s="16"/>
    </row>
    <row r="1014" spans="2:6" x14ac:dyDescent="0.2">
      <c r="B1014" s="16"/>
      <c r="F1014" s="16"/>
    </row>
    <row r="1015" spans="2:6" x14ac:dyDescent="0.2">
      <c r="B1015" s="16"/>
      <c r="F1015" s="16"/>
    </row>
    <row r="1016" spans="2:6" x14ac:dyDescent="0.2">
      <c r="B1016" s="16"/>
      <c r="F1016" s="16"/>
    </row>
    <row r="1017" spans="2:6" x14ac:dyDescent="0.2">
      <c r="B1017" s="16"/>
      <c r="F1017" s="16"/>
    </row>
    <row r="1018" spans="2:6" x14ac:dyDescent="0.2">
      <c r="B1018" s="16"/>
      <c r="F1018" s="16"/>
    </row>
    <row r="1019" spans="2:6" x14ac:dyDescent="0.2">
      <c r="B1019" s="16"/>
      <c r="F1019" s="16"/>
    </row>
    <row r="1020" spans="2:6" x14ac:dyDescent="0.2">
      <c r="B1020" s="16"/>
      <c r="F1020" s="16"/>
    </row>
    <row r="1021" spans="2:6" x14ac:dyDescent="0.2">
      <c r="B1021" s="16"/>
      <c r="F1021" s="16"/>
    </row>
    <row r="1022" spans="2:6" x14ac:dyDescent="0.2">
      <c r="B1022" s="16"/>
      <c r="F1022" s="16"/>
    </row>
    <row r="1023" spans="2:6" x14ac:dyDescent="0.2">
      <c r="B1023" s="16"/>
      <c r="F1023" s="16"/>
    </row>
    <row r="1024" spans="2:6" x14ac:dyDescent="0.2">
      <c r="B1024" s="16"/>
      <c r="F1024" s="16"/>
    </row>
    <row r="1025" spans="2:6" x14ac:dyDescent="0.2">
      <c r="B1025" s="16"/>
      <c r="F1025" s="16"/>
    </row>
    <row r="1026" spans="2:6" x14ac:dyDescent="0.2">
      <c r="B1026" s="16"/>
      <c r="F1026" s="16"/>
    </row>
    <row r="1027" spans="2:6" x14ac:dyDescent="0.2">
      <c r="B1027" s="16"/>
      <c r="F1027" s="16"/>
    </row>
    <row r="1028" spans="2:6" x14ac:dyDescent="0.2">
      <c r="B1028" s="16"/>
      <c r="F1028" s="16"/>
    </row>
    <row r="1029" spans="2:6" x14ac:dyDescent="0.2">
      <c r="B1029" s="16"/>
      <c r="F1029" s="16"/>
    </row>
    <row r="1030" spans="2:6" x14ac:dyDescent="0.2">
      <c r="B1030" s="16"/>
      <c r="F1030" s="16"/>
    </row>
    <row r="1031" spans="2:6" x14ac:dyDescent="0.2">
      <c r="B1031" s="16"/>
      <c r="F1031" s="16"/>
    </row>
    <row r="1032" spans="2:6" x14ac:dyDescent="0.2">
      <c r="B1032" s="16"/>
      <c r="F1032" s="16"/>
    </row>
    <row r="1033" spans="2:6" x14ac:dyDescent="0.2">
      <c r="B1033" s="16"/>
      <c r="F1033" s="16"/>
    </row>
    <row r="1034" spans="2:6" x14ac:dyDescent="0.2">
      <c r="B1034" s="16"/>
      <c r="F1034" s="16"/>
    </row>
    <row r="1035" spans="2:6" x14ac:dyDescent="0.2">
      <c r="B1035" s="16"/>
      <c r="F1035" s="16"/>
    </row>
    <row r="1036" spans="2:6" x14ac:dyDescent="0.2">
      <c r="B1036" s="16"/>
      <c r="F1036" s="16"/>
    </row>
    <row r="1037" spans="2:6" x14ac:dyDescent="0.2">
      <c r="B1037" s="16"/>
      <c r="F1037" s="16"/>
    </row>
    <row r="1038" spans="2:6" x14ac:dyDescent="0.2">
      <c r="B1038" s="16"/>
      <c r="F1038" s="16"/>
    </row>
    <row r="1039" spans="2:6" x14ac:dyDescent="0.2">
      <c r="B1039" s="16"/>
      <c r="F1039" s="16"/>
    </row>
    <row r="1040" spans="2:6" x14ac:dyDescent="0.2">
      <c r="B1040" s="16"/>
      <c r="F1040" s="16"/>
    </row>
    <row r="1041" spans="2:6" x14ac:dyDescent="0.2">
      <c r="B1041" s="16"/>
      <c r="F1041" s="16"/>
    </row>
    <row r="1042" spans="2:6" x14ac:dyDescent="0.2">
      <c r="B1042" s="16"/>
      <c r="F1042" s="16"/>
    </row>
    <row r="1043" spans="2:6" x14ac:dyDescent="0.2">
      <c r="B1043" s="16"/>
      <c r="F1043" s="16"/>
    </row>
    <row r="1044" spans="2:6" x14ac:dyDescent="0.2">
      <c r="B1044" s="16"/>
      <c r="F1044" s="16"/>
    </row>
    <row r="1045" spans="2:6" x14ac:dyDescent="0.2">
      <c r="B1045" s="16"/>
      <c r="F1045" s="16"/>
    </row>
    <row r="1046" spans="2:6" x14ac:dyDescent="0.2">
      <c r="B1046" s="16"/>
      <c r="F1046" s="16"/>
    </row>
    <row r="1047" spans="2:6" x14ac:dyDescent="0.2">
      <c r="B1047" s="16"/>
      <c r="F1047" s="16"/>
    </row>
    <row r="1048" spans="2:6" x14ac:dyDescent="0.2">
      <c r="B1048" s="16"/>
      <c r="F1048" s="16"/>
    </row>
    <row r="1049" spans="2:6" x14ac:dyDescent="0.2">
      <c r="B1049" s="16"/>
      <c r="F1049" s="16"/>
    </row>
    <row r="1050" spans="2:6" x14ac:dyDescent="0.2">
      <c r="B1050" s="16"/>
      <c r="F1050" s="16"/>
    </row>
    <row r="1051" spans="2:6" x14ac:dyDescent="0.2">
      <c r="B1051" s="16"/>
      <c r="F1051" s="16"/>
    </row>
    <row r="1052" spans="2:6" x14ac:dyDescent="0.2">
      <c r="B1052" s="16"/>
      <c r="F1052" s="16"/>
    </row>
    <row r="1053" spans="2:6" x14ac:dyDescent="0.2">
      <c r="B1053" s="16"/>
      <c r="F1053" s="16"/>
    </row>
    <row r="1054" spans="2:6" x14ac:dyDescent="0.2">
      <c r="B1054" s="16"/>
      <c r="F1054" s="16"/>
    </row>
    <row r="1055" spans="2:6" x14ac:dyDescent="0.2">
      <c r="B1055" s="16"/>
      <c r="F1055" s="16"/>
    </row>
    <row r="1056" spans="2:6" x14ac:dyDescent="0.2">
      <c r="B1056" s="16"/>
      <c r="F1056" s="16"/>
    </row>
    <row r="1057" spans="2:6" x14ac:dyDescent="0.2">
      <c r="B1057" s="16"/>
      <c r="F1057" s="16"/>
    </row>
    <row r="1058" spans="2:6" x14ac:dyDescent="0.2">
      <c r="B1058" s="16"/>
      <c r="F1058" s="16"/>
    </row>
    <row r="1059" spans="2:6" x14ac:dyDescent="0.2">
      <c r="B1059" s="16"/>
      <c r="F1059" s="16"/>
    </row>
    <row r="1060" spans="2:6" x14ac:dyDescent="0.2">
      <c r="B1060" s="16"/>
      <c r="F1060" s="16"/>
    </row>
    <row r="1061" spans="2:6" x14ac:dyDescent="0.2">
      <c r="B1061" s="16"/>
      <c r="F1061" s="16"/>
    </row>
    <row r="1062" spans="2:6" x14ac:dyDescent="0.2">
      <c r="B1062" s="16"/>
      <c r="F1062" s="16"/>
    </row>
    <row r="1063" spans="2:6" x14ac:dyDescent="0.2">
      <c r="B1063" s="16"/>
      <c r="F1063" s="16"/>
    </row>
    <row r="1064" spans="2:6" x14ac:dyDescent="0.2">
      <c r="B1064" s="16"/>
      <c r="F1064" s="16"/>
    </row>
    <row r="1065" spans="2:6" x14ac:dyDescent="0.2">
      <c r="B1065" s="16"/>
      <c r="F1065" s="16"/>
    </row>
    <row r="1066" spans="2:6" x14ac:dyDescent="0.2">
      <c r="B1066" s="16"/>
      <c r="F1066" s="16"/>
    </row>
    <row r="1067" spans="2:6" x14ac:dyDescent="0.2">
      <c r="B1067" s="16"/>
      <c r="F1067" s="16"/>
    </row>
    <row r="1068" spans="2:6" x14ac:dyDescent="0.2">
      <c r="B1068" s="16"/>
      <c r="F1068" s="16"/>
    </row>
    <row r="1069" spans="2:6" x14ac:dyDescent="0.2">
      <c r="B1069" s="16"/>
      <c r="F1069" s="16"/>
    </row>
    <row r="1070" spans="2:6" x14ac:dyDescent="0.2">
      <c r="B1070" s="16"/>
      <c r="F1070" s="16"/>
    </row>
    <row r="1071" spans="2:6" x14ac:dyDescent="0.2">
      <c r="B1071" s="16"/>
      <c r="F1071" s="16"/>
    </row>
    <row r="1072" spans="2:6" x14ac:dyDescent="0.2">
      <c r="B1072" s="16"/>
      <c r="F1072" s="16"/>
    </row>
    <row r="1073" spans="2:6" x14ac:dyDescent="0.2">
      <c r="B1073" s="16"/>
      <c r="F1073" s="16"/>
    </row>
    <row r="1074" spans="2:6" x14ac:dyDescent="0.2">
      <c r="B1074" s="16"/>
      <c r="F1074" s="16"/>
    </row>
    <row r="1075" spans="2:6" x14ac:dyDescent="0.2">
      <c r="B1075" s="16"/>
      <c r="F1075" s="16"/>
    </row>
    <row r="1076" spans="2:6" x14ac:dyDescent="0.2">
      <c r="B1076" s="16"/>
      <c r="F1076" s="16"/>
    </row>
    <row r="1077" spans="2:6" x14ac:dyDescent="0.2">
      <c r="B1077" s="16"/>
      <c r="F1077" s="16"/>
    </row>
    <row r="1078" spans="2:6" x14ac:dyDescent="0.2">
      <c r="B1078" s="16"/>
      <c r="F1078" s="16"/>
    </row>
    <row r="1079" spans="2:6" x14ac:dyDescent="0.2">
      <c r="B1079" s="16"/>
      <c r="F1079" s="16"/>
    </row>
    <row r="1080" spans="2:6" x14ac:dyDescent="0.2">
      <c r="B1080" s="16"/>
      <c r="F1080" s="16"/>
    </row>
    <row r="1081" spans="2:6" x14ac:dyDescent="0.2">
      <c r="B1081" s="16"/>
      <c r="F1081" s="16"/>
    </row>
    <row r="1082" spans="2:6" x14ac:dyDescent="0.2">
      <c r="B1082" s="16"/>
      <c r="F1082" s="16"/>
    </row>
    <row r="1083" spans="2:6" x14ac:dyDescent="0.2">
      <c r="B1083" s="16"/>
      <c r="F1083" s="16"/>
    </row>
    <row r="1084" spans="2:6" x14ac:dyDescent="0.2">
      <c r="B1084" s="16"/>
      <c r="F1084" s="16"/>
    </row>
    <row r="1085" spans="2:6" x14ac:dyDescent="0.2">
      <c r="B1085" s="16"/>
      <c r="F1085" s="16"/>
    </row>
    <row r="1086" spans="2:6" x14ac:dyDescent="0.2">
      <c r="B1086" s="16"/>
      <c r="F1086" s="16"/>
    </row>
    <row r="1087" spans="2:6" x14ac:dyDescent="0.2">
      <c r="B1087" s="16"/>
      <c r="F1087" s="16"/>
    </row>
    <row r="1088" spans="2:6" x14ac:dyDescent="0.2">
      <c r="B1088" s="16"/>
      <c r="F1088" s="16"/>
    </row>
    <row r="1089" spans="2:6" x14ac:dyDescent="0.2">
      <c r="B1089" s="16"/>
      <c r="F1089" s="16"/>
    </row>
    <row r="1090" spans="2:6" x14ac:dyDescent="0.2">
      <c r="B1090" s="16"/>
      <c r="F1090" s="16"/>
    </row>
    <row r="1091" spans="2:6" x14ac:dyDescent="0.2">
      <c r="B1091" s="16"/>
      <c r="F1091" s="16"/>
    </row>
    <row r="1092" spans="2:6" x14ac:dyDescent="0.2">
      <c r="B1092" s="16"/>
      <c r="F1092" s="16"/>
    </row>
    <row r="1093" spans="2:6" x14ac:dyDescent="0.2">
      <c r="B1093" s="16"/>
      <c r="F1093" s="16"/>
    </row>
    <row r="1094" spans="2:6" x14ac:dyDescent="0.2">
      <c r="B1094" s="16"/>
      <c r="F1094" s="16"/>
    </row>
    <row r="1095" spans="2:6" x14ac:dyDescent="0.2">
      <c r="B1095" s="16"/>
      <c r="F1095" s="16"/>
    </row>
    <row r="1096" spans="2:6" x14ac:dyDescent="0.2">
      <c r="B1096" s="16"/>
      <c r="F1096" s="16"/>
    </row>
    <row r="1097" spans="2:6" x14ac:dyDescent="0.2">
      <c r="B1097" s="16"/>
      <c r="F1097" s="16"/>
    </row>
    <row r="1098" spans="2:6" x14ac:dyDescent="0.2">
      <c r="B1098" s="16"/>
      <c r="F1098" s="16"/>
    </row>
    <row r="1099" spans="2:6" x14ac:dyDescent="0.2">
      <c r="B1099" s="16"/>
      <c r="F1099" s="16"/>
    </row>
    <row r="1100" spans="2:6" x14ac:dyDescent="0.2">
      <c r="B1100" s="16"/>
      <c r="F1100" s="16"/>
    </row>
    <row r="1101" spans="2:6" x14ac:dyDescent="0.2">
      <c r="B1101" s="16"/>
      <c r="F1101" s="16"/>
    </row>
    <row r="1102" spans="2:6" x14ac:dyDescent="0.2">
      <c r="B1102" s="16"/>
      <c r="F1102" s="16"/>
    </row>
    <row r="1103" spans="2:6" x14ac:dyDescent="0.2">
      <c r="B1103" s="16"/>
      <c r="F1103" s="16"/>
    </row>
    <row r="1104" spans="2:6" x14ac:dyDescent="0.2">
      <c r="B1104" s="16"/>
      <c r="F1104" s="16"/>
    </row>
    <row r="1105" spans="2:6" x14ac:dyDescent="0.2">
      <c r="B1105" s="16"/>
      <c r="F1105" s="16"/>
    </row>
    <row r="1106" spans="2:6" x14ac:dyDescent="0.2">
      <c r="B1106" s="16"/>
      <c r="F1106" s="16"/>
    </row>
    <row r="1107" spans="2:6" x14ac:dyDescent="0.2">
      <c r="B1107" s="16"/>
      <c r="F1107" s="16"/>
    </row>
    <row r="1108" spans="2:6" x14ac:dyDescent="0.2">
      <c r="B1108" s="16"/>
      <c r="F1108" s="16"/>
    </row>
    <row r="1109" spans="2:6" x14ac:dyDescent="0.2">
      <c r="B1109" s="16"/>
      <c r="F1109" s="16"/>
    </row>
    <row r="1110" spans="2:6" x14ac:dyDescent="0.2">
      <c r="B1110" s="16"/>
      <c r="F1110" s="16"/>
    </row>
    <row r="1111" spans="2:6" x14ac:dyDescent="0.2">
      <c r="B1111" s="16"/>
      <c r="F1111" s="16"/>
    </row>
    <row r="1112" spans="2:6" x14ac:dyDescent="0.2">
      <c r="B1112" s="16"/>
      <c r="F1112" s="16"/>
    </row>
    <row r="1113" spans="2:6" x14ac:dyDescent="0.2">
      <c r="B1113" s="16"/>
      <c r="F1113" s="16"/>
    </row>
    <row r="1114" spans="2:6" x14ac:dyDescent="0.2">
      <c r="B1114" s="16"/>
      <c r="F1114" s="16"/>
    </row>
    <row r="1115" spans="2:6" x14ac:dyDescent="0.2">
      <c r="B1115" s="16"/>
      <c r="F1115" s="16"/>
    </row>
    <row r="1116" spans="2:6" x14ac:dyDescent="0.2">
      <c r="B1116" s="16"/>
      <c r="F1116" s="16"/>
    </row>
    <row r="1117" spans="2:6" x14ac:dyDescent="0.2">
      <c r="B1117" s="16"/>
      <c r="F1117" s="16"/>
    </row>
    <row r="1118" spans="2:6" x14ac:dyDescent="0.2">
      <c r="B1118" s="16"/>
      <c r="F1118" s="16"/>
    </row>
    <row r="1119" spans="2:6" x14ac:dyDescent="0.2">
      <c r="B1119" s="16"/>
      <c r="F1119" s="16"/>
    </row>
    <row r="1120" spans="2:6" x14ac:dyDescent="0.2">
      <c r="B1120" s="16"/>
      <c r="F1120" s="16"/>
    </row>
    <row r="1121" spans="2:6" x14ac:dyDescent="0.2">
      <c r="B1121" s="16"/>
      <c r="F1121" s="16"/>
    </row>
    <row r="1122" spans="2:6" x14ac:dyDescent="0.2">
      <c r="B1122" s="16"/>
      <c r="F1122" s="16"/>
    </row>
    <row r="1123" spans="2:6" x14ac:dyDescent="0.2">
      <c r="B1123" s="16"/>
      <c r="F1123" s="16"/>
    </row>
    <row r="1124" spans="2:6" x14ac:dyDescent="0.2">
      <c r="B1124" s="16"/>
      <c r="F1124" s="16"/>
    </row>
    <row r="1125" spans="2:6" x14ac:dyDescent="0.2">
      <c r="B1125" s="16"/>
      <c r="F1125" s="16"/>
    </row>
    <row r="1126" spans="2:6" x14ac:dyDescent="0.2">
      <c r="B1126" s="16"/>
      <c r="F1126" s="16"/>
    </row>
    <row r="1127" spans="2:6" x14ac:dyDescent="0.2">
      <c r="B1127" s="16"/>
      <c r="F1127" s="16"/>
    </row>
    <row r="1128" spans="2:6" x14ac:dyDescent="0.2">
      <c r="B1128" s="16"/>
      <c r="F1128" s="16"/>
    </row>
    <row r="1129" spans="2:6" x14ac:dyDescent="0.2">
      <c r="B1129" s="16"/>
      <c r="F1129" s="16"/>
    </row>
    <row r="1130" spans="2:6" x14ac:dyDescent="0.2">
      <c r="B1130" s="16"/>
      <c r="F1130" s="16"/>
    </row>
    <row r="1131" spans="2:6" x14ac:dyDescent="0.2">
      <c r="B1131" s="16"/>
      <c r="F1131" s="16"/>
    </row>
    <row r="1132" spans="2:6" x14ac:dyDescent="0.2">
      <c r="B1132" s="16"/>
      <c r="F1132" s="16"/>
    </row>
    <row r="1133" spans="2:6" x14ac:dyDescent="0.2">
      <c r="B1133" s="16"/>
      <c r="F1133" s="16"/>
    </row>
    <row r="1134" spans="2:6" x14ac:dyDescent="0.2">
      <c r="B1134" s="16"/>
      <c r="F1134" s="16"/>
    </row>
    <row r="1135" spans="2:6" x14ac:dyDescent="0.2">
      <c r="B1135" s="16"/>
      <c r="F1135" s="16"/>
    </row>
    <row r="1136" spans="2:6" x14ac:dyDescent="0.2">
      <c r="B1136" s="16"/>
      <c r="F1136" s="16"/>
    </row>
    <row r="1137" spans="2:6" x14ac:dyDescent="0.2">
      <c r="B1137" s="16"/>
      <c r="F1137" s="16"/>
    </row>
    <row r="1138" spans="2:6" x14ac:dyDescent="0.2">
      <c r="B1138" s="16"/>
      <c r="F1138" s="16"/>
    </row>
    <row r="1139" spans="2:6" x14ac:dyDescent="0.2">
      <c r="B1139" s="16"/>
      <c r="F1139" s="16"/>
    </row>
  </sheetData>
  <phoneticPr fontId="8" type="noConversion"/>
  <hyperlinks>
    <hyperlink ref="A3" r:id="rId1" xr:uid="{00000000-0004-0000-0100-000000000000}"/>
    <hyperlink ref="P11" r:id="rId2" display="http://www.konkoly.hu/cgi-bin/IBVS?1255" xr:uid="{00000000-0004-0000-0100-000001000000}"/>
    <hyperlink ref="P42" r:id="rId3" display="http://var.astro.cz/oejv/issues/oejv0060.pdf" xr:uid="{00000000-0004-0000-0100-000002000000}"/>
    <hyperlink ref="P43" r:id="rId4" display="http://var.astro.cz/oejv/issues/oejv0060.pdf" xr:uid="{00000000-0004-0000-0100-000003000000}"/>
    <hyperlink ref="P44" r:id="rId5" display="http://var.astro.cz/oejv/issues/oejv0060.pdf" xr:uid="{00000000-0004-0000-0100-000004000000}"/>
    <hyperlink ref="P45" r:id="rId6" display="http://var.astro.cz/oejv/issues/oejv0060.pdf" xr:uid="{00000000-0004-0000-0100-000005000000}"/>
    <hyperlink ref="P185" r:id="rId7" display="http://www.konkoly.hu/cgi-bin/IBVS?5357" xr:uid="{00000000-0004-0000-0100-000006000000}"/>
    <hyperlink ref="P186" r:id="rId8" display="http://www.konkoly.hu/cgi-bin/IBVS?5357" xr:uid="{00000000-0004-0000-0100-000007000000}"/>
    <hyperlink ref="P48" r:id="rId9" display="http://www.konkoly.hu/cgi-bin/IBVS?5594" xr:uid="{00000000-0004-0000-0100-000008000000}"/>
    <hyperlink ref="P49" r:id="rId10" display="http://www.konkoly.hu/cgi-bin/IBVS?5378" xr:uid="{00000000-0004-0000-0100-000009000000}"/>
    <hyperlink ref="P50" r:id="rId11" display="http://www.konkoly.hu/cgi-bin/IBVS?5676" xr:uid="{00000000-0004-0000-0100-00000A000000}"/>
    <hyperlink ref="P51" r:id="rId12" display="http://www.konkoly.hu/cgi-bin/IBVS?5577" xr:uid="{00000000-0004-0000-0100-00000B000000}"/>
    <hyperlink ref="P187" r:id="rId13" display="http://www.konkoly.hu/cgi-bin/IBVS?5694" xr:uid="{00000000-0004-0000-0100-00000C000000}"/>
    <hyperlink ref="P52" r:id="rId14" display="http://www.konkoly.hu/cgi-bin/IBVS?5670" xr:uid="{00000000-0004-0000-0100-00000D000000}"/>
    <hyperlink ref="P53" r:id="rId15" display="http://www.konkoly.hu/cgi-bin/IBVS?5670" xr:uid="{00000000-0004-0000-0100-00000E000000}"/>
    <hyperlink ref="P54" r:id="rId16" display="http://www.konkoly.hu/cgi-bin/IBVS?5670" xr:uid="{00000000-0004-0000-0100-00000F000000}"/>
    <hyperlink ref="P55" r:id="rId17" display="http://www.konkoly.hu/cgi-bin/IBVS?5670" xr:uid="{00000000-0004-0000-0100-000010000000}"/>
    <hyperlink ref="P56" r:id="rId18" display="http://www.konkoly.hu/cgi-bin/IBVS?5670" xr:uid="{00000000-0004-0000-0100-000011000000}"/>
    <hyperlink ref="P188" r:id="rId19" display="http://www.konkoly.hu/cgi-bin/IBVS?5670" xr:uid="{00000000-0004-0000-0100-000012000000}"/>
    <hyperlink ref="P57" r:id="rId20" display="http://www.konkoly.hu/cgi-bin/IBVS?5764" xr:uid="{00000000-0004-0000-0100-000013000000}"/>
    <hyperlink ref="P58" r:id="rId21" display="http://www.konkoly.hu/cgi-bin/IBVS?5764" xr:uid="{00000000-0004-0000-0100-000014000000}"/>
    <hyperlink ref="P59" r:id="rId22" display="http://www.konkoly.hu/cgi-bin/IBVS?5764" xr:uid="{00000000-0004-0000-0100-000015000000}"/>
    <hyperlink ref="P60" r:id="rId23" display="http://www.konkoly.hu/cgi-bin/IBVS?5764" xr:uid="{00000000-0004-0000-0100-000016000000}"/>
    <hyperlink ref="P61" r:id="rId24" display="http://www.bav-astro.de/sfs/BAVM_link.php?BAVMnr=183" xr:uid="{00000000-0004-0000-0100-000017000000}"/>
    <hyperlink ref="P62" r:id="rId25" display="http://www.konkoly.hu/cgi-bin/IBVS?5764" xr:uid="{00000000-0004-0000-0100-000018000000}"/>
    <hyperlink ref="P63" r:id="rId26" display="http://www.konkoly.hu/cgi-bin/IBVS?5764" xr:uid="{00000000-0004-0000-0100-000019000000}"/>
    <hyperlink ref="P64" r:id="rId27" display="http://www.konkoly.hu/cgi-bin/IBVS?5764" xr:uid="{00000000-0004-0000-0100-00001A000000}"/>
    <hyperlink ref="P65" r:id="rId28" display="http://www.konkoly.hu/cgi-bin/IBVS?5764" xr:uid="{00000000-0004-0000-0100-00001B000000}"/>
    <hyperlink ref="P66" r:id="rId29" display="http://www.konkoly.hu/cgi-bin/IBVS?5764" xr:uid="{00000000-0004-0000-0100-00001C000000}"/>
    <hyperlink ref="P67" r:id="rId30" display="http://www.konkoly.hu/cgi-bin/IBVS?5764" xr:uid="{00000000-0004-0000-0100-00001D000000}"/>
    <hyperlink ref="P68" r:id="rId31" display="http://www.konkoly.hu/cgi-bin/IBVS?5910" xr:uid="{00000000-0004-0000-0100-00001E000000}"/>
    <hyperlink ref="P69" r:id="rId32" display="http://www.konkoly.hu/cgi-bin/IBVS?5910" xr:uid="{00000000-0004-0000-0100-00001F000000}"/>
    <hyperlink ref="P70" r:id="rId33" display="http://www.konkoly.hu/cgi-bin/IBVS?5910" xr:uid="{00000000-0004-0000-0100-000020000000}"/>
    <hyperlink ref="P71" r:id="rId34" display="http://www.konkoly.hu/cgi-bin/IBVS?5910" xr:uid="{00000000-0004-0000-0100-000021000000}"/>
    <hyperlink ref="P72" r:id="rId35" display="http://www.konkoly.hu/cgi-bin/IBVS?5910" xr:uid="{00000000-0004-0000-0100-000022000000}"/>
    <hyperlink ref="P73" r:id="rId36" display="http://www.konkoly.hu/cgi-bin/IBVS?5910" xr:uid="{00000000-0004-0000-0100-000023000000}"/>
    <hyperlink ref="P74" r:id="rId37" display="http://www.konkoly.hu/cgi-bin/IBVS?5910" xr:uid="{00000000-0004-0000-0100-000024000000}"/>
    <hyperlink ref="P75" r:id="rId38" display="http://www.konkoly.hu/cgi-bin/IBVS?5910" xr:uid="{00000000-0004-0000-0100-000025000000}"/>
    <hyperlink ref="P76" r:id="rId39" display="http://www.bav-astro.de/sfs/BAVM_link.php?BAVMnr=209" xr:uid="{00000000-0004-0000-0100-000026000000}"/>
    <hyperlink ref="P77" r:id="rId40" display="http://www.konkoly.hu/cgi-bin/IBVS?5910" xr:uid="{00000000-0004-0000-0100-000027000000}"/>
    <hyperlink ref="P78" r:id="rId41" display="http://www.konkoly.hu/cgi-bin/IBVS?5910" xr:uid="{00000000-0004-0000-0100-000028000000}"/>
    <hyperlink ref="P79" r:id="rId42" display="http://www.konkoly.hu/cgi-bin/IBVS?5910" xr:uid="{00000000-0004-0000-0100-000029000000}"/>
    <hyperlink ref="P80" r:id="rId43" display="http://www.konkoly.hu/cgi-bin/IBVS?5910" xr:uid="{00000000-0004-0000-0100-00002A000000}"/>
    <hyperlink ref="P81" r:id="rId44" display="http://www.konkoly.hu/cgi-bin/IBVS?5910" xr:uid="{00000000-0004-0000-0100-00002B000000}"/>
    <hyperlink ref="P82" r:id="rId45" display="http://www.konkoly.hu/cgi-bin/IBVS?5910" xr:uid="{00000000-0004-0000-0100-00002C000000}"/>
    <hyperlink ref="P83" r:id="rId46" display="http://www.konkoly.hu/cgi-bin/IBVS?5910" xr:uid="{00000000-0004-0000-0100-00002D000000}"/>
    <hyperlink ref="P84" r:id="rId47" display="http://www.konkoly.hu/cgi-bin/IBVS?5910" xr:uid="{00000000-0004-0000-0100-00002E000000}"/>
    <hyperlink ref="P85" r:id="rId48" display="http://www.konkoly.hu/cgi-bin/IBVS?5910" xr:uid="{00000000-0004-0000-0100-00002F000000}"/>
    <hyperlink ref="P86" r:id="rId49" display="http://www.konkoly.hu/cgi-bin/IBVS?5910" xr:uid="{00000000-0004-0000-0100-000030000000}"/>
    <hyperlink ref="P87" r:id="rId50" display="http://www.konkoly.hu/cgi-bin/IBVS?5910" xr:uid="{00000000-0004-0000-0100-000031000000}"/>
    <hyperlink ref="P88" r:id="rId51" display="http://www.konkoly.hu/cgi-bin/IBVS?5910" xr:uid="{00000000-0004-0000-0100-000032000000}"/>
    <hyperlink ref="P89" r:id="rId52" display="http://www.konkoly.hu/cgi-bin/IBVS?5910" xr:uid="{00000000-0004-0000-0100-000033000000}"/>
    <hyperlink ref="P90" r:id="rId53" display="http://www.bav-astro.de/sfs/BAVM_link.php?BAVMnr=234" xr:uid="{00000000-0004-0000-0100-00003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2023-01-26T23:53:36Z</dcterms:modified>
</cp:coreProperties>
</file>