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81821E36-7260-4885-A1E4-6B2AB962A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K23" i="1"/>
  <c r="Q22" i="1"/>
  <c r="Q23" i="1"/>
  <c r="C9" i="1"/>
  <c r="E21" i="1"/>
  <c r="F21" i="1"/>
  <c r="G21" i="1"/>
  <c r="I21" i="1"/>
  <c r="D9" i="1"/>
  <c r="F16" i="1"/>
  <c r="F17" i="1" s="1"/>
  <c r="C17" i="1"/>
  <c r="Q21" i="1"/>
  <c r="C12" i="1"/>
  <c r="C11" i="1"/>
  <c r="C16" i="1" l="1"/>
  <c r="D18" i="1" s="1"/>
  <c r="O21" i="1"/>
  <c r="O22" i="1"/>
  <c r="O23" i="1"/>
  <c r="C15" i="1"/>
  <c r="F18" i="1" l="1"/>
  <c r="F19" i="1" s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<sst xmlns="http://schemas.openxmlformats.org/spreadsheetml/2006/main" count="55" uniqueCount="50">
  <si>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</si>
  <si>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</si>
  <si>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</si>
  <si>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</si>
  <si>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</si>
  <si>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</si>
  <si>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</si>
  <si>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</si>
  <si>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</si>
  <si>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</si>
  <si>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</si>
  <si>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</si>
  <si>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</si>
  <si>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</si>
  <si>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</si>
  <si>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</si>
  <si>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</si>
  <si>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</si>
  <si>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</si>
  <si>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</si>
  <si>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</si>
  <si>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</si>
  <si>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</si>
  <si>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</si>
  <si>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</si>
  <si>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</si>
  <si>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</si>
  <si>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</si>
  <si>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</si>
  <si>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</si>
  <si>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</si>
  <si>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</si>
  <si>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</si>
  <si>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</si>
  <si>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</si>
  <si>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</si>
  <si>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</si>
  <si>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</si>
  <si>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</si>
  <si>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</si>
  <si>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</si>
  <si>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BV Ant</t>
  </si>
  <si>
    <t>G7212-0360</t>
  </si>
  <si>
    <t>EA</t>
  </si>
  <si>
    <t>BV Ant / GSC 7212-0360</t>
  </si>
  <si>
    <t>as of 2021-06-08</t>
  </si>
  <si>
    <t>IBVS 5630</t>
  </si>
  <si>
    <t>GCVS</t>
  </si>
  <si>
    <t>JAVSO..48..256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</si>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</sst>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6" fontId="20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Ant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A-4904-A291-1F9FD8FC03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0A-4904-A291-1F9FD8FC03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0A-4904-A291-1F9FD8FC03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3.0919999997422565E-2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0A-4904-A291-1F9FD8FC03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0A-4904-A291-1F9FD8FC03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0A-4904-A291-1F9FD8FC03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0A-4904-A291-1F9FD8FC03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-1.8218297782626042E-3</c:v>
                </c:pt>
                <c:pt idx="1">
                  <c:v>5.0336488427452928E-3</c:v>
                </c:pt>
                <c:pt idx="2">
                  <c:v>3.0428180929710516E-2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0A-4904-A291-1F9FD8FC032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1543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0A-4904-A291-1F9FD8FC0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70440"/>
        <c:axId val="1"/>
      </c:scatterChart>
      <c:valAx>
        <c:axId val="63027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27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97C49D-8207-81D5-988B-7A08609B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44</v>
      </c>
      <c r="F1" s="36" t="s">
        <v>41</v>
      </c>
      <c r="G1" s="31">
        <v>2009</v>
      </c>
      <c r="H1" s="32"/>
      <c r="I1" s="37" t="s">
        <v>42</v>
      </c>
      <c r="J1" s="36" t="s">
        <v>41</v>
      </c>
      <c r="K1" s="38">
        <v>11.012549999999999</v>
      </c>
      <c r="L1" s="39">
        <v>-37.101800000000004</v>
      </c>
      <c r="M1" s="40">
        <v>53447.705000000002</v>
      </c>
      <c r="N1" s="40">
        <v>3.5942599999999998</v>
      </c>
      <c r="O1" s="33" t="s">
        <v>43</v>
      </c>
      <c r="P1" s="41">
        <v>11.52</v>
      </c>
    </row>
    <row r="2" spans="1:16" x14ac:dyDescent="0.2">
      <c r="A2" t="s">
        <v>23</v>
      </c>
      <c r="B2" t="s">
        <v>43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54626.625</v>
      </c>
      <c r="D4" s="28">
        <v>3.59429</v>
      </c>
      <c r="E4" s="42" t="s">
        <v>45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53447.705000000002</v>
      </c>
      <c r="D7" s="29" t="s">
        <v>46</v>
      </c>
    </row>
    <row r="8" spans="1:16" x14ac:dyDescent="0.2">
      <c r="A8" t="s">
        <v>3</v>
      </c>
      <c r="C8" s="8">
        <v>3.5942599999999998</v>
      </c>
      <c r="D8" s="29" t="s">
        <v>46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-1.8218297782626042E-3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2.0900849454292368E-5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58993.678608180933</v>
      </c>
      <c r="E15" s="14" t="s">
        <v>34</v>
      </c>
      <c r="F15" s="34">
        <v>1</v>
      </c>
    </row>
    <row r="16" spans="1:16" x14ac:dyDescent="0.2">
      <c r="A16" s="16" t="s">
        <v>4</v>
      </c>
      <c r="B16" s="10"/>
      <c r="C16" s="17">
        <f ca="1">+C8+C12</f>
        <v>3.5942809008494541</v>
      </c>
      <c r="E16" s="14" t="s">
        <v>30</v>
      </c>
      <c r="F16" s="35">
        <f ca="1">NOW()+15018.5+$C$5/24</f>
        <v>59970.752023611109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1816</v>
      </c>
    </row>
    <row r="18" spans="1:21" ht="14.25" thickTop="1" thickBot="1" x14ac:dyDescent="0.25">
      <c r="A18" s="16" t="s">
        <v>5</v>
      </c>
      <c r="B18" s="10"/>
      <c r="C18" s="19">
        <f ca="1">+C15</f>
        <v>58993.678608180933</v>
      </c>
      <c r="D18" s="20">
        <f ca="1">+C16</f>
        <v>3.5942809008494541</v>
      </c>
      <c r="E18" s="14" t="s">
        <v>36</v>
      </c>
      <c r="F18" s="23">
        <f ca="1">ROUND(2*(F16-$C$15)/$C$16,0)/2+F15</f>
        <v>273</v>
      </c>
    </row>
    <row r="19" spans="1:21" ht="13.5" thickTop="1" x14ac:dyDescent="0.2">
      <c r="E19" s="14" t="s">
        <v>31</v>
      </c>
      <c r="F19" s="18">
        <f ca="1">+$C$15+$C$16*F18-15018.5-$C$5/24</f>
        <v>44956.81312744617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53447.705000000002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-1.8218297782626042E-3</v>
      </c>
      <c r="Q21" s="2">
        <f>+C21-15018.5</f>
        <v>38429.205000000002</v>
      </c>
    </row>
    <row r="22" spans="1:21" x14ac:dyDescent="0.2">
      <c r="A22" t="s">
        <v>47</v>
      </c>
      <c r="C22" s="8">
        <v>54626.625</v>
      </c>
      <c r="D22" s="8"/>
      <c r="E22">
        <f>+(C22-C$7)/C$8</f>
        <v>328.00075676217034</v>
      </c>
      <c r="F22">
        <f>ROUND(2*E22,0)/2</f>
        <v>328</v>
      </c>
      <c r="G22">
        <f>+C22-(C$7+F22*C$8)</f>
        <v>2.719999996770639E-3</v>
      </c>
      <c r="I22">
        <f>+G22</f>
        <v>2.719999996770639E-3</v>
      </c>
      <c r="O22">
        <f ca="1">+C$11+C$12*$F22</f>
        <v>5.0336488427452928E-3</v>
      </c>
      <c r="Q22" s="2">
        <f>+C22-15018.5</f>
        <v>39608.125</v>
      </c>
    </row>
    <row r="23" spans="1:21" x14ac:dyDescent="0.2">
      <c r="A23" t="s">
        <v>48</v>
      </c>
      <c r="B23" t="s">
        <v>49</v>
      </c>
      <c r="C23" s="8">
        <v>58993.679100000001</v>
      </c>
      <c r="D23" s="8">
        <v>8.9999999999999998E-4</v>
      </c>
      <c r="E23">
        <f>+(C23-C$7)/C$8</f>
        <v>1543.008602605265</v>
      </c>
      <c r="F23">
        <f>ROUND(2*E23,0)/2</f>
        <v>1543</v>
      </c>
      <c r="G23">
        <f>+C23-(C$7+F23*C$8)</f>
        <v>3.0919999997422565E-2</v>
      </c>
      <c r="K23">
        <f>+G23</f>
        <v>3.0919999997422565E-2</v>
      </c>
      <c r="O23">
        <f ca="1">+C$11+C$12*$F23</f>
        <v>3.0428180929710516E-2</v>
      </c>
      <c r="Q23" s="2">
        <f>+C23-15018.5</f>
        <v>43975.179100000001</v>
      </c>
    </row>
    <row r="24" spans="1:21" ht="14.25" customHeight="1" x14ac:dyDescent="0.2">
      <c r="A24" s="43"/>
      <c r="B24" s="44"/>
      <c r="C24" s="45"/>
      <c r="D24" s="43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2023-01-26T05:02:54Z</dcterms:modified>
</cp:coreProperties>
</file>