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2EFF94F-6324-4931-A856-67863A30F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80" i="1" l="1"/>
  <c r="F80" i="1" s="1"/>
  <c r="G80" i="1" s="1"/>
  <c r="Q80" i="1"/>
  <c r="E81" i="1"/>
  <c r="F81" i="1"/>
  <c r="G81" i="1" s="1"/>
  <c r="K81" i="1" s="1"/>
  <c r="Q81" i="1"/>
  <c r="Q79" i="1"/>
  <c r="E71" i="1"/>
  <c r="F71" i="1"/>
  <c r="F26" i="1"/>
  <c r="F34" i="1"/>
  <c r="E37" i="1"/>
  <c r="F37" i="1"/>
  <c r="G37" i="1"/>
  <c r="I37" i="1"/>
  <c r="E45" i="1"/>
  <c r="F45" i="1"/>
  <c r="G45" i="1"/>
  <c r="I45" i="1"/>
  <c r="E53" i="1"/>
  <c r="F53" i="1"/>
  <c r="G53" i="1"/>
  <c r="I53" i="1"/>
  <c r="E64" i="1"/>
  <c r="F64" i="1"/>
  <c r="G64" i="1"/>
  <c r="I64" i="1"/>
  <c r="Q61" i="1"/>
  <c r="Q62" i="1"/>
  <c r="Q63" i="1"/>
  <c r="Q70" i="1"/>
  <c r="Q71" i="1"/>
  <c r="Q72" i="1"/>
  <c r="Q73" i="1"/>
  <c r="Q74" i="1"/>
  <c r="Q75" i="1"/>
  <c r="Q76" i="1"/>
  <c r="Q77" i="1"/>
  <c r="Q78" i="1"/>
  <c r="F16" i="1"/>
  <c r="F17" i="1" s="1"/>
  <c r="C17" i="1"/>
  <c r="C7" i="1"/>
  <c r="E79" i="1"/>
  <c r="F79" i="1"/>
  <c r="C8" i="1"/>
  <c r="E23" i="1"/>
  <c r="F23" i="1"/>
  <c r="E21" i="1"/>
  <c r="F21" i="1"/>
  <c r="G21" i="1"/>
  <c r="E26" i="1"/>
  <c r="E27" i="1"/>
  <c r="F27" i="1"/>
  <c r="E34" i="1"/>
  <c r="C9" i="1"/>
  <c r="Q64" i="1"/>
  <c r="Q67" i="1"/>
  <c r="Q65" i="1"/>
  <c r="Q68" i="1"/>
  <c r="Q69" i="1"/>
  <c r="Q66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D9" i="1"/>
  <c r="R22" i="1"/>
  <c r="Q21" i="1"/>
  <c r="H21" i="1"/>
  <c r="E30" i="1"/>
  <c r="F30" i="1"/>
  <c r="E22" i="1"/>
  <c r="F22" i="1"/>
  <c r="G22" i="1"/>
  <c r="E29" i="1"/>
  <c r="F29" i="1"/>
  <c r="G29" i="1"/>
  <c r="I29" i="1"/>
  <c r="E59" i="1"/>
  <c r="F59" i="1"/>
  <c r="E51" i="1"/>
  <c r="F51" i="1"/>
  <c r="E43" i="1"/>
  <c r="F43" i="1"/>
  <c r="E35" i="1"/>
  <c r="F35" i="1"/>
  <c r="G35" i="1"/>
  <c r="I35" i="1"/>
  <c r="E77" i="1"/>
  <c r="F77" i="1"/>
  <c r="G77" i="1"/>
  <c r="I77" i="1"/>
  <c r="G71" i="1"/>
  <c r="I71" i="1"/>
  <c r="E63" i="1"/>
  <c r="F63" i="1"/>
  <c r="G63" i="1"/>
  <c r="I63" i="1"/>
  <c r="E28" i="1"/>
  <c r="F28" i="1"/>
  <c r="G28" i="1"/>
  <c r="I28" i="1"/>
  <c r="E67" i="1"/>
  <c r="F67" i="1"/>
  <c r="G67" i="1"/>
  <c r="I67" i="1"/>
  <c r="E56" i="1"/>
  <c r="F56" i="1"/>
  <c r="E48" i="1"/>
  <c r="F48" i="1"/>
  <c r="G48" i="1"/>
  <c r="I48" i="1"/>
  <c r="G42" i="1"/>
  <c r="I42" i="1"/>
  <c r="E40" i="1"/>
  <c r="F40" i="1"/>
  <c r="G34" i="1"/>
  <c r="I34" i="1"/>
  <c r="G30" i="1"/>
  <c r="I30" i="1"/>
  <c r="G26" i="1"/>
  <c r="I26" i="1"/>
  <c r="E74" i="1"/>
  <c r="F74" i="1"/>
  <c r="G74" i="1"/>
  <c r="I74" i="1"/>
  <c r="G62" i="1"/>
  <c r="I62" i="1"/>
  <c r="E69" i="1"/>
  <c r="F69" i="1"/>
  <c r="G69" i="1"/>
  <c r="I69" i="1"/>
  <c r="E50" i="1"/>
  <c r="F50" i="1"/>
  <c r="G50" i="1"/>
  <c r="I50" i="1"/>
  <c r="E42" i="1"/>
  <c r="F42" i="1"/>
  <c r="E76" i="1"/>
  <c r="F76" i="1"/>
  <c r="G76" i="1"/>
  <c r="I76" i="1"/>
  <c r="E62" i="1"/>
  <c r="F62" i="1"/>
  <c r="E33" i="1"/>
  <c r="F33" i="1"/>
  <c r="G33" i="1"/>
  <c r="I33" i="1"/>
  <c r="E25" i="1"/>
  <c r="F25" i="1"/>
  <c r="G25" i="1"/>
  <c r="I25" i="1"/>
  <c r="E66" i="1"/>
  <c r="F66" i="1"/>
  <c r="G66" i="1"/>
  <c r="I66" i="1"/>
  <c r="G57" i="1"/>
  <c r="I57" i="1"/>
  <c r="E55" i="1"/>
  <c r="F55" i="1"/>
  <c r="G55" i="1"/>
  <c r="I55" i="1"/>
  <c r="E47" i="1"/>
  <c r="F47" i="1"/>
  <c r="G47" i="1"/>
  <c r="I47" i="1"/>
  <c r="G41" i="1"/>
  <c r="I41" i="1"/>
  <c r="E39" i="1"/>
  <c r="F39" i="1"/>
  <c r="G39" i="1"/>
  <c r="I39" i="1"/>
  <c r="E73" i="1"/>
  <c r="F73" i="1"/>
  <c r="G73" i="1"/>
  <c r="I73" i="1"/>
  <c r="E32" i="1"/>
  <c r="F32" i="1"/>
  <c r="G65" i="1"/>
  <c r="I65" i="1"/>
  <c r="E60" i="1"/>
  <c r="F60" i="1"/>
  <c r="G60" i="1"/>
  <c r="I60" i="1"/>
  <c r="G54" i="1"/>
  <c r="I54" i="1"/>
  <c r="E52" i="1"/>
  <c r="F52" i="1"/>
  <c r="G52" i="1"/>
  <c r="I52" i="1"/>
  <c r="G46" i="1"/>
  <c r="I46" i="1"/>
  <c r="E44" i="1"/>
  <c r="F44" i="1"/>
  <c r="G44" i="1"/>
  <c r="I44" i="1"/>
  <c r="G38" i="1"/>
  <c r="I38" i="1"/>
  <c r="E36" i="1"/>
  <c r="F36" i="1"/>
  <c r="G36" i="1"/>
  <c r="I36" i="1"/>
  <c r="G32" i="1"/>
  <c r="I32" i="1"/>
  <c r="G24" i="1"/>
  <c r="I24" i="1"/>
  <c r="E78" i="1"/>
  <c r="F78" i="1"/>
  <c r="G78" i="1"/>
  <c r="K78" i="1"/>
  <c r="G72" i="1"/>
  <c r="I72" i="1"/>
  <c r="E70" i="1"/>
  <c r="F70" i="1"/>
  <c r="G70" i="1"/>
  <c r="I70" i="1"/>
  <c r="G79" i="1"/>
  <c r="K79" i="1"/>
  <c r="E58" i="1"/>
  <c r="F58" i="1"/>
  <c r="G58" i="1"/>
  <c r="I58" i="1"/>
  <c r="E24" i="1"/>
  <c r="F24" i="1"/>
  <c r="E31" i="1"/>
  <c r="F31" i="1"/>
  <c r="E68" i="1"/>
  <c r="F68" i="1"/>
  <c r="G68" i="1"/>
  <c r="I68" i="1"/>
  <c r="G59" i="1"/>
  <c r="I59" i="1"/>
  <c r="E57" i="1"/>
  <c r="F57" i="1"/>
  <c r="G51" i="1"/>
  <c r="I51" i="1"/>
  <c r="E49" i="1"/>
  <c r="F49" i="1"/>
  <c r="G49" i="1"/>
  <c r="I49" i="1"/>
  <c r="G43" i="1"/>
  <c r="I43" i="1"/>
  <c r="E41" i="1"/>
  <c r="F41" i="1"/>
  <c r="E75" i="1"/>
  <c r="F75" i="1"/>
  <c r="G75" i="1"/>
  <c r="I75" i="1"/>
  <c r="E65" i="1"/>
  <c r="F65" i="1"/>
  <c r="G56" i="1"/>
  <c r="I56" i="1"/>
  <c r="E54" i="1"/>
  <c r="F54" i="1"/>
  <c r="E46" i="1"/>
  <c r="F46" i="1"/>
  <c r="G40" i="1"/>
  <c r="I40" i="1"/>
  <c r="E38" i="1"/>
  <c r="F38" i="1"/>
  <c r="G31" i="1"/>
  <c r="I31" i="1"/>
  <c r="G27" i="1"/>
  <c r="I27" i="1"/>
  <c r="G23" i="1"/>
  <c r="I23" i="1"/>
  <c r="E72" i="1"/>
  <c r="F72" i="1"/>
  <c r="E61" i="1"/>
  <c r="F61" i="1"/>
  <c r="G61" i="1"/>
  <c r="I61" i="1"/>
  <c r="I22" i="1"/>
  <c r="C11" i="1" l="1"/>
  <c r="K80" i="1"/>
  <c r="C12" i="1"/>
  <c r="C16" i="1" s="1"/>
  <c r="D18" i="1" s="1"/>
  <c r="O73" i="1" l="1"/>
  <c r="O57" i="1"/>
  <c r="O31" i="1"/>
  <c r="O60" i="1"/>
  <c r="O66" i="1"/>
  <c r="O34" i="1"/>
  <c r="O40" i="1"/>
  <c r="O65" i="1"/>
  <c r="O22" i="1"/>
  <c r="O63" i="1"/>
  <c r="O55" i="1"/>
  <c r="O74" i="1"/>
  <c r="O29" i="1"/>
  <c r="O42" i="1"/>
  <c r="O48" i="1"/>
  <c r="C15" i="1"/>
  <c r="O30" i="1"/>
  <c r="O26" i="1"/>
  <c r="O71" i="1"/>
  <c r="O23" i="1"/>
  <c r="O37" i="1"/>
  <c r="O58" i="1"/>
  <c r="O56" i="1"/>
  <c r="O38" i="1"/>
  <c r="O62" i="1"/>
  <c r="O69" i="1"/>
  <c r="O39" i="1"/>
  <c r="O45" i="1"/>
  <c r="O61" i="1"/>
  <c r="O21" i="1"/>
  <c r="O36" i="1"/>
  <c r="O27" i="1"/>
  <c r="O43" i="1"/>
  <c r="O78" i="1"/>
  <c r="O81" i="1"/>
  <c r="O80" i="1"/>
  <c r="O46" i="1"/>
  <c r="O76" i="1"/>
  <c r="O28" i="1"/>
  <c r="O47" i="1"/>
  <c r="O53" i="1"/>
  <c r="O75" i="1"/>
  <c r="O68" i="1"/>
  <c r="O54" i="1"/>
  <c r="O67" i="1"/>
  <c r="O50" i="1"/>
  <c r="O64" i="1"/>
  <c r="O41" i="1"/>
  <c r="O49" i="1"/>
  <c r="O72" i="1"/>
  <c r="O77" i="1"/>
  <c r="O59" i="1"/>
  <c r="O70" i="1"/>
  <c r="O33" i="1"/>
  <c r="O25" i="1"/>
  <c r="O44" i="1"/>
  <c r="O79" i="1"/>
  <c r="O35" i="1"/>
  <c r="O24" i="1"/>
  <c r="O51" i="1"/>
  <c r="O52" i="1"/>
  <c r="O32" i="1"/>
  <c r="C18" i="1" l="1"/>
  <c r="F18" i="1"/>
  <c r="F19" i="1" s="1"/>
</calcChain>
</file>

<file path=xl/sharedStrings.xml><?xml version="1.0" encoding="utf-8"?>
<sst xmlns="http://schemas.openxmlformats.org/spreadsheetml/2006/main" count="163" uniqueCount="72">
  <si>
    <t>OEJV 0198</t>
  </si>
  <si>
    <t>VSB-063</t>
  </si>
  <si>
    <t>VSB-059</t>
  </si>
  <si>
    <t>VSB 060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</si>
  <si>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</si>
  <si>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</si>
  <si>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</si>
  <si>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</si>
  <si>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</si>
  <si>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</si>
  <si>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</si>
  <si>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</si>
  <si>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</si>
  <si>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</si>
  <si>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</si>
  <si>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</si>
  <si>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</si>
  <si>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</si>
  <si>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</si>
  <si>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</si>
  <si>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</si>
  <si>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</si>
  <si>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</si>
  <si>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</si>
  <si>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</si>
  <si>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</si>
  <si>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</si>
  <si>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</si>
  <si>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</si>
  <si>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</si>
  <si>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</si>
  <si>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</si>
  <si>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</si>
  <si>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</si>
  <si>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S Ant / GSC 06613-01557</t>
  </si>
  <si>
    <t>EW/KE:</t>
  </si>
  <si>
    <t>BBSAG Bull...17</t>
  </si>
  <si>
    <t>II</t>
  </si>
  <si>
    <t>BBSAG Bull...22</t>
  </si>
  <si>
    <t>BBSAG Bull...23</t>
  </si>
  <si>
    <t>BBSAG Bull...29</t>
  </si>
  <si>
    <t>BBSAG Bull...30</t>
  </si>
  <si>
    <t>BBSAG Bull.</t>
  </si>
  <si>
    <t>BBSAG Bull.2</t>
  </si>
  <si>
    <t>BBSAG Bull.8</t>
  </si>
  <si>
    <t>:</t>
  </si>
  <si>
    <t>BBSAG Bull.9</t>
  </si>
  <si>
    <t>BBSAG Bull.13</t>
  </si>
  <si>
    <t>BBSAG Bull.20</t>
  </si>
  <si>
    <t>BBSAG 26</t>
  </si>
  <si>
    <t>BBSAG Bull.21</t>
  </si>
  <si>
    <t>BBSAG Bull.26</t>
  </si>
  <si>
    <t>BBSAG Bull.57</t>
  </si>
  <si>
    <t>BAV-M 46</t>
  </si>
  <si>
    <t>BBSAG Bull.110</t>
  </si>
  <si>
    <t>BBSAG Bull.113</t>
  </si>
  <si>
    <t>vis</t>
  </si>
  <si>
    <t>VSB_061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</si>
  <si>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</si>
  <si>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</si>
  <si>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</si>
  <si>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</si>
  <si>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</si>
  <si>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</si>
  <si>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</si>
  <si>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</si>
  <si>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pg</t>
  </si>
  <si>
    <t>PE</t>
  </si>
  <si>
    <t>CCD</t>
  </si>
  <si>
    <t>VSB 067</t>
  </si>
  <si>
    <t>cG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</si>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</sst>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10" xfId="0" applyBorder="1" applyAlignment="1"/>
    <xf numFmtId="0" fontId="0" fillId="0" borderId="11" xfId="0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9" fillId="0" borderId="0" xfId="0" applyFont="1">
      <alignment vertical="top"/>
    </xf>
    <xf numFmtId="0" fontId="12" fillId="0" borderId="0" xfId="0" applyFont="1">
      <alignment vertical="top"/>
    </xf>
    <xf numFmtId="0" fontId="30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 vertical="top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28" fillId="0" borderId="0" xfId="42" applyFont="1" applyAlignment="1">
      <alignment horizontal="left"/>
    </xf>
    <xf numFmtId="0" fontId="28" fillId="0" borderId="0" xfId="42" applyFont="1" applyAlignment="1">
      <alignment horizontal="center"/>
    </xf>
    <xf numFmtId="0" fontId="5" fillId="0" borderId="0" xfId="0" applyFont="1" applyAlignment="1"/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0" applyFont="1" applyAlignment="1">
      <alignment horizontal="left"/>
    </xf>
    <xf numFmtId="0" fontId="28" fillId="0" borderId="0" xfId="0" applyFont="1">
      <alignment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Ant - O-C Diagr.</a:t>
            </a:r>
          </a:p>
        </c:rich>
      </c:tx>
      <c:layout>
        <c:manualLayout>
          <c:xMode val="edge"/>
          <c:yMode val="edge"/>
          <c:x val="0.396992481203007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37269.5</c:v>
                </c:pt>
                <c:pt idx="60">
                  <c:v>37311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F1-496D-AE01-98269BC4F1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37269.5</c:v>
                </c:pt>
                <c:pt idx="60">
                  <c:v>37311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1.5837500002817251E-2</c:v>
                </c:pt>
                <c:pt idx="2">
                  <c:v>1.7319999999017455E-2</c:v>
                </c:pt>
                <c:pt idx="3">
                  <c:v>1.5555000005406328E-2</c:v>
                </c:pt>
                <c:pt idx="4">
                  <c:v>2.3102500003005844E-2</c:v>
                </c:pt>
                <c:pt idx="5">
                  <c:v>1.7885000001115259E-2</c:v>
                </c:pt>
                <c:pt idx="6">
                  <c:v>2.5367500005813781E-2</c:v>
                </c:pt>
                <c:pt idx="7">
                  <c:v>8.5000006947666407E-5</c:v>
                </c:pt>
                <c:pt idx="8">
                  <c:v>1.9532500002242159E-2</c:v>
                </c:pt>
                <c:pt idx="9">
                  <c:v>2.3297500003536697E-2</c:v>
                </c:pt>
                <c:pt idx="10">
                  <c:v>1.3285000000905711E-2</c:v>
                </c:pt>
                <c:pt idx="11">
                  <c:v>-7.5499999366002157E-4</c:v>
                </c:pt>
                <c:pt idx="12">
                  <c:v>1.1162500006321352E-2</c:v>
                </c:pt>
                <c:pt idx="13">
                  <c:v>9.1099999990547076E-3</c:v>
                </c:pt>
                <c:pt idx="14">
                  <c:v>-1.3172499995562248E-2</c:v>
                </c:pt>
                <c:pt idx="15">
                  <c:v>-3.1724999935249798E-3</c:v>
                </c:pt>
                <c:pt idx="16">
                  <c:v>-1.0374999983469024E-3</c:v>
                </c:pt>
                <c:pt idx="17">
                  <c:v>-6.0725000003003515E-3</c:v>
                </c:pt>
                <c:pt idx="18">
                  <c:v>-1.0937499995634425E-2</c:v>
                </c:pt>
                <c:pt idx="19">
                  <c:v>2.0062500007043127E-2</c:v>
                </c:pt>
                <c:pt idx="20">
                  <c:v>2.1680000005289912E-2</c:v>
                </c:pt>
                <c:pt idx="21">
                  <c:v>8.6099999971338548E-3</c:v>
                </c:pt>
                <c:pt idx="22">
                  <c:v>-7.750000077066943E-5</c:v>
                </c:pt>
                <c:pt idx="23">
                  <c:v>3.8335000004735775E-2</c:v>
                </c:pt>
                <c:pt idx="24">
                  <c:v>1.5540000000328291E-2</c:v>
                </c:pt>
                <c:pt idx="25">
                  <c:v>2.4022500001592562E-2</c:v>
                </c:pt>
                <c:pt idx="26">
                  <c:v>-1.3359999997192062E-2</c:v>
                </c:pt>
                <c:pt idx="27">
                  <c:v>9.4700000045122579E-3</c:v>
                </c:pt>
                <c:pt idx="28">
                  <c:v>-0.11032249999698251</c:v>
                </c:pt>
                <c:pt idx="29">
                  <c:v>-5.6800000020302832E-3</c:v>
                </c:pt>
                <c:pt idx="30">
                  <c:v>3.1999999919207767E-4</c:v>
                </c:pt>
                <c:pt idx="31">
                  <c:v>-1.5197499997157138E-2</c:v>
                </c:pt>
                <c:pt idx="32">
                  <c:v>-4.1974999985541217E-3</c:v>
                </c:pt>
                <c:pt idx="33">
                  <c:v>-1.9714999994903337E-2</c:v>
                </c:pt>
                <c:pt idx="34">
                  <c:v>-1.8714999998337589E-2</c:v>
                </c:pt>
                <c:pt idx="35">
                  <c:v>1.0830000006535556E-2</c:v>
                </c:pt>
                <c:pt idx="36">
                  <c:v>3.041250000387663E-2</c:v>
                </c:pt>
                <c:pt idx="37">
                  <c:v>4.7895000003336463E-2</c:v>
                </c:pt>
                <c:pt idx="38">
                  <c:v>2.9377500002738088E-2</c:v>
                </c:pt>
                <c:pt idx="39">
                  <c:v>3.2512500001757871E-2</c:v>
                </c:pt>
                <c:pt idx="40">
                  <c:v>0.10025249989121221</c:v>
                </c:pt>
                <c:pt idx="41">
                  <c:v>9.7217500158876646E-2</c:v>
                </c:pt>
                <c:pt idx="42">
                  <c:v>9.9665000088862143E-2</c:v>
                </c:pt>
                <c:pt idx="43">
                  <c:v>0.10241749993292615</c:v>
                </c:pt>
                <c:pt idx="44">
                  <c:v>0.10241749993292615</c:v>
                </c:pt>
                <c:pt idx="45">
                  <c:v>0.10241749999840977</c:v>
                </c:pt>
                <c:pt idx="46">
                  <c:v>0.10049999981129076</c:v>
                </c:pt>
                <c:pt idx="47">
                  <c:v>0.10049999981129076</c:v>
                </c:pt>
                <c:pt idx="48">
                  <c:v>0.10050000000774162</c:v>
                </c:pt>
                <c:pt idx="49">
                  <c:v>0.10960000001068693</c:v>
                </c:pt>
                <c:pt idx="50">
                  <c:v>9.8082500000600703E-2</c:v>
                </c:pt>
                <c:pt idx="51">
                  <c:v>9.066500000335509E-2</c:v>
                </c:pt>
                <c:pt idx="52">
                  <c:v>0.10814750001009088</c:v>
                </c:pt>
                <c:pt idx="53">
                  <c:v>9.3870000004244503E-2</c:v>
                </c:pt>
                <c:pt idx="54">
                  <c:v>0.11235250000754604</c:v>
                </c:pt>
                <c:pt idx="55">
                  <c:v>9.7835000007762574E-2</c:v>
                </c:pt>
                <c:pt idx="56">
                  <c:v>9.3900000007124618E-2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F1-496D-AE01-98269BC4F1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37269.5</c:v>
                </c:pt>
                <c:pt idx="60">
                  <c:v>37311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F1-496D-AE01-98269BC4F1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37269.5</c:v>
                </c:pt>
                <c:pt idx="60">
                  <c:v>37311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7">
                  <c:v>0.10706500000378583</c:v>
                </c:pt>
                <c:pt idx="58">
                  <c:v>7.1507500004372559E-2</c:v>
                </c:pt>
                <c:pt idx="59">
                  <c:v>0.11402250001265202</c:v>
                </c:pt>
                <c:pt idx="60">
                  <c:v>0.11370499997428851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F1-496D-AE01-98269BC4F1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37269.5</c:v>
                </c:pt>
                <c:pt idx="60">
                  <c:v>37311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F1-496D-AE01-98269BC4F1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37269.5</c:v>
                </c:pt>
                <c:pt idx="60">
                  <c:v>37311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F1-496D-AE01-98269BC4F1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5">
                    <c:v>0</c:v>
                  </c:pt>
                  <c:pt idx="21">
                    <c:v>0</c:v>
                  </c:pt>
                  <c:pt idx="35">
                    <c:v>4.0000000000000001E-3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6.0000000000000001E-3</c:v>
                  </c:pt>
                  <c:pt idx="39">
                    <c:v>6.0000000000000001E-3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1.6999999999999999E-3</c:v>
                  </c:pt>
                  <c:pt idx="58">
                    <c:v>0</c:v>
                  </c:pt>
                  <c:pt idx="59">
                    <c:v>4.0000000000000001E-3</c:v>
                  </c:pt>
                  <c:pt idx="6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37269.5</c:v>
                </c:pt>
                <c:pt idx="60">
                  <c:v>37311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F1-496D-AE01-98269BC4F1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7942.5</c:v>
                </c:pt>
                <c:pt idx="2">
                  <c:v>7944</c:v>
                </c:pt>
                <c:pt idx="3">
                  <c:v>7981</c:v>
                </c:pt>
                <c:pt idx="4">
                  <c:v>8405.5</c:v>
                </c:pt>
                <c:pt idx="5">
                  <c:v>8467</c:v>
                </c:pt>
                <c:pt idx="6">
                  <c:v>8468.5</c:v>
                </c:pt>
                <c:pt idx="7">
                  <c:v>8507</c:v>
                </c:pt>
                <c:pt idx="8">
                  <c:v>8511.5</c:v>
                </c:pt>
                <c:pt idx="9">
                  <c:v>9074.5</c:v>
                </c:pt>
                <c:pt idx="10">
                  <c:v>9147</c:v>
                </c:pt>
                <c:pt idx="11">
                  <c:v>9579</c:v>
                </c:pt>
                <c:pt idx="12">
                  <c:v>9657.5</c:v>
                </c:pt>
                <c:pt idx="13">
                  <c:v>10162</c:v>
                </c:pt>
                <c:pt idx="14">
                  <c:v>10200.5</c:v>
                </c:pt>
                <c:pt idx="15">
                  <c:v>10200.5</c:v>
                </c:pt>
                <c:pt idx="16">
                  <c:v>10217.5</c:v>
                </c:pt>
                <c:pt idx="17">
                  <c:v>10220.5</c:v>
                </c:pt>
                <c:pt idx="18">
                  <c:v>10237.5</c:v>
                </c:pt>
                <c:pt idx="19">
                  <c:v>10237.5</c:v>
                </c:pt>
                <c:pt idx="20">
                  <c:v>10256</c:v>
                </c:pt>
                <c:pt idx="21">
                  <c:v>10662</c:v>
                </c:pt>
                <c:pt idx="22">
                  <c:v>11249.5</c:v>
                </c:pt>
                <c:pt idx="23">
                  <c:v>11257</c:v>
                </c:pt>
                <c:pt idx="24">
                  <c:v>11268</c:v>
                </c:pt>
                <c:pt idx="25">
                  <c:v>11269.5</c:v>
                </c:pt>
                <c:pt idx="26">
                  <c:v>11288</c:v>
                </c:pt>
                <c:pt idx="27">
                  <c:v>11874</c:v>
                </c:pt>
                <c:pt idx="28">
                  <c:v>15070.5</c:v>
                </c:pt>
                <c:pt idx="29">
                  <c:v>17544</c:v>
                </c:pt>
                <c:pt idx="30">
                  <c:v>17544</c:v>
                </c:pt>
                <c:pt idx="31">
                  <c:v>17545.5</c:v>
                </c:pt>
                <c:pt idx="32">
                  <c:v>17545.5</c:v>
                </c:pt>
                <c:pt idx="33">
                  <c:v>17547</c:v>
                </c:pt>
                <c:pt idx="34">
                  <c:v>17547</c:v>
                </c:pt>
                <c:pt idx="35">
                  <c:v>22586</c:v>
                </c:pt>
                <c:pt idx="36">
                  <c:v>22607.5</c:v>
                </c:pt>
                <c:pt idx="37">
                  <c:v>22609</c:v>
                </c:pt>
                <c:pt idx="38">
                  <c:v>22610.5</c:v>
                </c:pt>
                <c:pt idx="39">
                  <c:v>22627.5</c:v>
                </c:pt>
                <c:pt idx="40">
                  <c:v>33735.5</c:v>
                </c:pt>
                <c:pt idx="41">
                  <c:v>33738.5</c:v>
                </c:pt>
                <c:pt idx="42">
                  <c:v>33743</c:v>
                </c:pt>
                <c:pt idx="43">
                  <c:v>33778.5</c:v>
                </c:pt>
                <c:pt idx="44">
                  <c:v>33778.5</c:v>
                </c:pt>
                <c:pt idx="45">
                  <c:v>33778.5</c:v>
                </c:pt>
                <c:pt idx="46">
                  <c:v>34300</c:v>
                </c:pt>
                <c:pt idx="47">
                  <c:v>34300</c:v>
                </c:pt>
                <c:pt idx="48">
                  <c:v>34300</c:v>
                </c:pt>
                <c:pt idx="49">
                  <c:v>34320</c:v>
                </c:pt>
                <c:pt idx="50">
                  <c:v>34321.5</c:v>
                </c:pt>
                <c:pt idx="51">
                  <c:v>34343</c:v>
                </c:pt>
                <c:pt idx="52">
                  <c:v>34344.5</c:v>
                </c:pt>
                <c:pt idx="53">
                  <c:v>34354</c:v>
                </c:pt>
                <c:pt idx="54">
                  <c:v>34355.5</c:v>
                </c:pt>
                <c:pt idx="55">
                  <c:v>34357</c:v>
                </c:pt>
                <c:pt idx="56">
                  <c:v>34380</c:v>
                </c:pt>
                <c:pt idx="57">
                  <c:v>35563</c:v>
                </c:pt>
                <c:pt idx="58">
                  <c:v>36036.5</c:v>
                </c:pt>
                <c:pt idx="59">
                  <c:v>37269.5</c:v>
                </c:pt>
                <c:pt idx="60">
                  <c:v>37311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-3.5004432655736328E-2</c:v>
                </c:pt>
                <c:pt idx="1">
                  <c:v>-5.7403323791180225E-3</c:v>
                </c:pt>
                <c:pt idx="2">
                  <c:v>-5.7348056368561502E-3</c:v>
                </c:pt>
                <c:pt idx="3">
                  <c:v>-5.5984793277299438E-3</c:v>
                </c:pt>
                <c:pt idx="4">
                  <c:v>-4.0344112676198446E-3</c:v>
                </c:pt>
                <c:pt idx="5">
                  <c:v>-3.8078148348830478E-3</c:v>
                </c:pt>
                <c:pt idx="6">
                  <c:v>-3.802288092621172E-3</c:v>
                </c:pt>
                <c:pt idx="7">
                  <c:v>-3.6604350412330969E-3</c:v>
                </c:pt>
                <c:pt idx="8">
                  <c:v>-3.6438548144474767E-3</c:v>
                </c:pt>
                <c:pt idx="9">
                  <c:v>-1.5694842188244199E-3</c:v>
                </c:pt>
                <c:pt idx="10">
                  <c:v>-1.3023583428338897E-3</c:v>
                </c:pt>
                <c:pt idx="11">
                  <c:v>2.8934342858558115E-4</c:v>
                </c:pt>
                <c:pt idx="12">
                  <c:v>5.785762736236072E-4</c:v>
                </c:pt>
                <c:pt idx="13">
                  <c:v>2.4374039210336082E-3</c:v>
                </c:pt>
                <c:pt idx="14">
                  <c:v>2.5792569724216868E-3</c:v>
                </c:pt>
                <c:pt idx="15">
                  <c:v>2.5792569724216868E-3</c:v>
                </c:pt>
                <c:pt idx="16">
                  <c:v>2.6418933847229126E-3</c:v>
                </c:pt>
                <c:pt idx="17">
                  <c:v>2.652946869246664E-3</c:v>
                </c:pt>
                <c:pt idx="18">
                  <c:v>2.7155832815478897E-3</c:v>
                </c:pt>
                <c:pt idx="19">
                  <c:v>2.7155832815478897E-3</c:v>
                </c:pt>
                <c:pt idx="20">
                  <c:v>2.7837464361109912E-3</c:v>
                </c:pt>
                <c:pt idx="21">
                  <c:v>4.279651341657989E-3</c:v>
                </c:pt>
                <c:pt idx="22">
                  <c:v>6.4442920608916363E-3</c:v>
                </c:pt>
                <c:pt idx="23">
                  <c:v>6.4719257722010079E-3</c:v>
                </c:pt>
                <c:pt idx="24">
                  <c:v>6.5124552154547377E-3</c:v>
                </c:pt>
                <c:pt idx="25">
                  <c:v>6.5179819577166134E-3</c:v>
                </c:pt>
                <c:pt idx="26">
                  <c:v>6.5861451122797149E-3</c:v>
                </c:pt>
                <c:pt idx="27">
                  <c:v>8.7452590892514934E-3</c:v>
                </c:pt>
                <c:pt idx="28">
                  <c:v>2.0522746849303164E-2</c:v>
                </c:pt>
                <c:pt idx="29">
                  <c:v>2.9636344839131981E-2</c:v>
                </c:pt>
                <c:pt idx="30">
                  <c:v>2.9636344839131981E-2</c:v>
                </c:pt>
                <c:pt idx="31">
                  <c:v>2.964187158139385E-2</c:v>
                </c:pt>
                <c:pt idx="32">
                  <c:v>2.964187158139385E-2</c:v>
                </c:pt>
                <c:pt idx="33">
                  <c:v>2.9647398323655733E-2</c:v>
                </c:pt>
                <c:pt idx="34">
                  <c:v>2.9647398323655733E-2</c:v>
                </c:pt>
                <c:pt idx="35">
                  <c:v>4.8213567828708254E-2</c:v>
                </c:pt>
                <c:pt idx="36">
                  <c:v>4.82927844677951E-2</c:v>
                </c:pt>
                <c:pt idx="37">
                  <c:v>4.8298311210056968E-2</c:v>
                </c:pt>
                <c:pt idx="38">
                  <c:v>4.8303837952318837E-2</c:v>
                </c:pt>
                <c:pt idx="39">
                  <c:v>4.8366474364620077E-2</c:v>
                </c:pt>
                <c:pt idx="40">
                  <c:v>8.9293843061211339E-2</c:v>
                </c:pt>
                <c:pt idx="41">
                  <c:v>8.9304896545735091E-2</c:v>
                </c:pt>
                <c:pt idx="42">
                  <c:v>8.9321476772520711E-2</c:v>
                </c:pt>
                <c:pt idx="43">
                  <c:v>8.9452276339385031E-2</c:v>
                </c:pt>
                <c:pt idx="44">
                  <c:v>8.9452276339385031E-2</c:v>
                </c:pt>
                <c:pt idx="45">
                  <c:v>8.9452276339385031E-2</c:v>
                </c:pt>
                <c:pt idx="46">
                  <c:v>9.1373740399096265E-2</c:v>
                </c:pt>
                <c:pt idx="47">
                  <c:v>9.1373740399096265E-2</c:v>
                </c:pt>
                <c:pt idx="48">
                  <c:v>9.1373740399096265E-2</c:v>
                </c:pt>
                <c:pt idx="49">
                  <c:v>9.1447430295921228E-2</c:v>
                </c:pt>
                <c:pt idx="50">
                  <c:v>9.1452957038183125E-2</c:v>
                </c:pt>
                <c:pt idx="51">
                  <c:v>9.1532173677269957E-2</c:v>
                </c:pt>
                <c:pt idx="52">
                  <c:v>9.1537700419531826E-2</c:v>
                </c:pt>
                <c:pt idx="53">
                  <c:v>9.1572703120523707E-2</c:v>
                </c:pt>
                <c:pt idx="54">
                  <c:v>9.1578229862785576E-2</c:v>
                </c:pt>
                <c:pt idx="55">
                  <c:v>9.1583756605047445E-2</c:v>
                </c:pt>
                <c:pt idx="56">
                  <c:v>9.1668499986396174E-2</c:v>
                </c:pt>
                <c:pt idx="57">
                  <c:v>9.6027257383593467E-2</c:v>
                </c:pt>
                <c:pt idx="58">
                  <c:v>9.7771865690924747E-2</c:v>
                </c:pt>
                <c:pt idx="59">
                  <c:v>0.10231484783018446</c:v>
                </c:pt>
                <c:pt idx="60">
                  <c:v>0.10246775436609629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F1-496D-AE01-98269BC4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661488"/>
        <c:axId val="1"/>
      </c:scatterChart>
      <c:valAx>
        <c:axId val="73966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66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285714285714285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E351B95-C755-AC94-0203-EFF7D0CB5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6" ySplit="19" topLeftCell="G71" activePane="bottomRight" state="frozen"/>
      <selection pane="topRight" activeCell="G1" sqref="G1"/>
      <selection pane="bottomLeft" activeCell="A20" sqref="A20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29</v>
      </c>
      <c r="B2" s="14" t="s">
        <v>35</v>
      </c>
    </row>
    <row r="3" spans="1:6" ht="13.5" thickBot="1" x14ac:dyDescent="0.25"/>
    <row r="4" spans="1:6" ht="14.25" thickTop="1" thickBot="1" x14ac:dyDescent="0.25">
      <c r="A4" s="4" t="s">
        <v>5</v>
      </c>
      <c r="C4" s="15">
        <v>35139.928999999996</v>
      </c>
      <c r="D4" s="16">
        <v>0.64834499999999995</v>
      </c>
    </row>
    <row r="5" spans="1:6" x14ac:dyDescent="0.2">
      <c r="A5" s="23" t="s">
        <v>58</v>
      </c>
      <c r="B5" s="8"/>
      <c r="C5" s="24">
        <v>-9.5</v>
      </c>
      <c r="D5" s="8" t="s">
        <v>59</v>
      </c>
    </row>
    <row r="6" spans="1:6" x14ac:dyDescent="0.2">
      <c r="A6" s="4" t="s">
        <v>6</v>
      </c>
    </row>
    <row r="7" spans="1:6" x14ac:dyDescent="0.2">
      <c r="A7" t="s">
        <v>7</v>
      </c>
      <c r="C7">
        <f>+C4</f>
        <v>35139.928999999996</v>
      </c>
    </row>
    <row r="8" spans="1:6" x14ac:dyDescent="0.2">
      <c r="A8" t="s">
        <v>8</v>
      </c>
      <c r="C8">
        <f>+D4</f>
        <v>0.64834499999999995</v>
      </c>
    </row>
    <row r="9" spans="1:6" x14ac:dyDescent="0.2">
      <c r="A9" s="25" t="s">
        <v>60</v>
      </c>
      <c r="B9" s="13">
        <v>21</v>
      </c>
      <c r="C9" s="11" t="str">
        <f>"F"&amp;B9</f>
        <v>F21</v>
      </c>
      <c r="D9" s="12" t="str">
        <f>"G"&amp;B9</f>
        <v>G21</v>
      </c>
      <c r="E9" s="8"/>
    </row>
    <row r="10" spans="1:6" ht="13.5" thickBot="1" x14ac:dyDescent="0.25">
      <c r="A10" s="8"/>
      <c r="C10" s="3" t="s">
        <v>25</v>
      </c>
      <c r="D10" s="3" t="s">
        <v>26</v>
      </c>
      <c r="E10" s="8"/>
    </row>
    <row r="11" spans="1:6" x14ac:dyDescent="0.2">
      <c r="A11" s="8" t="s">
        <v>21</v>
      </c>
      <c r="C11">
        <f>INTERCEPT(G21:G993,F21:F993)</f>
        <v>-3.5004432655736328E-2</v>
      </c>
      <c r="D11" s="17"/>
      <c r="E11" s="8"/>
    </row>
    <row r="12" spans="1:6" x14ac:dyDescent="0.2">
      <c r="A12" s="8" t="s">
        <v>22</v>
      </c>
      <c r="C12">
        <f>SLOPE(G21:G993,F21:F993)</f>
        <v>3.6844948412487637E-6</v>
      </c>
      <c r="D12" s="17"/>
      <c r="E12" s="8"/>
    </row>
    <row r="13" spans="1:6" x14ac:dyDescent="0.2">
      <c r="A13" s="8" t="s">
        <v>24</v>
      </c>
      <c r="C13" s="17" t="s">
        <v>19</v>
      </c>
      <c r="D13" s="17"/>
      <c r="E13" s="8"/>
    </row>
    <row r="14" spans="1:6" x14ac:dyDescent="0.2">
      <c r="A14" s="8"/>
      <c r="E14" s="8"/>
    </row>
    <row r="15" spans="1:6" x14ac:dyDescent="0.2">
      <c r="A15" s="26" t="s">
        <v>23</v>
      </c>
      <c r="C15" s="18">
        <f>(C7+C11)+(C8+C12)*INT(MAX(F21:F3533))</f>
        <v>59330.431762754364</v>
      </c>
      <c r="E15" s="27" t="s">
        <v>61</v>
      </c>
      <c r="F15" s="28">
        <v>1</v>
      </c>
    </row>
    <row r="16" spans="1:6" x14ac:dyDescent="0.2">
      <c r="A16" s="29" t="s">
        <v>9</v>
      </c>
      <c r="C16" s="19">
        <f>+C8+C12</f>
        <v>0.64834868449484118</v>
      </c>
      <c r="E16" s="27" t="s">
        <v>62</v>
      </c>
      <c r="F16" s="30">
        <f ca="1">NOW()+15018.5+$C$5/24</f>
        <v>59970.752368518515</v>
      </c>
    </row>
    <row r="17" spans="1:18" ht="13.5" thickBot="1" x14ac:dyDescent="0.25">
      <c r="A17" s="27" t="s">
        <v>33</v>
      </c>
      <c r="C17">
        <f>COUNT(C21:C2191)</f>
        <v>61</v>
      </c>
      <c r="E17" s="27" t="s">
        <v>63</v>
      </c>
      <c r="F17" s="9">
        <f ca="1">ROUND(2*(F16-$C$7)/$C$8,0)/2+F15</f>
        <v>38300</v>
      </c>
    </row>
    <row r="18" spans="1:18" ht="14.25" thickTop="1" thickBot="1" x14ac:dyDescent="0.25">
      <c r="A18" s="29" t="s">
        <v>10</v>
      </c>
      <c r="C18" s="15">
        <f>+C15</f>
        <v>59330.431762754364</v>
      </c>
      <c r="D18" s="16">
        <f>+C16</f>
        <v>0.64834868449484118</v>
      </c>
      <c r="E18" s="27" t="s">
        <v>64</v>
      </c>
      <c r="F18" s="12">
        <f ca="1">ROUND(2*(F16-$C$15)/$C$16,0)/2+F15</f>
        <v>988.5</v>
      </c>
    </row>
    <row r="19" spans="1:18" ht="13.5" thickTop="1" x14ac:dyDescent="0.2">
      <c r="E19" s="27" t="s">
        <v>65</v>
      </c>
      <c r="F19" s="10">
        <f ca="1">+$C$15+$C$16*F18-15018.5-$C$5/24</f>
        <v>44953.220270710852</v>
      </c>
    </row>
    <row r="20" spans="1:18" ht="13.5" thickBot="1" x14ac:dyDescent="0.25">
      <c r="A20" s="3" t="s">
        <v>11</v>
      </c>
      <c r="B20" s="3" t="s">
        <v>12</v>
      </c>
      <c r="C20" s="3" t="s">
        <v>13</v>
      </c>
      <c r="D20" s="3" t="s">
        <v>18</v>
      </c>
      <c r="E20" s="3" t="s">
        <v>14</v>
      </c>
      <c r="F20" s="3" t="s">
        <v>15</v>
      </c>
      <c r="G20" s="3" t="s">
        <v>16</v>
      </c>
      <c r="H20" s="6" t="s">
        <v>66</v>
      </c>
      <c r="I20" s="6" t="s">
        <v>56</v>
      </c>
      <c r="J20" s="6" t="s">
        <v>67</v>
      </c>
      <c r="K20" s="6" t="s">
        <v>68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</row>
    <row r="21" spans="1:18" x14ac:dyDescent="0.2">
      <c r="A21" s="20" t="s">
        <v>17</v>
      </c>
      <c r="B21" s="20"/>
      <c r="C21" s="21">
        <v>35139.928999999996</v>
      </c>
      <c r="D21" s="22" t="s">
        <v>19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si="3">+C$11+C$12*$F21</f>
        <v>-3.5004432655736328E-2</v>
      </c>
      <c r="Q21" s="2">
        <f t="shared" ref="Q21:Q52" si="4">+C21-15018.5</f>
        <v>20121.428999999996</v>
      </c>
    </row>
    <row r="22" spans="1:18" x14ac:dyDescent="0.2">
      <c r="A22" s="20" t="s">
        <v>36</v>
      </c>
      <c r="B22" s="20" t="s">
        <v>37</v>
      </c>
      <c r="C22" s="21">
        <v>40289.425000000003</v>
      </c>
      <c r="D22" s="22"/>
      <c r="E22">
        <f t="shared" si="0"/>
        <v>7942.5244275810055</v>
      </c>
      <c r="F22">
        <f t="shared" si="1"/>
        <v>7942.5</v>
      </c>
      <c r="G22">
        <f t="shared" si="2"/>
        <v>1.5837500002817251E-2</v>
      </c>
      <c r="I22">
        <f t="shared" ref="I22:I53" si="5">+G22</f>
        <v>1.5837500002817251E-2</v>
      </c>
      <c r="O22">
        <f t="shared" si="3"/>
        <v>-5.7403323791180225E-3</v>
      </c>
      <c r="Q22" s="2">
        <f t="shared" si="4"/>
        <v>25270.925000000003</v>
      </c>
      <c r="R22" t="str">
        <f>IF(ABS(C22-C21)&lt;0.00001,1,"")</f>
        <v/>
      </c>
    </row>
    <row r="23" spans="1:18" x14ac:dyDescent="0.2">
      <c r="A23" s="20" t="s">
        <v>36</v>
      </c>
      <c r="B23" s="20"/>
      <c r="C23" s="21">
        <v>40290.398999999998</v>
      </c>
      <c r="D23" s="22"/>
      <c r="E23">
        <f t="shared" si="0"/>
        <v>7944.0267141722406</v>
      </c>
      <c r="F23">
        <f t="shared" si="1"/>
        <v>7944</v>
      </c>
      <c r="G23">
        <f t="shared" si="2"/>
        <v>1.7319999999017455E-2</v>
      </c>
      <c r="I23">
        <f t="shared" si="5"/>
        <v>1.7319999999017455E-2</v>
      </c>
      <c r="O23">
        <f t="shared" si="3"/>
        <v>-5.7348056368561502E-3</v>
      </c>
      <c r="Q23" s="2">
        <f t="shared" si="4"/>
        <v>25271.898999999998</v>
      </c>
    </row>
    <row r="24" spans="1:18" x14ac:dyDescent="0.2">
      <c r="A24" s="20" t="s">
        <v>36</v>
      </c>
      <c r="B24" s="20"/>
      <c r="C24" s="21">
        <v>40314.385999999999</v>
      </c>
      <c r="D24" s="22"/>
      <c r="E24">
        <f t="shared" si="0"/>
        <v>7981.023991856192</v>
      </c>
      <c r="F24">
        <f t="shared" si="1"/>
        <v>7981</v>
      </c>
      <c r="G24">
        <f t="shared" si="2"/>
        <v>1.5555000005406328E-2</v>
      </c>
      <c r="I24">
        <f t="shared" si="5"/>
        <v>1.5555000005406328E-2</v>
      </c>
      <c r="O24">
        <f t="shared" si="3"/>
        <v>-5.5984793277299438E-3</v>
      </c>
      <c r="Q24" s="2">
        <f t="shared" si="4"/>
        <v>25295.885999999999</v>
      </c>
    </row>
    <row r="25" spans="1:18" x14ac:dyDescent="0.2">
      <c r="A25" s="20" t="s">
        <v>38</v>
      </c>
      <c r="B25" s="20" t="s">
        <v>37</v>
      </c>
      <c r="C25" s="21">
        <v>40589.616000000002</v>
      </c>
      <c r="D25" s="22"/>
      <c r="E25">
        <f t="shared" si="0"/>
        <v>8405.5356330348895</v>
      </c>
      <c r="F25">
        <f t="shared" si="1"/>
        <v>8405.5</v>
      </c>
      <c r="G25">
        <f t="shared" si="2"/>
        <v>2.3102500003005844E-2</v>
      </c>
      <c r="I25">
        <f t="shared" si="5"/>
        <v>2.3102500003005844E-2</v>
      </c>
      <c r="O25">
        <f t="shared" si="3"/>
        <v>-4.0344112676198446E-3</v>
      </c>
      <c r="Q25" s="2">
        <f t="shared" si="4"/>
        <v>25571.116000000002</v>
      </c>
    </row>
    <row r="26" spans="1:18" x14ac:dyDescent="0.2">
      <c r="A26" s="20" t="s">
        <v>38</v>
      </c>
      <c r="B26" s="20"/>
      <c r="C26" s="21">
        <v>40629.483999999997</v>
      </c>
      <c r="D26" s="22"/>
      <c r="E26">
        <f t="shared" si="0"/>
        <v>8467.0275856218541</v>
      </c>
      <c r="F26">
        <f t="shared" si="1"/>
        <v>8467</v>
      </c>
      <c r="G26">
        <f t="shared" si="2"/>
        <v>1.7885000001115259E-2</v>
      </c>
      <c r="I26">
        <f t="shared" si="5"/>
        <v>1.7885000001115259E-2</v>
      </c>
      <c r="O26">
        <f t="shared" si="3"/>
        <v>-3.8078148348830478E-3</v>
      </c>
      <c r="Q26" s="2">
        <f t="shared" si="4"/>
        <v>25610.983999999997</v>
      </c>
    </row>
    <row r="27" spans="1:18" x14ac:dyDescent="0.2">
      <c r="A27" s="20" t="s">
        <v>39</v>
      </c>
      <c r="B27" s="20" t="s">
        <v>37</v>
      </c>
      <c r="C27" s="21">
        <v>40630.464</v>
      </c>
      <c r="D27" s="22"/>
      <c r="E27">
        <f t="shared" si="0"/>
        <v>8468.5391265452872</v>
      </c>
      <c r="F27">
        <f t="shared" si="1"/>
        <v>8468.5</v>
      </c>
      <c r="G27">
        <f t="shared" si="2"/>
        <v>2.5367500005813781E-2</v>
      </c>
      <c r="I27">
        <f t="shared" si="5"/>
        <v>2.5367500005813781E-2</v>
      </c>
      <c r="O27">
        <f t="shared" si="3"/>
        <v>-3.802288092621172E-3</v>
      </c>
      <c r="Q27" s="2">
        <f t="shared" si="4"/>
        <v>25611.964</v>
      </c>
    </row>
    <row r="28" spans="1:18" x14ac:dyDescent="0.2">
      <c r="A28" s="20" t="s">
        <v>39</v>
      </c>
      <c r="B28" s="20"/>
      <c r="C28" s="21">
        <v>40655.4</v>
      </c>
      <c r="D28" s="22"/>
      <c r="E28">
        <f t="shared" si="0"/>
        <v>8507.0001311030483</v>
      </c>
      <c r="F28">
        <f t="shared" si="1"/>
        <v>8507</v>
      </c>
      <c r="G28">
        <f t="shared" si="2"/>
        <v>8.5000006947666407E-5</v>
      </c>
      <c r="I28">
        <f t="shared" si="5"/>
        <v>8.5000006947666407E-5</v>
      </c>
      <c r="O28">
        <f t="shared" si="3"/>
        <v>-3.6604350412330969E-3</v>
      </c>
      <c r="Q28" s="2">
        <f t="shared" si="4"/>
        <v>25636.9</v>
      </c>
    </row>
    <row r="29" spans="1:18" x14ac:dyDescent="0.2">
      <c r="A29" s="20" t="s">
        <v>39</v>
      </c>
      <c r="B29" s="20" t="s">
        <v>37</v>
      </c>
      <c r="C29" s="21">
        <v>40658.337</v>
      </c>
      <c r="D29" s="22"/>
      <c r="E29">
        <f t="shared" si="0"/>
        <v>8511.5301267072373</v>
      </c>
      <c r="F29">
        <f t="shared" si="1"/>
        <v>8511.5</v>
      </c>
      <c r="G29">
        <f t="shared" si="2"/>
        <v>1.9532500002242159E-2</v>
      </c>
      <c r="I29">
        <f t="shared" si="5"/>
        <v>1.9532500002242159E-2</v>
      </c>
      <c r="O29">
        <f t="shared" si="3"/>
        <v>-3.6438548144474767E-3</v>
      </c>
      <c r="Q29" s="2">
        <f t="shared" si="4"/>
        <v>25639.837</v>
      </c>
    </row>
    <row r="30" spans="1:18" x14ac:dyDescent="0.2">
      <c r="A30" s="20" t="s">
        <v>40</v>
      </c>
      <c r="B30" s="20" t="s">
        <v>37</v>
      </c>
      <c r="C30" s="21">
        <v>41023.358999999997</v>
      </c>
      <c r="D30" s="22"/>
      <c r="E30">
        <f t="shared" si="0"/>
        <v>9074.5359338006783</v>
      </c>
      <c r="F30">
        <f t="shared" si="1"/>
        <v>9074.5</v>
      </c>
      <c r="G30">
        <f t="shared" si="2"/>
        <v>2.3297500003536697E-2</v>
      </c>
      <c r="I30">
        <f t="shared" si="5"/>
        <v>2.3297500003536697E-2</v>
      </c>
      <c r="O30">
        <f t="shared" si="3"/>
        <v>-1.5694842188244199E-3</v>
      </c>
      <c r="Q30" s="2">
        <f t="shared" si="4"/>
        <v>26004.858999999997</v>
      </c>
    </row>
    <row r="31" spans="1:18" x14ac:dyDescent="0.2">
      <c r="A31" s="20" t="s">
        <v>41</v>
      </c>
      <c r="B31" s="20"/>
      <c r="C31" s="21">
        <v>41070.353999999999</v>
      </c>
      <c r="D31" s="22"/>
      <c r="E31">
        <f t="shared" si="0"/>
        <v>9147.0204906338495</v>
      </c>
      <c r="F31">
        <f t="shared" si="1"/>
        <v>9147</v>
      </c>
      <c r="G31">
        <f t="shared" si="2"/>
        <v>1.3285000000905711E-2</v>
      </c>
      <c r="I31">
        <f t="shared" si="5"/>
        <v>1.3285000000905711E-2</v>
      </c>
      <c r="O31">
        <f t="shared" si="3"/>
        <v>-1.3023583428338897E-3</v>
      </c>
      <c r="Q31" s="2">
        <f t="shared" si="4"/>
        <v>26051.853999999999</v>
      </c>
    </row>
    <row r="32" spans="1:18" x14ac:dyDescent="0.2">
      <c r="A32" s="20" t="s">
        <v>42</v>
      </c>
      <c r="B32" s="20"/>
      <c r="C32" s="21">
        <v>41350.425000000003</v>
      </c>
      <c r="D32" s="22"/>
      <c r="E32">
        <f t="shared" si="0"/>
        <v>9578.9988354965444</v>
      </c>
      <c r="F32">
        <f t="shared" si="1"/>
        <v>9579</v>
      </c>
      <c r="G32">
        <f t="shared" si="2"/>
        <v>-7.5499999366002157E-4</v>
      </c>
      <c r="I32">
        <f t="shared" si="5"/>
        <v>-7.5499999366002157E-4</v>
      </c>
      <c r="O32">
        <f t="shared" si="3"/>
        <v>2.8934342858558115E-4</v>
      </c>
      <c r="Q32" s="2">
        <f t="shared" si="4"/>
        <v>26331.925000000003</v>
      </c>
    </row>
    <row r="33" spans="1:17" x14ac:dyDescent="0.2">
      <c r="A33" s="20" t="s">
        <v>43</v>
      </c>
      <c r="B33" s="20" t="s">
        <v>37</v>
      </c>
      <c r="C33" s="21">
        <v>41401.332000000002</v>
      </c>
      <c r="D33" s="22"/>
      <c r="E33">
        <f t="shared" si="0"/>
        <v>9657.5172169138441</v>
      </c>
      <c r="F33">
        <f t="shared" si="1"/>
        <v>9657.5</v>
      </c>
      <c r="G33">
        <f t="shared" si="2"/>
        <v>1.1162500006321352E-2</v>
      </c>
      <c r="I33">
        <f t="shared" si="5"/>
        <v>1.1162500006321352E-2</v>
      </c>
      <c r="O33">
        <f t="shared" si="3"/>
        <v>5.785762736236072E-4</v>
      </c>
      <c r="Q33" s="2">
        <f t="shared" si="4"/>
        <v>26382.832000000002</v>
      </c>
    </row>
    <row r="34" spans="1:17" x14ac:dyDescent="0.2">
      <c r="A34" s="20" t="s">
        <v>44</v>
      </c>
      <c r="B34" s="20"/>
      <c r="C34" s="21">
        <v>41728.42</v>
      </c>
      <c r="D34" s="22"/>
      <c r="E34">
        <f t="shared" si="0"/>
        <v>10162.014051161037</v>
      </c>
      <c r="F34">
        <f t="shared" si="1"/>
        <v>10162</v>
      </c>
      <c r="G34">
        <f t="shared" si="2"/>
        <v>9.1099999990547076E-3</v>
      </c>
      <c r="I34">
        <f t="shared" si="5"/>
        <v>9.1099999990547076E-3</v>
      </c>
      <c r="O34">
        <f t="shared" si="3"/>
        <v>2.4374039210336082E-3</v>
      </c>
      <c r="Q34" s="2">
        <f t="shared" si="4"/>
        <v>26709.919999999998</v>
      </c>
    </row>
    <row r="35" spans="1:17" x14ac:dyDescent="0.2">
      <c r="A35" s="20" t="s">
        <v>44</v>
      </c>
      <c r="B35" s="20" t="s">
        <v>37</v>
      </c>
      <c r="C35" s="21">
        <v>41753.358999999997</v>
      </c>
      <c r="D35" s="22"/>
      <c r="E35">
        <f t="shared" si="0"/>
        <v>10200.479682884885</v>
      </c>
      <c r="F35">
        <f t="shared" si="1"/>
        <v>10200.5</v>
      </c>
      <c r="G35">
        <f t="shared" si="2"/>
        <v>-1.3172499995562248E-2</v>
      </c>
      <c r="I35">
        <f t="shared" si="5"/>
        <v>-1.3172499995562248E-2</v>
      </c>
      <c r="O35">
        <f t="shared" si="3"/>
        <v>2.5792569724216868E-3</v>
      </c>
      <c r="Q35" s="2">
        <f t="shared" si="4"/>
        <v>26734.858999999997</v>
      </c>
    </row>
    <row r="36" spans="1:17" x14ac:dyDescent="0.2">
      <c r="A36" s="20" t="s">
        <v>44</v>
      </c>
      <c r="B36" s="20" t="s">
        <v>37</v>
      </c>
      <c r="C36" s="21">
        <v>41753.368999999999</v>
      </c>
      <c r="D36" s="22" t="s">
        <v>45</v>
      </c>
      <c r="E36">
        <f t="shared" si="0"/>
        <v>10200.495106771861</v>
      </c>
      <c r="F36">
        <f t="shared" si="1"/>
        <v>10200.5</v>
      </c>
      <c r="G36">
        <f t="shared" si="2"/>
        <v>-3.1724999935249798E-3</v>
      </c>
      <c r="I36">
        <f t="shared" si="5"/>
        <v>-3.1724999935249798E-3</v>
      </c>
      <c r="O36">
        <f t="shared" si="3"/>
        <v>2.5792569724216868E-3</v>
      </c>
      <c r="Q36" s="2">
        <f t="shared" si="4"/>
        <v>26734.868999999999</v>
      </c>
    </row>
    <row r="37" spans="1:17" x14ac:dyDescent="0.2">
      <c r="A37" s="20" t="s">
        <v>44</v>
      </c>
      <c r="B37" s="20" t="s">
        <v>37</v>
      </c>
      <c r="C37" s="21">
        <v>41764.392999999996</v>
      </c>
      <c r="D37" s="22"/>
      <c r="E37">
        <f t="shared" si="0"/>
        <v>10217.498399771726</v>
      </c>
      <c r="F37">
        <f t="shared" si="1"/>
        <v>10217.5</v>
      </c>
      <c r="G37">
        <f t="shared" si="2"/>
        <v>-1.0374999983469024E-3</v>
      </c>
      <c r="I37">
        <f t="shared" si="5"/>
        <v>-1.0374999983469024E-3</v>
      </c>
      <c r="O37">
        <f t="shared" si="3"/>
        <v>2.6418933847229126E-3</v>
      </c>
      <c r="Q37" s="2">
        <f t="shared" si="4"/>
        <v>26745.892999999996</v>
      </c>
    </row>
    <row r="38" spans="1:17" x14ac:dyDescent="0.2">
      <c r="A38" s="20" t="s">
        <v>44</v>
      </c>
      <c r="B38" s="20" t="s">
        <v>37</v>
      </c>
      <c r="C38" s="21">
        <v>41766.332999999999</v>
      </c>
      <c r="D38" s="22"/>
      <c r="E38">
        <f t="shared" si="0"/>
        <v>10220.49063384464</v>
      </c>
      <c r="F38">
        <f t="shared" si="1"/>
        <v>10220.5</v>
      </c>
      <c r="G38">
        <f t="shared" si="2"/>
        <v>-6.0725000003003515E-3</v>
      </c>
      <c r="I38">
        <f t="shared" si="5"/>
        <v>-6.0725000003003515E-3</v>
      </c>
      <c r="O38">
        <f t="shared" si="3"/>
        <v>2.652946869246664E-3</v>
      </c>
      <c r="Q38" s="2">
        <f t="shared" si="4"/>
        <v>26747.832999999999</v>
      </c>
    </row>
    <row r="39" spans="1:17" x14ac:dyDescent="0.2">
      <c r="A39" s="20" t="s">
        <v>46</v>
      </c>
      <c r="B39" s="20" t="s">
        <v>37</v>
      </c>
      <c r="C39" s="21">
        <v>41777.35</v>
      </c>
      <c r="D39" s="22"/>
      <c r="E39">
        <f t="shared" si="0"/>
        <v>10237.483130123626</v>
      </c>
      <c r="F39">
        <f t="shared" si="1"/>
        <v>10237.5</v>
      </c>
      <c r="G39">
        <f t="shared" si="2"/>
        <v>-1.0937499995634425E-2</v>
      </c>
      <c r="I39">
        <f t="shared" si="5"/>
        <v>-1.0937499995634425E-2</v>
      </c>
      <c r="O39">
        <f t="shared" si="3"/>
        <v>2.7155832815478897E-3</v>
      </c>
      <c r="Q39" s="2">
        <f t="shared" si="4"/>
        <v>26758.85</v>
      </c>
    </row>
    <row r="40" spans="1:17" x14ac:dyDescent="0.2">
      <c r="A40" s="20" t="s">
        <v>46</v>
      </c>
      <c r="B40" s="20" t="s">
        <v>37</v>
      </c>
      <c r="C40" s="21">
        <v>41777.381000000001</v>
      </c>
      <c r="D40" s="22"/>
      <c r="E40">
        <f t="shared" si="0"/>
        <v>10237.53094417325</v>
      </c>
      <c r="F40">
        <f t="shared" si="1"/>
        <v>10237.5</v>
      </c>
      <c r="G40">
        <f t="shared" si="2"/>
        <v>2.0062500007043127E-2</v>
      </c>
      <c r="I40">
        <f t="shared" si="5"/>
        <v>2.0062500007043127E-2</v>
      </c>
      <c r="O40">
        <f t="shared" si="3"/>
        <v>2.7155832815478897E-3</v>
      </c>
      <c r="Q40" s="2">
        <f t="shared" si="4"/>
        <v>26758.881000000001</v>
      </c>
    </row>
    <row r="41" spans="1:17" x14ac:dyDescent="0.2">
      <c r="A41" s="20" t="s">
        <v>46</v>
      </c>
      <c r="B41" s="20"/>
      <c r="C41" s="21">
        <v>41789.377</v>
      </c>
      <c r="D41" s="22"/>
      <c r="E41">
        <f t="shared" si="0"/>
        <v>10256.033438986966</v>
      </c>
      <c r="F41">
        <f t="shared" si="1"/>
        <v>10256</v>
      </c>
      <c r="G41">
        <f t="shared" si="2"/>
        <v>2.1680000005289912E-2</v>
      </c>
      <c r="I41">
        <f t="shared" si="5"/>
        <v>2.1680000005289912E-2</v>
      </c>
      <c r="O41">
        <f t="shared" si="3"/>
        <v>2.7837464361109912E-3</v>
      </c>
      <c r="Q41" s="2">
        <f t="shared" si="4"/>
        <v>26770.877</v>
      </c>
    </row>
    <row r="42" spans="1:17" x14ac:dyDescent="0.2">
      <c r="A42" s="20" t="s">
        <v>47</v>
      </c>
      <c r="B42" s="20"/>
      <c r="C42" s="21">
        <v>42052.591999999997</v>
      </c>
      <c r="D42" s="22" t="s">
        <v>45</v>
      </c>
      <c r="E42">
        <f t="shared" si="0"/>
        <v>10662.013279966686</v>
      </c>
      <c r="F42">
        <f t="shared" si="1"/>
        <v>10662</v>
      </c>
      <c r="G42">
        <f t="shared" si="2"/>
        <v>8.6099999971338548E-3</v>
      </c>
      <c r="I42">
        <f t="shared" si="5"/>
        <v>8.6099999971338548E-3</v>
      </c>
      <c r="O42">
        <f t="shared" si="3"/>
        <v>4.279651341657989E-3</v>
      </c>
      <c r="Q42" s="2">
        <f t="shared" si="4"/>
        <v>27034.091999999997</v>
      </c>
    </row>
    <row r="43" spans="1:17" x14ac:dyDescent="0.2">
      <c r="A43" s="20" t="s">
        <v>48</v>
      </c>
      <c r="B43" s="20" t="s">
        <v>37</v>
      </c>
      <c r="C43" s="21">
        <v>42433.485999999997</v>
      </c>
      <c r="D43" s="22"/>
      <c r="E43">
        <f t="shared" si="0"/>
        <v>11249.499880464879</v>
      </c>
      <c r="F43">
        <f t="shared" si="1"/>
        <v>11249.5</v>
      </c>
      <c r="G43">
        <f t="shared" si="2"/>
        <v>-7.750000077066943E-5</v>
      </c>
      <c r="I43">
        <f t="shared" si="5"/>
        <v>-7.750000077066943E-5</v>
      </c>
      <c r="O43">
        <f t="shared" si="3"/>
        <v>6.4442920608916363E-3</v>
      </c>
      <c r="Q43" s="2">
        <f t="shared" si="4"/>
        <v>27414.985999999997</v>
      </c>
    </row>
    <row r="44" spans="1:17" x14ac:dyDescent="0.2">
      <c r="A44" s="20" t="s">
        <v>49</v>
      </c>
      <c r="B44" s="20"/>
      <c r="C44" s="21">
        <v>42438.387000000002</v>
      </c>
      <c r="D44" s="22"/>
      <c r="E44">
        <f t="shared" si="0"/>
        <v>11257.059127470724</v>
      </c>
      <c r="F44">
        <f t="shared" si="1"/>
        <v>11257</v>
      </c>
      <c r="G44">
        <f t="shared" si="2"/>
        <v>3.8335000004735775E-2</v>
      </c>
      <c r="I44">
        <f t="shared" si="5"/>
        <v>3.8335000004735775E-2</v>
      </c>
      <c r="O44">
        <f t="shared" si="3"/>
        <v>6.4719257722010079E-3</v>
      </c>
      <c r="Q44" s="2">
        <f t="shared" si="4"/>
        <v>27419.887000000002</v>
      </c>
    </row>
    <row r="45" spans="1:17" x14ac:dyDescent="0.2">
      <c r="A45" s="20" t="s">
        <v>50</v>
      </c>
      <c r="B45" s="20"/>
      <c r="C45" s="21">
        <v>42445.495999999999</v>
      </c>
      <c r="D45" s="22"/>
      <c r="E45">
        <f t="shared" si="0"/>
        <v>11268.023968720363</v>
      </c>
      <c r="F45">
        <f t="shared" si="1"/>
        <v>11268</v>
      </c>
      <c r="G45">
        <f t="shared" si="2"/>
        <v>1.5540000000328291E-2</v>
      </c>
      <c r="I45">
        <f t="shared" si="5"/>
        <v>1.5540000000328291E-2</v>
      </c>
      <c r="O45">
        <f t="shared" si="3"/>
        <v>6.5124552154547377E-3</v>
      </c>
      <c r="Q45" s="2">
        <f t="shared" si="4"/>
        <v>27426.995999999999</v>
      </c>
    </row>
    <row r="46" spans="1:17" x14ac:dyDescent="0.2">
      <c r="A46" s="20" t="s">
        <v>50</v>
      </c>
      <c r="B46" s="20" t="s">
        <v>37</v>
      </c>
      <c r="C46" s="21">
        <v>42446.476999999999</v>
      </c>
      <c r="D46" s="22"/>
      <c r="E46">
        <f t="shared" si="0"/>
        <v>11269.537052032487</v>
      </c>
      <c r="F46">
        <f t="shared" si="1"/>
        <v>11269.5</v>
      </c>
      <c r="G46">
        <f t="shared" si="2"/>
        <v>2.4022500001592562E-2</v>
      </c>
      <c r="I46">
        <f t="shared" si="5"/>
        <v>2.4022500001592562E-2</v>
      </c>
      <c r="O46">
        <f t="shared" si="3"/>
        <v>6.5179819577166134E-3</v>
      </c>
      <c r="Q46" s="2">
        <f t="shared" si="4"/>
        <v>27427.976999999999</v>
      </c>
    </row>
    <row r="47" spans="1:17" x14ac:dyDescent="0.2">
      <c r="A47" s="20" t="s">
        <v>50</v>
      </c>
      <c r="B47" s="20"/>
      <c r="C47" s="21">
        <v>42458.434000000001</v>
      </c>
      <c r="D47" s="20"/>
      <c r="E47">
        <f t="shared" si="0"/>
        <v>11287.979393687012</v>
      </c>
      <c r="F47">
        <f t="shared" si="1"/>
        <v>11288</v>
      </c>
      <c r="G47">
        <f t="shared" si="2"/>
        <v>-1.3359999997192062E-2</v>
      </c>
      <c r="I47">
        <f t="shared" si="5"/>
        <v>-1.3359999997192062E-2</v>
      </c>
      <c r="O47">
        <f t="shared" si="3"/>
        <v>6.5861451122797149E-3</v>
      </c>
      <c r="Q47" s="2">
        <f t="shared" si="4"/>
        <v>27439.934000000001</v>
      </c>
    </row>
    <row r="48" spans="1:17" x14ac:dyDescent="0.2">
      <c r="A48" s="20" t="s">
        <v>51</v>
      </c>
      <c r="B48" s="20"/>
      <c r="C48" s="21">
        <v>42838.387000000002</v>
      </c>
      <c r="D48" s="20"/>
      <c r="E48">
        <f t="shared" si="0"/>
        <v>11874.014606420975</v>
      </c>
      <c r="F48">
        <f t="shared" si="1"/>
        <v>11874</v>
      </c>
      <c r="G48">
        <f t="shared" si="2"/>
        <v>9.4700000045122579E-3</v>
      </c>
      <c r="I48">
        <f t="shared" si="5"/>
        <v>9.4700000045122579E-3</v>
      </c>
      <c r="O48">
        <f t="shared" si="3"/>
        <v>8.7452590892514934E-3</v>
      </c>
      <c r="Q48" s="2">
        <f t="shared" si="4"/>
        <v>27819.887000000002</v>
      </c>
    </row>
    <row r="49" spans="1:17" x14ac:dyDescent="0.2">
      <c r="A49" s="20" t="s">
        <v>52</v>
      </c>
      <c r="B49" s="20" t="s">
        <v>37</v>
      </c>
      <c r="C49" s="21">
        <v>44910.701999999997</v>
      </c>
      <c r="D49" s="20"/>
      <c r="E49">
        <f t="shared" si="0"/>
        <v>15070.329839822936</v>
      </c>
      <c r="F49">
        <f t="shared" si="1"/>
        <v>15070.5</v>
      </c>
      <c r="G49">
        <f t="shared" si="2"/>
        <v>-0.11032249999698251</v>
      </c>
      <c r="I49">
        <f t="shared" si="5"/>
        <v>-0.11032249999698251</v>
      </c>
      <c r="O49">
        <f t="shared" si="3"/>
        <v>2.0522746849303164E-2</v>
      </c>
      <c r="Q49" s="2">
        <f t="shared" si="4"/>
        <v>29892.201999999997</v>
      </c>
    </row>
    <row r="50" spans="1:17" x14ac:dyDescent="0.2">
      <c r="A50" s="20" t="s">
        <v>53</v>
      </c>
      <c r="B50" s="20"/>
      <c r="C50" s="21">
        <v>46514.487999999998</v>
      </c>
      <c r="D50" s="20"/>
      <c r="E50">
        <f t="shared" si="0"/>
        <v>17543.9912392322</v>
      </c>
      <c r="F50">
        <f t="shared" si="1"/>
        <v>17544</v>
      </c>
      <c r="G50">
        <f t="shared" si="2"/>
        <v>-5.6800000020302832E-3</v>
      </c>
      <c r="I50">
        <f t="shared" si="5"/>
        <v>-5.6800000020302832E-3</v>
      </c>
      <c r="O50">
        <f t="shared" si="3"/>
        <v>2.9636344839131981E-2</v>
      </c>
      <c r="Q50" s="2">
        <f t="shared" si="4"/>
        <v>31495.987999999998</v>
      </c>
    </row>
    <row r="51" spans="1:17" x14ac:dyDescent="0.2">
      <c r="A51" s="20" t="s">
        <v>53</v>
      </c>
      <c r="B51" s="20"/>
      <c r="C51" s="21">
        <v>46514.493999999999</v>
      </c>
      <c r="D51" s="20"/>
      <c r="E51">
        <f t="shared" si="0"/>
        <v>17544.000493564388</v>
      </c>
      <c r="F51">
        <f t="shared" si="1"/>
        <v>17544</v>
      </c>
      <c r="G51">
        <f t="shared" si="2"/>
        <v>3.1999999919207767E-4</v>
      </c>
      <c r="I51">
        <f t="shared" si="5"/>
        <v>3.1999999919207767E-4</v>
      </c>
      <c r="O51">
        <f t="shared" si="3"/>
        <v>2.9636344839131981E-2</v>
      </c>
      <c r="Q51" s="2">
        <f t="shared" si="4"/>
        <v>31495.993999999999</v>
      </c>
    </row>
    <row r="52" spans="1:17" x14ac:dyDescent="0.2">
      <c r="A52" s="20" t="s">
        <v>53</v>
      </c>
      <c r="B52" s="20" t="s">
        <v>37</v>
      </c>
      <c r="C52" s="21">
        <v>46515.451000000001</v>
      </c>
      <c r="D52" s="20"/>
      <c r="E52">
        <f t="shared" si="0"/>
        <v>17545.47655954778</v>
      </c>
      <c r="F52">
        <f t="shared" si="1"/>
        <v>17545.5</v>
      </c>
      <c r="G52">
        <f t="shared" si="2"/>
        <v>-1.5197499997157138E-2</v>
      </c>
      <c r="I52">
        <f t="shared" si="5"/>
        <v>-1.5197499997157138E-2</v>
      </c>
      <c r="O52">
        <f t="shared" si="3"/>
        <v>2.964187158139385E-2</v>
      </c>
      <c r="Q52" s="2">
        <f t="shared" si="4"/>
        <v>31496.951000000001</v>
      </c>
    </row>
    <row r="53" spans="1:17" x14ac:dyDescent="0.2">
      <c r="A53" s="20" t="s">
        <v>53</v>
      </c>
      <c r="B53" s="20" t="s">
        <v>37</v>
      </c>
      <c r="C53" s="21">
        <v>46515.462</v>
      </c>
      <c r="D53" s="20"/>
      <c r="E53">
        <f t="shared" ref="E53:E78" si="6">+(C53-C$7)/C$8</f>
        <v>17545.493525823447</v>
      </c>
      <c r="F53">
        <f t="shared" ref="F53:F79" si="7">ROUND(2*E53,0)/2</f>
        <v>17545.5</v>
      </c>
      <c r="G53">
        <f t="shared" ref="G53:G78" si="8">+C53-(C$7+F53*C$8)</f>
        <v>-4.1974999985541217E-3</v>
      </c>
      <c r="I53">
        <f t="shared" si="5"/>
        <v>-4.1974999985541217E-3</v>
      </c>
      <c r="O53">
        <f t="shared" ref="O53:O78" si="9">+C$11+C$12*$F53</f>
        <v>2.964187158139385E-2</v>
      </c>
      <c r="Q53" s="2">
        <f t="shared" ref="Q53:Q78" si="10">+C53-15018.5</f>
        <v>31496.962</v>
      </c>
    </row>
    <row r="54" spans="1:17" x14ac:dyDescent="0.2">
      <c r="A54" s="20" t="s">
        <v>53</v>
      </c>
      <c r="B54" s="20"/>
      <c r="C54" s="21">
        <v>46516.419000000002</v>
      </c>
      <c r="D54" s="20"/>
      <c r="E54">
        <f t="shared" si="6"/>
        <v>17546.969591806839</v>
      </c>
      <c r="F54">
        <f t="shared" si="7"/>
        <v>17547</v>
      </c>
      <c r="G54">
        <f t="shared" si="8"/>
        <v>-1.9714999994903337E-2</v>
      </c>
      <c r="I54">
        <f t="shared" ref="I54:I77" si="11">+G54</f>
        <v>-1.9714999994903337E-2</v>
      </c>
      <c r="O54">
        <f t="shared" si="9"/>
        <v>2.9647398323655733E-2</v>
      </c>
      <c r="Q54" s="2">
        <f t="shared" si="10"/>
        <v>31497.919000000002</v>
      </c>
    </row>
    <row r="55" spans="1:17" x14ac:dyDescent="0.2">
      <c r="A55" s="20" t="s">
        <v>53</v>
      </c>
      <c r="B55" s="20"/>
      <c r="C55" s="21">
        <v>46516.42</v>
      </c>
      <c r="D55" s="20"/>
      <c r="E55">
        <f t="shared" si="6"/>
        <v>17546.971134195534</v>
      </c>
      <c r="F55">
        <f t="shared" si="7"/>
        <v>17547</v>
      </c>
      <c r="G55">
        <f t="shared" si="8"/>
        <v>-1.8714999998337589E-2</v>
      </c>
      <c r="I55">
        <f t="shared" si="11"/>
        <v>-1.8714999998337589E-2</v>
      </c>
      <c r="O55">
        <f t="shared" si="9"/>
        <v>2.9647398323655733E-2</v>
      </c>
      <c r="Q55" s="2">
        <f t="shared" si="10"/>
        <v>31497.919999999998</v>
      </c>
    </row>
    <row r="56" spans="1:17" x14ac:dyDescent="0.2">
      <c r="A56" s="20" t="s">
        <v>54</v>
      </c>
      <c r="B56" s="20"/>
      <c r="C56" s="21">
        <v>49783.46</v>
      </c>
      <c r="D56" s="20">
        <v>4.0000000000000001E-3</v>
      </c>
      <c r="E56">
        <f t="shared" si="6"/>
        <v>22586.0167040696</v>
      </c>
      <c r="F56">
        <f t="shared" si="7"/>
        <v>22586</v>
      </c>
      <c r="G56">
        <f t="shared" si="8"/>
        <v>1.0830000006535556E-2</v>
      </c>
      <c r="I56">
        <f t="shared" si="11"/>
        <v>1.0830000006535556E-2</v>
      </c>
      <c r="O56">
        <f t="shared" si="9"/>
        <v>4.8213567828708254E-2</v>
      </c>
      <c r="Q56" s="2">
        <f t="shared" si="10"/>
        <v>34764.959999999999</v>
      </c>
    </row>
    <row r="57" spans="1:17" x14ac:dyDescent="0.2">
      <c r="A57" s="20" t="s">
        <v>54</v>
      </c>
      <c r="B57" s="20" t="s">
        <v>37</v>
      </c>
      <c r="C57" s="21">
        <v>49797.419000000002</v>
      </c>
      <c r="D57" s="20">
        <v>5.0000000000000001E-3</v>
      </c>
      <c r="E57">
        <f t="shared" si="6"/>
        <v>22607.546907896271</v>
      </c>
      <c r="F57">
        <f t="shared" si="7"/>
        <v>22607.5</v>
      </c>
      <c r="G57">
        <f t="shared" si="8"/>
        <v>3.041250000387663E-2</v>
      </c>
      <c r="I57">
        <f t="shared" si="11"/>
        <v>3.041250000387663E-2</v>
      </c>
      <c r="O57">
        <f t="shared" si="9"/>
        <v>4.82927844677951E-2</v>
      </c>
      <c r="Q57" s="2">
        <f t="shared" si="10"/>
        <v>34778.919000000002</v>
      </c>
    </row>
    <row r="58" spans="1:17" x14ac:dyDescent="0.2">
      <c r="A58" s="20" t="s">
        <v>55</v>
      </c>
      <c r="B58" s="20"/>
      <c r="C58" s="21">
        <v>49798.409</v>
      </c>
      <c r="D58" s="20">
        <v>5.0000000000000001E-3</v>
      </c>
      <c r="E58">
        <f t="shared" si="6"/>
        <v>22609.073872706667</v>
      </c>
      <c r="F58">
        <f t="shared" si="7"/>
        <v>22609</v>
      </c>
      <c r="G58">
        <f t="shared" si="8"/>
        <v>4.7895000003336463E-2</v>
      </c>
      <c r="I58">
        <f t="shared" si="11"/>
        <v>4.7895000003336463E-2</v>
      </c>
      <c r="O58">
        <f t="shared" si="9"/>
        <v>4.8298311210056968E-2</v>
      </c>
      <c r="Q58" s="2">
        <f t="shared" si="10"/>
        <v>34779.909</v>
      </c>
    </row>
    <row r="59" spans="1:17" x14ac:dyDescent="0.2">
      <c r="A59" s="20" t="s">
        <v>55</v>
      </c>
      <c r="B59" s="20" t="s">
        <v>37</v>
      </c>
      <c r="C59" s="21">
        <v>49799.362999999998</v>
      </c>
      <c r="D59" s="20">
        <v>6.0000000000000001E-3</v>
      </c>
      <c r="E59">
        <f t="shared" si="6"/>
        <v>22610.545311523962</v>
      </c>
      <c r="F59">
        <f t="shared" si="7"/>
        <v>22610.5</v>
      </c>
      <c r="G59">
        <f t="shared" si="8"/>
        <v>2.9377500002738088E-2</v>
      </c>
      <c r="I59">
        <f t="shared" si="11"/>
        <v>2.9377500002738088E-2</v>
      </c>
      <c r="O59">
        <f t="shared" si="9"/>
        <v>4.8303837952318837E-2</v>
      </c>
      <c r="Q59" s="2">
        <f t="shared" si="10"/>
        <v>34780.862999999998</v>
      </c>
    </row>
    <row r="60" spans="1:17" x14ac:dyDescent="0.2">
      <c r="A60" s="20" t="s">
        <v>55</v>
      </c>
      <c r="B60" s="20" t="s">
        <v>37</v>
      </c>
      <c r="C60" s="21">
        <v>49810.387999999999</v>
      </c>
      <c r="D60" s="20">
        <v>6.0000000000000001E-3</v>
      </c>
      <c r="E60">
        <f t="shared" si="6"/>
        <v>22627.55014691253</v>
      </c>
      <c r="F60">
        <f t="shared" si="7"/>
        <v>22627.5</v>
      </c>
      <c r="G60">
        <f t="shared" si="8"/>
        <v>3.2512500001757871E-2</v>
      </c>
      <c r="I60">
        <f t="shared" si="11"/>
        <v>3.2512500001757871E-2</v>
      </c>
      <c r="O60">
        <f t="shared" si="9"/>
        <v>4.8366474364620077E-2</v>
      </c>
      <c r="Q60" s="2">
        <f t="shared" si="10"/>
        <v>34791.887999999999</v>
      </c>
    </row>
    <row r="61" spans="1:17" x14ac:dyDescent="0.2">
      <c r="A61" s="34" t="s">
        <v>2</v>
      </c>
      <c r="B61" s="35" t="s">
        <v>37</v>
      </c>
      <c r="C61" s="34">
        <v>57012.271999999881</v>
      </c>
      <c r="D61" s="34" t="s">
        <v>56</v>
      </c>
      <c r="E61">
        <f t="shared" si="6"/>
        <v>33735.654628322707</v>
      </c>
      <c r="F61">
        <f t="shared" si="7"/>
        <v>33735.5</v>
      </c>
      <c r="G61">
        <f t="shared" si="8"/>
        <v>0.10025249989121221</v>
      </c>
      <c r="I61">
        <f t="shared" si="11"/>
        <v>0.10025249989121221</v>
      </c>
      <c r="O61">
        <f t="shared" si="9"/>
        <v>8.9293843061211339E-2</v>
      </c>
      <c r="Q61" s="2">
        <f t="shared" si="10"/>
        <v>41993.771999999881</v>
      </c>
    </row>
    <row r="62" spans="1:17" x14ac:dyDescent="0.2">
      <c r="A62" s="34" t="s">
        <v>2</v>
      </c>
      <c r="B62" s="35" t="s">
        <v>37</v>
      </c>
      <c r="C62" s="34">
        <v>57014.214000000153</v>
      </c>
      <c r="D62" s="34" t="s">
        <v>56</v>
      </c>
      <c r="E62">
        <f t="shared" si="6"/>
        <v>33738.649947173428</v>
      </c>
      <c r="F62">
        <f t="shared" si="7"/>
        <v>33738.5</v>
      </c>
      <c r="G62">
        <f t="shared" si="8"/>
        <v>9.7217500158876646E-2</v>
      </c>
      <c r="I62">
        <f t="shared" si="11"/>
        <v>9.7217500158876646E-2</v>
      </c>
      <c r="O62">
        <f t="shared" si="9"/>
        <v>8.9304896545735091E-2</v>
      </c>
      <c r="Q62" s="2">
        <f t="shared" si="10"/>
        <v>41995.714000000153</v>
      </c>
    </row>
    <row r="63" spans="1:17" x14ac:dyDescent="0.2">
      <c r="A63" s="34" t="s">
        <v>2</v>
      </c>
      <c r="B63" s="35" t="s">
        <v>4</v>
      </c>
      <c r="C63" s="34">
        <v>57017.134000000078</v>
      </c>
      <c r="D63" s="34" t="s">
        <v>56</v>
      </c>
      <c r="E63">
        <f t="shared" si="6"/>
        <v>33743.153722169656</v>
      </c>
      <c r="F63">
        <f t="shared" si="7"/>
        <v>33743</v>
      </c>
      <c r="G63">
        <f t="shared" si="8"/>
        <v>9.9665000088862143E-2</v>
      </c>
      <c r="I63">
        <f t="shared" si="11"/>
        <v>9.9665000088862143E-2</v>
      </c>
      <c r="O63">
        <f t="shared" si="9"/>
        <v>8.9321476772520711E-2</v>
      </c>
      <c r="Q63" s="2">
        <f t="shared" si="10"/>
        <v>41998.634000000078</v>
      </c>
    </row>
    <row r="64" spans="1:17" x14ac:dyDescent="0.2">
      <c r="A64" s="31" t="s">
        <v>57</v>
      </c>
      <c r="B64" s="32" t="s">
        <v>37</v>
      </c>
      <c r="C64" s="33">
        <v>57040.152999999933</v>
      </c>
      <c r="D64" s="33"/>
      <c r="E64">
        <f t="shared" si="6"/>
        <v>33778.657967594321</v>
      </c>
      <c r="F64">
        <f t="shared" si="7"/>
        <v>33778.5</v>
      </c>
      <c r="G64">
        <f t="shared" si="8"/>
        <v>0.10241749993292615</v>
      </c>
      <c r="I64">
        <f t="shared" si="11"/>
        <v>0.10241749993292615</v>
      </c>
      <c r="O64">
        <f t="shared" si="9"/>
        <v>8.9452276339385031E-2</v>
      </c>
      <c r="Q64" s="2">
        <f t="shared" si="10"/>
        <v>42021.652999999933</v>
      </c>
    </row>
    <row r="65" spans="1:17" x14ac:dyDescent="0.2">
      <c r="A65" s="31" t="s">
        <v>57</v>
      </c>
      <c r="B65" s="32" t="s">
        <v>37</v>
      </c>
      <c r="C65" s="33">
        <v>57040.152999999933</v>
      </c>
      <c r="D65" s="33" t="s">
        <v>56</v>
      </c>
      <c r="E65">
        <f t="shared" si="6"/>
        <v>33778.657967594321</v>
      </c>
      <c r="F65">
        <f t="shared" si="7"/>
        <v>33778.5</v>
      </c>
      <c r="G65">
        <f t="shared" si="8"/>
        <v>0.10241749993292615</v>
      </c>
      <c r="I65">
        <f t="shared" si="11"/>
        <v>0.10241749993292615</v>
      </c>
      <c r="O65">
        <f t="shared" si="9"/>
        <v>8.9452276339385031E-2</v>
      </c>
      <c r="Q65" s="2">
        <f t="shared" si="10"/>
        <v>42021.652999999933</v>
      </c>
    </row>
    <row r="66" spans="1:17" x14ac:dyDescent="0.2">
      <c r="A66" s="33" t="s">
        <v>3</v>
      </c>
      <c r="B66" s="32" t="s">
        <v>37</v>
      </c>
      <c r="C66" s="33">
        <v>57040.152999999998</v>
      </c>
      <c r="D66" s="33" t="s">
        <v>56</v>
      </c>
      <c r="E66" s="36">
        <f t="shared" si="6"/>
        <v>33778.657967594416</v>
      </c>
      <c r="F66">
        <f t="shared" si="7"/>
        <v>33778.5</v>
      </c>
      <c r="G66">
        <f t="shared" si="8"/>
        <v>0.10241749999840977</v>
      </c>
      <c r="I66">
        <f t="shared" si="11"/>
        <v>0.10241749999840977</v>
      </c>
      <c r="O66">
        <f t="shared" si="9"/>
        <v>8.9452276339385031E-2</v>
      </c>
      <c r="Q66" s="2">
        <f t="shared" si="10"/>
        <v>42021.652999999998</v>
      </c>
    </row>
    <row r="67" spans="1:17" x14ac:dyDescent="0.2">
      <c r="A67" s="31" t="s">
        <v>57</v>
      </c>
      <c r="B67" s="32" t="s">
        <v>4</v>
      </c>
      <c r="C67" s="33">
        <v>57378.262999999803</v>
      </c>
      <c r="D67" s="33"/>
      <c r="E67" s="36">
        <f t="shared" si="6"/>
        <v>34300.155010063791</v>
      </c>
      <c r="F67">
        <f t="shared" si="7"/>
        <v>34300</v>
      </c>
      <c r="G67">
        <f t="shared" si="8"/>
        <v>0.10049999981129076</v>
      </c>
      <c r="I67">
        <f t="shared" si="11"/>
        <v>0.10049999981129076</v>
      </c>
      <c r="O67">
        <f t="shared" si="9"/>
        <v>9.1373740399096265E-2</v>
      </c>
      <c r="Q67" s="2">
        <f t="shared" si="10"/>
        <v>42359.762999999803</v>
      </c>
    </row>
    <row r="68" spans="1:17" x14ac:dyDescent="0.2">
      <c r="A68" s="31" t="s">
        <v>57</v>
      </c>
      <c r="B68" s="32" t="s">
        <v>4</v>
      </c>
      <c r="C68" s="33">
        <v>57378.262999999803</v>
      </c>
      <c r="D68" s="33" t="s">
        <v>56</v>
      </c>
      <c r="E68" s="36">
        <f t="shared" si="6"/>
        <v>34300.155010063791</v>
      </c>
      <c r="F68">
        <f t="shared" si="7"/>
        <v>34300</v>
      </c>
      <c r="G68">
        <f t="shared" si="8"/>
        <v>0.10049999981129076</v>
      </c>
      <c r="I68">
        <f t="shared" si="11"/>
        <v>0.10049999981129076</v>
      </c>
      <c r="O68">
        <f t="shared" si="9"/>
        <v>9.1373740399096265E-2</v>
      </c>
      <c r="Q68" s="2">
        <f t="shared" si="10"/>
        <v>42359.762999999803</v>
      </c>
    </row>
    <row r="69" spans="1:17" x14ac:dyDescent="0.2">
      <c r="A69" s="33" t="s">
        <v>3</v>
      </c>
      <c r="B69" s="32" t="s">
        <v>4</v>
      </c>
      <c r="C69" s="33">
        <v>57378.262999999999</v>
      </c>
      <c r="D69" s="33" t="s">
        <v>56</v>
      </c>
      <c r="E69" s="36">
        <f t="shared" si="6"/>
        <v>34300.155010064096</v>
      </c>
      <c r="F69">
        <f t="shared" si="7"/>
        <v>34300</v>
      </c>
      <c r="G69">
        <f t="shared" si="8"/>
        <v>0.10050000000774162</v>
      </c>
      <c r="I69">
        <f t="shared" si="11"/>
        <v>0.10050000000774162</v>
      </c>
      <c r="O69">
        <f t="shared" si="9"/>
        <v>9.1373740399096265E-2</v>
      </c>
      <c r="Q69" s="2">
        <f t="shared" si="10"/>
        <v>42359.762999999999</v>
      </c>
    </row>
    <row r="70" spans="1:17" x14ac:dyDescent="0.2">
      <c r="A70" s="37" t="s">
        <v>1</v>
      </c>
      <c r="B70" s="38" t="s">
        <v>4</v>
      </c>
      <c r="C70" s="37">
        <v>57391.239000000001</v>
      </c>
      <c r="D70" s="37" t="s">
        <v>56</v>
      </c>
      <c r="E70" s="36">
        <f t="shared" si="6"/>
        <v>34320.169045801245</v>
      </c>
      <c r="F70">
        <f t="shared" si="7"/>
        <v>34320</v>
      </c>
      <c r="G70">
        <f t="shared" si="8"/>
        <v>0.10960000001068693</v>
      </c>
      <c r="I70">
        <f t="shared" si="11"/>
        <v>0.10960000001068693</v>
      </c>
      <c r="O70">
        <f t="shared" si="9"/>
        <v>9.1447430295921228E-2</v>
      </c>
      <c r="Q70" s="2">
        <f t="shared" si="10"/>
        <v>42372.739000000001</v>
      </c>
    </row>
    <row r="71" spans="1:17" x14ac:dyDescent="0.2">
      <c r="A71" s="37" t="s">
        <v>1</v>
      </c>
      <c r="B71" s="38" t="s">
        <v>37</v>
      </c>
      <c r="C71" s="37">
        <v>57392.2</v>
      </c>
      <c r="D71" s="37" t="s">
        <v>56</v>
      </c>
      <c r="E71" s="36">
        <f t="shared" si="6"/>
        <v>34321.651281339415</v>
      </c>
      <c r="F71">
        <f t="shared" si="7"/>
        <v>34321.5</v>
      </c>
      <c r="G71">
        <f t="shared" si="8"/>
        <v>9.8082500000600703E-2</v>
      </c>
      <c r="I71">
        <f t="shared" si="11"/>
        <v>9.8082500000600703E-2</v>
      </c>
      <c r="O71">
        <f t="shared" si="9"/>
        <v>9.1452957038183125E-2</v>
      </c>
      <c r="Q71" s="2">
        <f t="shared" si="10"/>
        <v>42373.7</v>
      </c>
    </row>
    <row r="72" spans="1:17" x14ac:dyDescent="0.2">
      <c r="A72" s="37" t="s">
        <v>1</v>
      </c>
      <c r="B72" s="38" t="s">
        <v>4</v>
      </c>
      <c r="C72" s="37">
        <v>57406.131999999998</v>
      </c>
      <c r="D72" s="37" t="s">
        <v>56</v>
      </c>
      <c r="E72" s="36">
        <f t="shared" si="6"/>
        <v>34343.139840671254</v>
      </c>
      <c r="F72">
        <f t="shared" si="7"/>
        <v>34343</v>
      </c>
      <c r="G72">
        <f t="shared" si="8"/>
        <v>9.066500000335509E-2</v>
      </c>
      <c r="I72">
        <f t="shared" si="11"/>
        <v>9.066500000335509E-2</v>
      </c>
      <c r="O72">
        <f t="shared" si="9"/>
        <v>9.1532173677269957E-2</v>
      </c>
      <c r="Q72" s="2">
        <f t="shared" si="10"/>
        <v>42387.631999999998</v>
      </c>
    </row>
    <row r="73" spans="1:17" x14ac:dyDescent="0.2">
      <c r="A73" s="37" t="s">
        <v>1</v>
      </c>
      <c r="B73" s="38" t="s">
        <v>37</v>
      </c>
      <c r="C73" s="37">
        <v>57407.122000000003</v>
      </c>
      <c r="D73" s="37" t="s">
        <v>56</v>
      </c>
      <c r="E73" s="36">
        <f t="shared" si="6"/>
        <v>34344.666805481662</v>
      </c>
      <c r="F73">
        <f t="shared" si="7"/>
        <v>34344.5</v>
      </c>
      <c r="G73">
        <f t="shared" si="8"/>
        <v>0.10814750001009088</v>
      </c>
      <c r="I73">
        <f t="shared" si="11"/>
        <v>0.10814750001009088</v>
      </c>
      <c r="O73">
        <f t="shared" si="9"/>
        <v>9.1537700419531826E-2</v>
      </c>
      <c r="Q73" s="2">
        <f t="shared" si="10"/>
        <v>42388.622000000003</v>
      </c>
    </row>
    <row r="74" spans="1:17" x14ac:dyDescent="0.2">
      <c r="A74" s="37" t="s">
        <v>1</v>
      </c>
      <c r="B74" s="38" t="s">
        <v>4</v>
      </c>
      <c r="C74" s="37">
        <v>57413.267</v>
      </c>
      <c r="D74" s="37" t="s">
        <v>56</v>
      </c>
      <c r="E74" s="36">
        <f t="shared" si="6"/>
        <v>34354.144784027034</v>
      </c>
      <c r="F74">
        <f t="shared" si="7"/>
        <v>34354</v>
      </c>
      <c r="G74">
        <f t="shared" si="8"/>
        <v>9.3870000004244503E-2</v>
      </c>
      <c r="I74">
        <f t="shared" si="11"/>
        <v>9.3870000004244503E-2</v>
      </c>
      <c r="O74">
        <f t="shared" si="9"/>
        <v>9.1572703120523707E-2</v>
      </c>
      <c r="Q74" s="2">
        <f t="shared" si="10"/>
        <v>42394.767</v>
      </c>
    </row>
    <row r="75" spans="1:17" x14ac:dyDescent="0.2">
      <c r="A75" s="37" t="s">
        <v>1</v>
      </c>
      <c r="B75" s="38" t="s">
        <v>37</v>
      </c>
      <c r="C75" s="37">
        <v>57414.258000000002</v>
      </c>
      <c r="D75" s="37" t="s">
        <v>56</v>
      </c>
      <c r="E75" s="36">
        <f t="shared" si="6"/>
        <v>34355.673291226136</v>
      </c>
      <c r="F75">
        <f t="shared" si="7"/>
        <v>34355.5</v>
      </c>
      <c r="G75">
        <f t="shared" si="8"/>
        <v>0.11235250000754604</v>
      </c>
      <c r="I75">
        <f t="shared" si="11"/>
        <v>0.11235250000754604</v>
      </c>
      <c r="O75">
        <f t="shared" si="9"/>
        <v>9.1578229862785576E-2</v>
      </c>
      <c r="Q75" s="2">
        <f t="shared" si="10"/>
        <v>42395.758000000002</v>
      </c>
    </row>
    <row r="76" spans="1:17" x14ac:dyDescent="0.2">
      <c r="A76" s="37" t="s">
        <v>1</v>
      </c>
      <c r="B76" s="38" t="s">
        <v>4</v>
      </c>
      <c r="C76" s="37">
        <v>57415.216</v>
      </c>
      <c r="D76" s="37" t="s">
        <v>56</v>
      </c>
      <c r="E76" s="36">
        <f t="shared" si="6"/>
        <v>34357.150899598215</v>
      </c>
      <c r="F76">
        <f t="shared" si="7"/>
        <v>34357</v>
      </c>
      <c r="G76">
        <f t="shared" si="8"/>
        <v>9.7835000007762574E-2</v>
      </c>
      <c r="I76">
        <f t="shared" si="11"/>
        <v>9.7835000007762574E-2</v>
      </c>
      <c r="O76">
        <f t="shared" si="9"/>
        <v>9.1583756605047445E-2</v>
      </c>
      <c r="Q76" s="2">
        <f t="shared" si="10"/>
        <v>42396.716</v>
      </c>
    </row>
    <row r="77" spans="1:17" x14ac:dyDescent="0.2">
      <c r="A77" s="37" t="s">
        <v>1</v>
      </c>
      <c r="B77" s="38" t="s">
        <v>4</v>
      </c>
      <c r="C77" s="37">
        <v>57430.124000000003</v>
      </c>
      <c r="D77" s="37" t="s">
        <v>56</v>
      </c>
      <c r="E77" s="36">
        <f t="shared" si="6"/>
        <v>34380.144830298697</v>
      </c>
      <c r="F77">
        <f t="shared" si="7"/>
        <v>34380</v>
      </c>
      <c r="G77">
        <f t="shared" si="8"/>
        <v>9.3900000007124618E-2</v>
      </c>
      <c r="I77">
        <f t="shared" si="11"/>
        <v>9.3900000007124618E-2</v>
      </c>
      <c r="O77">
        <f t="shared" si="9"/>
        <v>9.1668499986396174E-2</v>
      </c>
      <c r="Q77" s="2">
        <f t="shared" si="10"/>
        <v>42411.624000000003</v>
      </c>
    </row>
    <row r="78" spans="1:17" x14ac:dyDescent="0.2">
      <c r="A78" s="37" t="s">
        <v>0</v>
      </c>
      <c r="B78" s="38" t="s">
        <v>4</v>
      </c>
      <c r="C78" s="37">
        <v>58197.129300000001</v>
      </c>
      <c r="D78" s="37">
        <v>1.6999999999999999E-3</v>
      </c>
      <c r="E78" s="36">
        <f t="shared" si="6"/>
        <v>35563.165135845891</v>
      </c>
      <c r="F78">
        <f t="shared" si="7"/>
        <v>35563</v>
      </c>
      <c r="G78">
        <f t="shared" si="8"/>
        <v>0.10706500000378583</v>
      </c>
      <c r="K78">
        <f>+G78</f>
        <v>0.10706500000378583</v>
      </c>
      <c r="O78">
        <f t="shared" si="9"/>
        <v>9.6027257383593467E-2</v>
      </c>
      <c r="Q78" s="2">
        <f t="shared" si="10"/>
        <v>43178.629300000001</v>
      </c>
    </row>
    <row r="79" spans="1:17" x14ac:dyDescent="0.2">
      <c r="A79" s="40" t="s">
        <v>69</v>
      </c>
      <c r="B79" s="41" t="s">
        <v>37</v>
      </c>
      <c r="C79" s="42">
        <v>58504.085099999997</v>
      </c>
      <c r="D79" s="42" t="s">
        <v>70</v>
      </c>
      <c r="E79" s="36">
        <f>+(C79-C$7)/C$8</f>
        <v>36036.610292359779</v>
      </c>
      <c r="F79">
        <f t="shared" si="7"/>
        <v>36036.5</v>
      </c>
      <c r="G79">
        <f>+C79-(C$7+F79*C$8)</f>
        <v>7.1507500004372559E-2</v>
      </c>
      <c r="K79">
        <f>+G79</f>
        <v>7.1507500004372559E-2</v>
      </c>
      <c r="O79">
        <f>+C$11+C$12*$F79</f>
        <v>9.7771865690924747E-2</v>
      </c>
      <c r="Q79" s="2">
        <f>+C79-15018.5</f>
        <v>43485.585099999997</v>
      </c>
    </row>
    <row r="80" spans="1:17" x14ac:dyDescent="0.2">
      <c r="A80" s="43" t="s">
        <v>71</v>
      </c>
      <c r="B80" s="44" t="s">
        <v>37</v>
      </c>
      <c r="C80" s="45">
        <v>59303.537000000011</v>
      </c>
      <c r="D80" s="43">
        <v>4.0000000000000001E-3</v>
      </c>
      <c r="E80" s="36">
        <f t="shared" ref="E80:E81" si="12">+(C80-C$7)/C$8</f>
        <v>37269.67586701527</v>
      </c>
      <c r="F80">
        <f t="shared" ref="F80:F81" si="13">ROUND(2*E80,0)/2</f>
        <v>37269.5</v>
      </c>
      <c r="G80">
        <f t="shared" ref="G80:G81" si="14">+C80-(C$7+F80*C$8)</f>
        <v>0.11402250001265202</v>
      </c>
      <c r="K80">
        <f t="shared" ref="K80:K81" si="15">+G80</f>
        <v>0.11402250001265202</v>
      </c>
      <c r="O80">
        <f t="shared" ref="O80:O81" si="16">+C$11+C$12*$F80</f>
        <v>0.10231484783018446</v>
      </c>
      <c r="Q80" s="2">
        <f t="shared" ref="Q80:Q81" si="17">+C80-15018.5</f>
        <v>44285.037000000011</v>
      </c>
    </row>
    <row r="81" spans="1:17" x14ac:dyDescent="0.2">
      <c r="A81" s="43" t="s">
        <v>71</v>
      </c>
      <c r="B81" s="44" t="s">
        <v>4</v>
      </c>
      <c r="C81" s="45">
        <v>59330.44299999997</v>
      </c>
      <c r="D81" s="43">
        <v>3.0000000000000001E-3</v>
      </c>
      <c r="E81" s="36">
        <f t="shared" si="12"/>
        <v>37311.175377306798</v>
      </c>
      <c r="F81">
        <f t="shared" si="13"/>
        <v>37311</v>
      </c>
      <c r="G81">
        <f t="shared" si="14"/>
        <v>0.11370499997428851</v>
      </c>
      <c r="K81">
        <f t="shared" si="15"/>
        <v>0.11370499997428851</v>
      </c>
      <c r="O81">
        <f t="shared" si="16"/>
        <v>0.10246775436609629</v>
      </c>
      <c r="Q81" s="2">
        <f t="shared" si="17"/>
        <v>44311.94299999997</v>
      </c>
    </row>
    <row r="82" spans="1:17" x14ac:dyDescent="0.2">
      <c r="A82" s="36"/>
      <c r="B82" s="36"/>
      <c r="C82" s="39"/>
      <c r="D82" s="39"/>
      <c r="E82" s="36"/>
    </row>
    <row r="83" spans="1:17" x14ac:dyDescent="0.2">
      <c r="C83" s="7"/>
      <c r="D83" s="7"/>
    </row>
    <row r="84" spans="1:17" x14ac:dyDescent="0.2">
      <c r="C84" s="7"/>
      <c r="D84" s="7"/>
    </row>
    <row r="85" spans="1:17" x14ac:dyDescent="0.2">
      <c r="C85" s="7"/>
      <c r="D85" s="7"/>
    </row>
    <row r="86" spans="1:17" x14ac:dyDescent="0.2">
      <c r="C86" s="7"/>
      <c r="D86" s="7"/>
    </row>
    <row r="87" spans="1:17" x14ac:dyDescent="0.2">
      <c r="C87" s="7"/>
      <c r="D87" s="7"/>
    </row>
    <row r="88" spans="1:17" x14ac:dyDescent="0.2">
      <c r="C88" s="7"/>
      <c r="D88" s="7"/>
    </row>
    <row r="89" spans="1:17" x14ac:dyDescent="0.2">
      <c r="C89" s="7"/>
      <c r="D89" s="7"/>
    </row>
    <row r="90" spans="1:17" x14ac:dyDescent="0.2">
      <c r="C90" s="7"/>
      <c r="D90" s="7"/>
    </row>
    <row r="91" spans="1:17" x14ac:dyDescent="0.2">
      <c r="C91" s="7"/>
      <c r="D91" s="7"/>
    </row>
    <row r="92" spans="1:17" x14ac:dyDescent="0.2">
      <c r="C92" s="7"/>
      <c r="D92" s="7"/>
    </row>
    <row r="93" spans="1:17" x14ac:dyDescent="0.2">
      <c r="C93" s="7"/>
      <c r="D93" s="7"/>
    </row>
    <row r="94" spans="1:17" x14ac:dyDescent="0.2">
      <c r="C94" s="7"/>
      <c r="D94" s="7"/>
    </row>
    <row r="95" spans="1:17" x14ac:dyDescent="0.2">
      <c r="C95" s="7"/>
      <c r="D95" s="7"/>
    </row>
    <row r="96" spans="1:17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rotectedRanges>
    <protectedRange sqref="A79:D79" name="Range1"/>
  </protectedRanges>
  <phoneticPr fontId="8" type="noConversion"/>
  <hyperlinks>
    <hyperlink ref="H3476" r:id="rId1" display="http://vsolj.cetus-net.org/bulletin.html" xr:uid="{00000000-0004-0000-0000-000000000000}"/>
    <hyperlink ref="H64938" r:id="rId2" display="http://vsolj.cetus-net.org/bulletin.html" xr:uid="{00000000-0004-0000-0000-000001000000}"/>
    <hyperlink ref="H64931" r:id="rId3" display="https://www.aavso.org/ejaavso" xr:uid="{00000000-0004-0000-0000-000002000000}"/>
    <hyperlink ref="I64938" r:id="rId4" display="http://vsolj.cetus-net.org/bulletin.html" xr:uid="{00000000-0004-0000-0000-000003000000}"/>
    <hyperlink ref="AQ58588" r:id="rId5" display="http://cdsbib.u-strasbg.fr/cgi-bin/cdsbib?1990RMxAA..21..381G" xr:uid="{00000000-0004-0000-0000-000004000000}"/>
    <hyperlink ref="H64935" r:id="rId6" display="https://www.aavso.org/ejaavso" xr:uid="{00000000-0004-0000-0000-000005000000}"/>
    <hyperlink ref="AP5952" r:id="rId7" display="http://cdsbib.u-strasbg.fr/cgi-bin/cdsbib?1990RMxAA..21..381G" xr:uid="{00000000-0004-0000-0000-000006000000}"/>
    <hyperlink ref="AP5955" r:id="rId8" display="http://cdsbib.u-strasbg.fr/cgi-bin/cdsbib?1990RMxAA..21..381G" xr:uid="{00000000-0004-0000-0000-000007000000}"/>
    <hyperlink ref="AP5953" r:id="rId9" display="http://cdsbib.u-strasbg.fr/cgi-bin/cdsbib?1990RMxAA..21..381G" xr:uid="{00000000-0004-0000-0000-000008000000}"/>
    <hyperlink ref="AP5937" r:id="rId10" display="http://cdsbib.u-strasbg.fr/cgi-bin/cdsbib?1990RMxAA..21..381G" xr:uid="{00000000-0004-0000-0000-000009000000}"/>
    <hyperlink ref="AQ6166" r:id="rId11" display="http://cdsbib.u-strasbg.fr/cgi-bin/cdsbib?1990RMxAA..21..381G" xr:uid="{00000000-0004-0000-0000-00000A000000}"/>
    <hyperlink ref="AQ6170" r:id="rId12" display="http://cdsbib.u-strasbg.fr/cgi-bin/cdsbib?1990RMxAA..21..381G" xr:uid="{00000000-0004-0000-0000-00000B000000}"/>
    <hyperlink ref="AQ675" r:id="rId13" display="http://cdsbib.u-strasbg.fr/cgi-bin/cdsbib?1990RMxAA..21..381G" xr:uid="{00000000-0004-0000-0000-00000C000000}"/>
    <hyperlink ref="I4812" r:id="rId14" display="http://vsolj.cetus-net.org/bulletin.html" xr:uid="{00000000-0004-0000-0000-00000D000000}"/>
    <hyperlink ref="H4812" r:id="rId15" display="http://vsolj.cetus-net.org/bulletin.html" xr:uid="{00000000-0004-0000-0000-00000E000000}"/>
    <hyperlink ref="AQ2238" r:id="rId16" display="http://cdsbib.u-strasbg.fr/cgi-bin/cdsbib?1990RMxAA..21..381G" xr:uid="{00000000-0004-0000-0000-00000F000000}"/>
    <hyperlink ref="AQ2237" r:id="rId17" display="http://cdsbib.u-strasbg.fr/cgi-bin/cdsbib?1990RMxAA..21..381G" xr:uid="{00000000-0004-0000-0000-000010000000}"/>
    <hyperlink ref="AP1992" r:id="rId18" display="http://cdsbib.u-strasbg.fr/cgi-bin/cdsbib?1990RMxAA..21..381G" xr:uid="{00000000-0004-0000-0000-000011000000}"/>
    <hyperlink ref="AP2018" r:id="rId19" display="http://cdsbib.u-strasbg.fr/cgi-bin/cdsbib?1990RMxAA..21..381G" xr:uid="{00000000-0004-0000-0000-000012000000}"/>
    <hyperlink ref="AP2019" r:id="rId20" display="http://cdsbib.u-strasbg.fr/cgi-bin/cdsbib?1990RMxAA..21..381G" xr:uid="{00000000-0004-0000-0000-000013000000}"/>
    <hyperlink ref="AP201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2023-01-26T05:03:33Z</dcterms:modified>
</cp:coreProperties>
</file>