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C5A5021-3A8A-44B6-8C22-54BB7A2CA2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C8" i="1"/>
  <c r="C7" i="1"/>
  <c r="E22" i="1"/>
  <c r="F22" i="1"/>
  <c r="G22" i="1"/>
  <c r="I22" i="1"/>
  <c r="F11" i="1"/>
  <c r="E21" i="1"/>
  <c r="F21" i="1"/>
  <c r="Q22" i="1"/>
  <c r="C21" i="1"/>
  <c r="G11" i="1"/>
  <c r="E15" i="1"/>
  <c r="C17" i="1"/>
  <c r="G21" i="1"/>
  <c r="Q21" i="1"/>
  <c r="H21" i="1"/>
  <c r="C12" i="1"/>
  <c r="C16" i="1" l="1"/>
  <c r="D18" i="1" s="1"/>
  <c r="C11" i="1"/>
  <c r="O23" i="1" l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<sst xmlns="http://schemas.openxmlformats.org/spreadsheetml/2006/main" count="48" uniqueCount="46">
  <si>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</si>
  <si>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</si>
  <si>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</si>
  <si>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</si>
  <si>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</si>
  <si>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</si>
  <si>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</si>
  <si>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</si>
  <si>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</si>
  <si>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</si>
  <si>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</si>
  <si>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</si>
  <si>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</si>
  <si>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</si>
  <si>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</si>
  <si>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</si>
  <si>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</si>
  <si>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</si>
  <si>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</si>
  <si>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</si>
  <si>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</si>
  <si>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</si>
  <si>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</si>
  <si>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</si>
  <si>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</si>
  <si>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</si>
  <si>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</si>
  <si>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</si>
  <si>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</si>
  <si>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</si>
  <si>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</si>
  <si>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</si>
  <si>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</si>
  <si>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</si>
  <si>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</si>
  <si>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</si>
  <si>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</si>
  <si>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</si>
  <si>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</si>
  <si>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</si>
  <si>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 xml:space="preserve">XY Ant / GSC 7195-2533               </t>
  </si>
  <si>
    <t>Kriemer</t>
  </si>
  <si>
    <t>IBVS 5809</t>
  </si>
  <si>
    <t>EA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</si>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</sst>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/>
    <xf numFmtId="0" fontId="4" fillId="0" borderId="1" xfId="0" applyFont="1" applyBorder="1">
      <alignment vertical="top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XY Ant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Kriemer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B2-4289-AAB6-C129DD0D2C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-1.8550000022514723E-3</c:v>
                </c:pt>
                <c:pt idx="2">
                  <c:v>-6.9799999982933514E-3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B2-4289-AAB6-C129DD0D2C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B2-4289-AAB6-C129DD0D2C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B2-4289-AAB6-C129DD0D2C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B2-4289-AAB6-C129DD0D2C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B2-4289-AAB6-C129DD0D2C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6.9999999999999999E-4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B2-4289-AAB6-C129DD0D2C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379</c:v>
                </c:pt>
                <c:pt idx="2">
                  <c:v>3284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-5.1694250879693671E-4</c:v>
                </c:pt>
                <c:pt idx="1">
                  <c:v>-1.2706147358524571E-3</c:v>
                </c:pt>
                <c:pt idx="2">
                  <c:v>-7.0474427558954306E-3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B2-4289-AAB6-C129DD0D2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415824"/>
        <c:axId val="1"/>
      </c:scatterChart>
      <c:valAx>
        <c:axId val="708415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6842105263157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415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60902255639097"/>
          <c:y val="0.92375366568914952"/>
          <c:w val="0.6706766917293233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D6C25A7-2035-FDE3-E7A4-768023600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23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24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52501.3</v>
      </c>
      <c r="D4" s="9">
        <v>2.180345</v>
      </c>
    </row>
    <row r="5" spans="1:7" x14ac:dyDescent="0.2">
      <c r="C5" s="31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>
        <f>C4</f>
        <v>52501.3</v>
      </c>
    </row>
    <row r="8" spans="1:7" x14ac:dyDescent="0.2">
      <c r="A8" t="s">
        <v>3</v>
      </c>
      <c r="C8">
        <f>D4</f>
        <v>2.180345</v>
      </c>
      <c r="D8" s="30"/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INTERCEPT(INDIRECT($G$11):G975,INDIRECT($F$11):F975)</f>
        <v>-5.1694250879693671E-4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SLOPE(INDIRECT($G$11):G975,INDIRECT($F$11):F975)</f>
        <v>-1.9885810740251197E-6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17</v>
      </c>
      <c r="B15" s="12"/>
      <c r="C15" s="15">
        <f ca="1">(C7+C11)+(C8+C12)*INT(MAX(F21:F3516))</f>
        <v>59661.545932557252</v>
      </c>
      <c r="D15" s="16" t="s">
        <v>33</v>
      </c>
      <c r="E15" s="17">
        <f ca="1">TODAY()+15018.5-B9/24</f>
        <v>59970.5</v>
      </c>
    </row>
    <row r="16" spans="1:7" x14ac:dyDescent="0.2">
      <c r="A16" s="18" t="s">
        <v>4</v>
      </c>
      <c r="B16" s="12"/>
      <c r="C16" s="19">
        <f ca="1">+C8+C12</f>
        <v>2.1803430114189259</v>
      </c>
      <c r="D16" s="16" t="s">
        <v>34</v>
      </c>
      <c r="E16" s="17">
        <f ca="1">ROUND(2*(E15-C15)/C16,0)/2+1</f>
        <v>142.5</v>
      </c>
    </row>
    <row r="17" spans="1:17" ht="13.5" thickBot="1" x14ac:dyDescent="0.25">
      <c r="A17" s="16" t="s">
        <v>30</v>
      </c>
      <c r="B17" s="12"/>
      <c r="C17" s="12">
        <f>COUNT(C21:C2174)</f>
        <v>3</v>
      </c>
      <c r="D17" s="16" t="s">
        <v>35</v>
      </c>
      <c r="E17" s="20">
        <f ca="1">+C15+C16*E16-15018.5-C9/24</f>
        <v>44954.140645017782</v>
      </c>
    </row>
    <row r="18" spans="1:17" ht="14.25" thickTop="1" thickBot="1" x14ac:dyDescent="0.25">
      <c r="A18" s="18" t="s">
        <v>5</v>
      </c>
      <c r="B18" s="12"/>
      <c r="C18" s="21">
        <f ca="1">+C15</f>
        <v>59661.545932557252</v>
      </c>
      <c r="D18" s="22">
        <f ca="1">+C16</f>
        <v>2.1803430114189259</v>
      </c>
      <c r="E18" s="23" t="s">
        <v>36</v>
      </c>
    </row>
    <row r="19" spans="1:17" ht="13.5" thickTop="1" x14ac:dyDescent="0.2">
      <c r="A19" s="27" t="s">
        <v>37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</row>
    <row r="21" spans="1:17" x14ac:dyDescent="0.2">
      <c r="A21" s="32" t="s">
        <v>41</v>
      </c>
      <c r="B21" s="33" t="s">
        <v>38</v>
      </c>
      <c r="C21" s="32">
        <f>C4</f>
        <v>52501.3</v>
      </c>
      <c r="D21" s="32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-5.1694250879693671E-4</v>
      </c>
      <c r="Q21" s="2">
        <f>+C21-15018.5</f>
        <v>37482.800000000003</v>
      </c>
    </row>
    <row r="22" spans="1:17" x14ac:dyDescent="0.2">
      <c r="A22" s="29" t="s">
        <v>42</v>
      </c>
      <c r="B22" s="34" t="s">
        <v>38</v>
      </c>
      <c r="C22" s="35">
        <v>53327.6489</v>
      </c>
      <c r="D22" s="35">
        <v>6.9999999999999999E-4</v>
      </c>
      <c r="E22">
        <f>+(C22-C$7)/C$8</f>
        <v>378.99914921720978</v>
      </c>
      <c r="F22">
        <f>ROUND(2*E22,0)/2</f>
        <v>379</v>
      </c>
      <c r="G22">
        <f>+C22-(C$7+F22*C$8)</f>
        <v>-1.8550000022514723E-3</v>
      </c>
      <c r="I22">
        <f>+G22</f>
        <v>-1.8550000022514723E-3</v>
      </c>
      <c r="O22">
        <f ca="1">+C$11+C$12*$F22</f>
        <v>-1.2706147358524571E-3</v>
      </c>
      <c r="Q22" s="2">
        <f>+C22-15018.5</f>
        <v>38309.1489</v>
      </c>
    </row>
    <row r="23" spans="1:17" x14ac:dyDescent="0.2">
      <c r="A23" s="36" t="s">
        <v>44</v>
      </c>
      <c r="B23" s="37" t="s">
        <v>45</v>
      </c>
      <c r="C23" s="38">
        <v>59661.546000000002</v>
      </c>
      <c r="D23" s="36">
        <v>8.0000000000000002E-3</v>
      </c>
      <c r="E23">
        <f>+(C23-C$7)/C$8</f>
        <v>3283.9967986717693</v>
      </c>
      <c r="F23">
        <f>ROUND(2*E23,0)/2</f>
        <v>3284</v>
      </c>
      <c r="G23">
        <f>+C23-(C$7+F23*C$8)</f>
        <v>-6.9799999982933514E-3</v>
      </c>
      <c r="I23">
        <f>+G23</f>
        <v>-6.9799999982933514E-3</v>
      </c>
      <c r="O23">
        <f ca="1">+C$11+C$12*$F23</f>
        <v>-7.0474427558954306E-3</v>
      </c>
      <c r="Q23" s="2">
        <f>+C23-15018.5</f>
        <v>44643.046000000002</v>
      </c>
    </row>
    <row r="24" spans="1:17" x14ac:dyDescent="0.2">
      <c r="C24" s="10"/>
      <c r="D24" s="10"/>
    </row>
    <row r="25" spans="1:17" x14ac:dyDescent="0.2">
      <c r="C25" s="10"/>
      <c r="D25" s="10"/>
    </row>
    <row r="26" spans="1:17" x14ac:dyDescent="0.2">
      <c r="C26" s="10"/>
      <c r="D26" s="10"/>
    </row>
    <row r="27" spans="1:17" x14ac:dyDescent="0.2">
      <c r="C27" s="10"/>
      <c r="D27" s="10"/>
    </row>
    <row r="28" spans="1:17" x14ac:dyDescent="0.2">
      <c r="C28" s="10"/>
      <c r="D28" s="10"/>
    </row>
    <row r="29" spans="1:17" x14ac:dyDescent="0.2">
      <c r="C29" s="10"/>
      <c r="D29" s="10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2023-01-26T05:03:56Z</dcterms:modified>
</cp:coreProperties>
</file>