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6143808-742D-428E-B34B-8F5B22266E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13" i="1" l="1"/>
  <c r="F313" i="1" s="1"/>
  <c r="Q313" i="1"/>
  <c r="S313" i="1"/>
  <c r="E314" i="1"/>
  <c r="F314" i="1" s="1"/>
  <c r="Q314" i="1"/>
  <c r="S314" i="1"/>
  <c r="E315" i="1"/>
  <c r="F315" i="1"/>
  <c r="P315" i="1" s="1"/>
  <c r="Q315" i="1"/>
  <c r="S315" i="1"/>
  <c r="E316" i="1"/>
  <c r="F316" i="1"/>
  <c r="G316" i="1" s="1"/>
  <c r="K316" i="1" s="1"/>
  <c r="Q316" i="1"/>
  <c r="S316" i="1"/>
  <c r="E317" i="1"/>
  <c r="F317" i="1" s="1"/>
  <c r="Q317" i="1"/>
  <c r="S317" i="1"/>
  <c r="E318" i="1"/>
  <c r="F318" i="1" s="1"/>
  <c r="Q318" i="1"/>
  <c r="S318" i="1"/>
  <c r="E319" i="1"/>
  <c r="F319" i="1"/>
  <c r="Q319" i="1"/>
  <c r="S319" i="1"/>
  <c r="E320" i="1"/>
  <c r="F320" i="1"/>
  <c r="G320" i="1" s="1"/>
  <c r="K320" i="1" s="1"/>
  <c r="Q320" i="1"/>
  <c r="S320" i="1"/>
  <c r="E321" i="1"/>
  <c r="F321" i="1" s="1"/>
  <c r="Q321" i="1"/>
  <c r="S321" i="1"/>
  <c r="E322" i="1"/>
  <c r="F322" i="1" s="1"/>
  <c r="Q322" i="1"/>
  <c r="S322" i="1"/>
  <c r="E323" i="1"/>
  <c r="F323" i="1"/>
  <c r="Q323" i="1"/>
  <c r="S323" i="1"/>
  <c r="E307" i="1"/>
  <c r="F307" i="1"/>
  <c r="Q307" i="1"/>
  <c r="S307" i="1"/>
  <c r="E308" i="1"/>
  <c r="F308" i="1"/>
  <c r="G308" i="1"/>
  <c r="K308" i="1"/>
  <c r="Q308" i="1"/>
  <c r="S308" i="1"/>
  <c r="E309" i="1"/>
  <c r="F309" i="1"/>
  <c r="Q309" i="1"/>
  <c r="S309" i="1"/>
  <c r="E310" i="1"/>
  <c r="F310" i="1"/>
  <c r="G310" i="1"/>
  <c r="K310" i="1"/>
  <c r="Q310" i="1"/>
  <c r="S310" i="1"/>
  <c r="E311" i="1"/>
  <c r="F311" i="1"/>
  <c r="Q311" i="1"/>
  <c r="S311" i="1"/>
  <c r="E312" i="1"/>
  <c r="F312" i="1"/>
  <c r="G312" i="1"/>
  <c r="K312" i="1"/>
  <c r="Q312" i="1"/>
  <c r="S312" i="1"/>
  <c r="D11" i="1"/>
  <c r="P312" i="1" s="1"/>
  <c r="R312" i="1" s="1"/>
  <c r="T312" i="1" s="1"/>
  <c r="D12" i="1"/>
  <c r="Q306" i="1"/>
  <c r="S306" i="1"/>
  <c r="D9" i="1"/>
  <c r="C9" i="1"/>
  <c r="Q302" i="1"/>
  <c r="S302" i="1"/>
  <c r="Q303" i="1"/>
  <c r="S303" i="1"/>
  <c r="Q304" i="1"/>
  <c r="S304" i="1"/>
  <c r="Q305" i="1"/>
  <c r="S305" i="1"/>
  <c r="Q301" i="1"/>
  <c r="S301" i="1"/>
  <c r="Q298" i="1"/>
  <c r="S298" i="1"/>
  <c r="S300" i="1"/>
  <c r="Q300" i="1"/>
  <c r="S299" i="1"/>
  <c r="Q299" i="1"/>
  <c r="S297" i="1"/>
  <c r="Q297" i="1"/>
  <c r="S296" i="1"/>
  <c r="Q296" i="1"/>
  <c r="S295" i="1"/>
  <c r="Q295" i="1"/>
  <c r="D13" i="1"/>
  <c r="S121" i="1"/>
  <c r="S273" i="1"/>
  <c r="S274" i="1"/>
  <c r="S283" i="1"/>
  <c r="S284" i="1"/>
  <c r="S285" i="1"/>
  <c r="S286" i="1"/>
  <c r="S287" i="1"/>
  <c r="S289" i="1"/>
  <c r="S290" i="1"/>
  <c r="S291" i="1"/>
  <c r="S292" i="1"/>
  <c r="S293" i="1"/>
  <c r="S120" i="1"/>
  <c r="S294" i="1"/>
  <c r="S281" i="1"/>
  <c r="S280" i="1"/>
  <c r="S81" i="1"/>
  <c r="S271" i="1"/>
  <c r="S76" i="1"/>
  <c r="S288" i="1"/>
  <c r="S253" i="1"/>
  <c r="S21" i="1"/>
  <c r="S230" i="1"/>
  <c r="S244" i="1"/>
  <c r="S91" i="1"/>
  <c r="S212" i="1"/>
  <c r="S245" i="1"/>
  <c r="S239" i="1"/>
  <c r="S208" i="1"/>
  <c r="S207" i="1"/>
  <c r="S247" i="1"/>
  <c r="S221" i="1"/>
  <c r="S210" i="1"/>
  <c r="S257" i="1"/>
  <c r="S71" i="1"/>
  <c r="S211" i="1"/>
  <c r="S248" i="1"/>
  <c r="S242" i="1"/>
  <c r="S243" i="1"/>
  <c r="S80" i="1"/>
  <c r="S201" i="1"/>
  <c r="S279" i="1"/>
  <c r="S252" i="1"/>
  <c r="S231" i="1"/>
  <c r="S256" i="1"/>
  <c r="S225" i="1"/>
  <c r="S249" i="1"/>
  <c r="S183" i="1"/>
  <c r="S213" i="1"/>
  <c r="S194" i="1"/>
  <c r="S173" i="1"/>
  <c r="S241" i="1"/>
  <c r="S262" i="1"/>
  <c r="S214" i="1"/>
  <c r="S268" i="1"/>
  <c r="S182" i="1"/>
  <c r="S275" i="1"/>
  <c r="S167" i="1"/>
  <c r="S234" i="1"/>
  <c r="S65" i="1"/>
  <c r="S240" i="1"/>
  <c r="S250" i="1"/>
  <c r="S233" i="1"/>
  <c r="S224" i="1"/>
  <c r="S259" i="1"/>
  <c r="S215" i="1"/>
  <c r="S196" i="1"/>
  <c r="S266" i="1"/>
  <c r="S267" i="1"/>
  <c r="S265" i="1"/>
  <c r="S246" i="1"/>
  <c r="S278" i="1"/>
  <c r="S198" i="1"/>
  <c r="S200" i="1"/>
  <c r="S223" i="1"/>
  <c r="S184" i="1"/>
  <c r="S185" i="1"/>
  <c r="S155" i="1"/>
  <c r="S170" i="1"/>
  <c r="S177" i="1"/>
  <c r="S264" i="1"/>
  <c r="S220" i="1"/>
  <c r="S255" i="1"/>
  <c r="S269" i="1"/>
  <c r="S232" i="1"/>
  <c r="S159" i="1"/>
  <c r="S203" i="1"/>
  <c r="S227" i="1"/>
  <c r="S164" i="1"/>
  <c r="S169" i="1"/>
  <c r="S186" i="1"/>
  <c r="S187" i="1"/>
  <c r="S222" i="1"/>
  <c r="S235" i="1"/>
  <c r="S125" i="1"/>
  <c r="S126" i="1"/>
  <c r="S124" i="1"/>
  <c r="S205" i="1"/>
  <c r="S135" i="1"/>
  <c r="S206" i="1"/>
  <c r="S161" i="1"/>
  <c r="S251" i="1"/>
  <c r="S160" i="1"/>
  <c r="S228" i="1"/>
  <c r="S276" i="1"/>
  <c r="S78" i="1"/>
  <c r="S149" i="1"/>
  <c r="S237" i="1"/>
  <c r="S85" i="1"/>
  <c r="S174" i="1"/>
  <c r="S72" i="1"/>
  <c r="S270" i="1"/>
  <c r="S202" i="1"/>
  <c r="S254" i="1"/>
  <c r="S260" i="1"/>
  <c r="S67" i="1"/>
  <c r="S191" i="1"/>
  <c r="S25" i="1"/>
  <c r="S181" i="1"/>
  <c r="S209" i="1"/>
  <c r="S195" i="1"/>
  <c r="S226" i="1"/>
  <c r="S216" i="1"/>
  <c r="S236" i="1"/>
  <c r="S175" i="1"/>
  <c r="S66" i="1"/>
  <c r="S162" i="1"/>
  <c r="S156" i="1"/>
  <c r="S34" i="1"/>
  <c r="S68" i="1"/>
  <c r="S193" i="1"/>
  <c r="S192" i="1"/>
  <c r="S197" i="1"/>
  <c r="S199" i="1"/>
  <c r="S53" i="1"/>
  <c r="S204" i="1"/>
  <c r="S219" i="1"/>
  <c r="S188" i="1"/>
  <c r="S150" i="1"/>
  <c r="S163" i="1"/>
  <c r="S176" i="1"/>
  <c r="S165" i="1"/>
  <c r="S83" i="1"/>
  <c r="S31" i="1"/>
  <c r="S238" i="1"/>
  <c r="S263" i="1"/>
  <c r="S277" i="1"/>
  <c r="S261" i="1"/>
  <c r="S115" i="1"/>
  <c r="S157" i="1"/>
  <c r="S258" i="1"/>
  <c r="S33" i="1"/>
  <c r="S179" i="1"/>
  <c r="S168" i="1"/>
  <c r="S217" i="1"/>
  <c r="S64" i="1"/>
  <c r="S158" i="1"/>
  <c r="S69" i="1"/>
  <c r="S92" i="1"/>
  <c r="S70" i="1"/>
  <c r="S41" i="1"/>
  <c r="S61" i="1"/>
  <c r="S180" i="1"/>
  <c r="S129" i="1"/>
  <c r="S130" i="1"/>
  <c r="S229" i="1"/>
  <c r="S148" i="1"/>
  <c r="S59" i="1"/>
  <c r="S60" i="1"/>
  <c r="S189" i="1"/>
  <c r="S190" i="1"/>
  <c r="S178" i="1"/>
  <c r="S151" i="1"/>
  <c r="S42" i="1"/>
  <c r="S144" i="1"/>
  <c r="S23" i="1"/>
  <c r="S55" i="1"/>
  <c r="S152" i="1"/>
  <c r="S154" i="1"/>
  <c r="S73" i="1"/>
  <c r="S48" i="1"/>
  <c r="S136" i="1"/>
  <c r="S138" i="1"/>
  <c r="S218" i="1"/>
  <c r="S56" i="1"/>
  <c r="S142" i="1"/>
  <c r="S89" i="1"/>
  <c r="S24" i="1"/>
  <c r="S95" i="1"/>
  <c r="S79" i="1"/>
  <c r="S93" i="1"/>
  <c r="S58" i="1"/>
  <c r="S272" i="1"/>
  <c r="S43" i="1"/>
  <c r="S74" i="1"/>
  <c r="S75" i="1"/>
  <c r="S171" i="1"/>
  <c r="S63" i="1"/>
  <c r="S146" i="1"/>
  <c r="S147" i="1"/>
  <c r="S32" i="1"/>
  <c r="S52" i="1"/>
  <c r="S145" i="1"/>
  <c r="S44" i="1"/>
  <c r="S172" i="1"/>
  <c r="S54" i="1"/>
  <c r="S166" i="1"/>
  <c r="S90" i="1"/>
  <c r="S127" i="1"/>
  <c r="S128" i="1"/>
  <c r="S131" i="1"/>
  <c r="S132" i="1"/>
  <c r="S49" i="1"/>
  <c r="S84" i="1"/>
  <c r="S45" i="1"/>
  <c r="S101" i="1"/>
  <c r="S39" i="1"/>
  <c r="S86" i="1"/>
  <c r="S153" i="1"/>
  <c r="S114" i="1"/>
  <c r="S37" i="1"/>
  <c r="S47" i="1"/>
  <c r="S57" i="1"/>
  <c r="S35" i="1"/>
  <c r="S123" i="1"/>
  <c r="S30" i="1"/>
  <c r="S88" i="1"/>
  <c r="S82" i="1"/>
  <c r="S27" i="1"/>
  <c r="S137" i="1"/>
  <c r="S107" i="1"/>
  <c r="S40" i="1"/>
  <c r="S62" i="1"/>
  <c r="S143" i="1"/>
  <c r="S77" i="1"/>
  <c r="S104" i="1"/>
  <c r="S38" i="1"/>
  <c r="S87" i="1"/>
  <c r="S111" i="1"/>
  <c r="S28" i="1"/>
  <c r="S46" i="1"/>
  <c r="S139" i="1"/>
  <c r="S112" i="1"/>
  <c r="S122" i="1"/>
  <c r="S118" i="1"/>
  <c r="S22" i="1"/>
  <c r="S140" i="1"/>
  <c r="S141" i="1"/>
  <c r="S51" i="1"/>
  <c r="S117" i="1"/>
  <c r="S108" i="1"/>
  <c r="S26" i="1"/>
  <c r="S109" i="1"/>
  <c r="S133" i="1"/>
  <c r="S134" i="1"/>
  <c r="S110" i="1"/>
  <c r="S119" i="1"/>
  <c r="S36" i="1"/>
  <c r="S29" i="1"/>
  <c r="S282" i="1"/>
  <c r="S103" i="1"/>
  <c r="S98" i="1"/>
  <c r="S94" i="1"/>
  <c r="S106" i="1"/>
  <c r="S100" i="1"/>
  <c r="S50" i="1"/>
  <c r="S99" i="1"/>
  <c r="S116" i="1"/>
  <c r="S113" i="1"/>
  <c r="S97" i="1"/>
  <c r="S105" i="1"/>
  <c r="S96" i="1"/>
  <c r="S102" i="1"/>
  <c r="E32" i="1"/>
  <c r="F32" i="1"/>
  <c r="G32" i="1"/>
  <c r="I32" i="1"/>
  <c r="E41" i="1"/>
  <c r="F41" i="1"/>
  <c r="E52" i="1"/>
  <c r="F52" i="1"/>
  <c r="E57" i="1"/>
  <c r="F57" i="1"/>
  <c r="E68" i="1"/>
  <c r="F68" i="1"/>
  <c r="E73" i="1"/>
  <c r="F73" i="1"/>
  <c r="Q21" i="1"/>
  <c r="W16" i="1"/>
  <c r="W8" i="1"/>
  <c r="C8" i="1"/>
  <c r="E278" i="1"/>
  <c r="F278" i="1"/>
  <c r="C7" i="1"/>
  <c r="E24" i="1"/>
  <c r="F24" i="1"/>
  <c r="G57" i="1"/>
  <c r="G41" i="1"/>
  <c r="I41" i="1"/>
  <c r="G52" i="1"/>
  <c r="I52" i="1"/>
  <c r="I57" i="1"/>
  <c r="G24" i="1"/>
  <c r="I24" i="1"/>
  <c r="G68" i="1"/>
  <c r="I68" i="1"/>
  <c r="G73" i="1"/>
  <c r="I73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1" i="1"/>
  <c r="Q52" i="1"/>
  <c r="Q53" i="1"/>
  <c r="Q54" i="1"/>
  <c r="Q55" i="1"/>
  <c r="Q56" i="1"/>
  <c r="Q57" i="1"/>
  <c r="Q58" i="1"/>
  <c r="Q60" i="1"/>
  <c r="Q59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4" i="1"/>
  <c r="Q77" i="1"/>
  <c r="Q78" i="1"/>
  <c r="Q79" i="1"/>
  <c r="Q80" i="1"/>
  <c r="Q82" i="1"/>
  <c r="Q83" i="1"/>
  <c r="Q84" i="1"/>
  <c r="Q85" i="1"/>
  <c r="Q86" i="1"/>
  <c r="Q87" i="1"/>
  <c r="Q88" i="1"/>
  <c r="Q89" i="1"/>
  <c r="Q90" i="1"/>
  <c r="Q91" i="1"/>
  <c r="Q92" i="1"/>
  <c r="Q93" i="1"/>
  <c r="Q95" i="1"/>
  <c r="Q101" i="1"/>
  <c r="Q104" i="1"/>
  <c r="Q108" i="1"/>
  <c r="Q109" i="1"/>
  <c r="Q119" i="1"/>
  <c r="Q122" i="1"/>
  <c r="G111" i="3"/>
  <c r="C111" i="3"/>
  <c r="G110" i="3"/>
  <c r="C110" i="3"/>
  <c r="G109" i="3"/>
  <c r="C109" i="3"/>
  <c r="G108" i="3"/>
  <c r="C108" i="3"/>
  <c r="G107" i="3"/>
  <c r="C107" i="3"/>
  <c r="G106" i="3"/>
  <c r="C106" i="3"/>
  <c r="G105" i="3"/>
  <c r="C105" i="3"/>
  <c r="G104" i="3"/>
  <c r="C104" i="3"/>
  <c r="G103" i="3"/>
  <c r="C103" i="3"/>
  <c r="G102" i="3"/>
  <c r="C102" i="3"/>
  <c r="G101" i="3"/>
  <c r="C101" i="3"/>
  <c r="G100" i="3"/>
  <c r="C100" i="3"/>
  <c r="G99" i="3"/>
  <c r="C99" i="3"/>
  <c r="G98" i="3"/>
  <c r="C98" i="3"/>
  <c r="G97" i="3"/>
  <c r="C97" i="3"/>
  <c r="G96" i="3"/>
  <c r="C96" i="3"/>
  <c r="G95" i="3"/>
  <c r="C95" i="3"/>
  <c r="G94" i="3"/>
  <c r="C94" i="3"/>
  <c r="G93" i="3"/>
  <c r="C93" i="3"/>
  <c r="G92" i="3"/>
  <c r="C92" i="3"/>
  <c r="G91" i="3"/>
  <c r="C91" i="3"/>
  <c r="G90" i="3"/>
  <c r="C90" i="3"/>
  <c r="G89" i="3"/>
  <c r="C89" i="3"/>
  <c r="G88" i="3"/>
  <c r="C88" i="3"/>
  <c r="G87" i="3"/>
  <c r="C87" i="3"/>
  <c r="G86" i="3"/>
  <c r="C86" i="3"/>
  <c r="G85" i="3"/>
  <c r="C85" i="3"/>
  <c r="G84" i="3"/>
  <c r="C84" i="3"/>
  <c r="G83" i="3"/>
  <c r="C83" i="3"/>
  <c r="G82" i="3"/>
  <c r="C82" i="3"/>
  <c r="G81" i="3"/>
  <c r="C81" i="3"/>
  <c r="G80" i="3"/>
  <c r="C80" i="3"/>
  <c r="G79" i="3"/>
  <c r="C79" i="3"/>
  <c r="G78" i="3"/>
  <c r="C78" i="3"/>
  <c r="G77" i="3"/>
  <c r="C77" i="3"/>
  <c r="G76" i="3"/>
  <c r="C76" i="3"/>
  <c r="G75" i="3"/>
  <c r="C75" i="3"/>
  <c r="G74" i="3"/>
  <c r="C74" i="3"/>
  <c r="G73" i="3"/>
  <c r="C73" i="3"/>
  <c r="G72" i="3"/>
  <c r="C72" i="3"/>
  <c r="G71" i="3"/>
  <c r="C71" i="3"/>
  <c r="G70" i="3"/>
  <c r="C70" i="3"/>
  <c r="G69" i="3"/>
  <c r="C69" i="3"/>
  <c r="G68" i="3"/>
  <c r="C68" i="3"/>
  <c r="G67" i="3"/>
  <c r="C67" i="3"/>
  <c r="G66" i="3"/>
  <c r="C66" i="3"/>
  <c r="G65" i="3"/>
  <c r="C65" i="3"/>
  <c r="G64" i="3"/>
  <c r="C64" i="3"/>
  <c r="G63" i="3"/>
  <c r="C63" i="3"/>
  <c r="G62" i="3"/>
  <c r="C62" i="3"/>
  <c r="G61" i="3"/>
  <c r="C61" i="3"/>
  <c r="G60" i="3"/>
  <c r="C60" i="3"/>
  <c r="G59" i="3"/>
  <c r="C59" i="3"/>
  <c r="G58" i="3"/>
  <c r="C58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188" i="3"/>
  <c r="C188" i="3"/>
  <c r="G31" i="3"/>
  <c r="C31" i="3"/>
  <c r="G187" i="3"/>
  <c r="C187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186" i="3"/>
  <c r="C186" i="3"/>
  <c r="G185" i="3"/>
  <c r="C185" i="3"/>
  <c r="G21" i="3"/>
  <c r="C21" i="3"/>
  <c r="G20" i="3"/>
  <c r="C20" i="3"/>
  <c r="G19" i="3"/>
  <c r="C19" i="3"/>
  <c r="G184" i="3"/>
  <c r="C184" i="3"/>
  <c r="G18" i="3"/>
  <c r="C18" i="3"/>
  <c r="G183" i="3"/>
  <c r="C183" i="3"/>
  <c r="G17" i="3"/>
  <c r="C17" i="3"/>
  <c r="G16" i="3"/>
  <c r="C16" i="3"/>
  <c r="G15" i="3"/>
  <c r="C15" i="3"/>
  <c r="G14" i="3"/>
  <c r="C14" i="3"/>
  <c r="G13" i="3"/>
  <c r="C13" i="3"/>
  <c r="G182" i="3"/>
  <c r="C182" i="3"/>
  <c r="G12" i="3"/>
  <c r="C12" i="3"/>
  <c r="G181" i="3"/>
  <c r="C181" i="3"/>
  <c r="G180" i="3"/>
  <c r="C180" i="3"/>
  <c r="G179" i="3"/>
  <c r="C179" i="3"/>
  <c r="G178" i="3"/>
  <c r="C178" i="3"/>
  <c r="G177" i="3"/>
  <c r="C177" i="3"/>
  <c r="G176" i="3"/>
  <c r="C176" i="3"/>
  <c r="G175" i="3"/>
  <c r="C175" i="3"/>
  <c r="G174" i="3"/>
  <c r="C174" i="3"/>
  <c r="G173" i="3"/>
  <c r="C173" i="3"/>
  <c r="G172" i="3"/>
  <c r="C172" i="3"/>
  <c r="G171" i="3"/>
  <c r="C171" i="3"/>
  <c r="G170" i="3"/>
  <c r="C170" i="3"/>
  <c r="G169" i="3"/>
  <c r="C169" i="3"/>
  <c r="G168" i="3"/>
  <c r="C168" i="3"/>
  <c r="G167" i="3"/>
  <c r="C167" i="3"/>
  <c r="G166" i="3"/>
  <c r="C166" i="3"/>
  <c r="G165" i="3"/>
  <c r="C165" i="3"/>
  <c r="G164" i="3"/>
  <c r="C164" i="3"/>
  <c r="G163" i="3"/>
  <c r="C163" i="3"/>
  <c r="E163" i="3"/>
  <c r="G162" i="3"/>
  <c r="C162" i="3"/>
  <c r="G161" i="3"/>
  <c r="C161" i="3"/>
  <c r="G160" i="3"/>
  <c r="C160" i="3"/>
  <c r="G159" i="3"/>
  <c r="C159" i="3"/>
  <c r="G158" i="3"/>
  <c r="C158" i="3"/>
  <c r="E158" i="3"/>
  <c r="G157" i="3"/>
  <c r="C157" i="3"/>
  <c r="G156" i="3"/>
  <c r="C156" i="3"/>
  <c r="G155" i="3"/>
  <c r="C155" i="3"/>
  <c r="G154" i="3"/>
  <c r="C154" i="3"/>
  <c r="G153" i="3"/>
  <c r="C153" i="3"/>
  <c r="G152" i="3"/>
  <c r="C152" i="3"/>
  <c r="G151" i="3"/>
  <c r="C151" i="3"/>
  <c r="G150" i="3"/>
  <c r="C150" i="3"/>
  <c r="G149" i="3"/>
  <c r="C149" i="3"/>
  <c r="G148" i="3"/>
  <c r="C148" i="3"/>
  <c r="G147" i="3"/>
  <c r="C147" i="3"/>
  <c r="E147" i="3"/>
  <c r="G146" i="3"/>
  <c r="C146" i="3"/>
  <c r="G145" i="3"/>
  <c r="C145" i="3"/>
  <c r="G144" i="3"/>
  <c r="C144" i="3"/>
  <c r="G143" i="3"/>
  <c r="C143" i="3"/>
  <c r="G142" i="3"/>
  <c r="C142" i="3"/>
  <c r="E142" i="3"/>
  <c r="G141" i="3"/>
  <c r="C141" i="3"/>
  <c r="G11" i="3"/>
  <c r="C11" i="3"/>
  <c r="G140" i="3"/>
  <c r="C140" i="3"/>
  <c r="G139" i="3"/>
  <c r="C139" i="3"/>
  <c r="G138" i="3"/>
  <c r="C138" i="3"/>
  <c r="G137" i="3"/>
  <c r="C137" i="3"/>
  <c r="G136" i="3"/>
  <c r="C136" i="3"/>
  <c r="G135" i="3"/>
  <c r="C135" i="3"/>
  <c r="G134" i="3"/>
  <c r="C134" i="3"/>
  <c r="G133" i="3"/>
  <c r="C133" i="3"/>
  <c r="G132" i="3"/>
  <c r="C132" i="3"/>
  <c r="E132" i="3"/>
  <c r="G131" i="3"/>
  <c r="C131" i="3"/>
  <c r="G130" i="3"/>
  <c r="C130" i="3"/>
  <c r="G129" i="3"/>
  <c r="C129" i="3"/>
  <c r="G128" i="3"/>
  <c r="C128" i="3"/>
  <c r="G127" i="3"/>
  <c r="C127" i="3"/>
  <c r="G126" i="3"/>
  <c r="C126" i="3"/>
  <c r="G125" i="3"/>
  <c r="C125" i="3"/>
  <c r="G124" i="3"/>
  <c r="C124" i="3"/>
  <c r="G123" i="3"/>
  <c r="C123" i="3"/>
  <c r="E123" i="3"/>
  <c r="G122" i="3"/>
  <c r="C122" i="3"/>
  <c r="G121" i="3"/>
  <c r="C121" i="3"/>
  <c r="G120" i="3"/>
  <c r="C120" i="3"/>
  <c r="G119" i="3"/>
  <c r="C119" i="3"/>
  <c r="G118" i="3"/>
  <c r="C118" i="3"/>
  <c r="G117" i="3"/>
  <c r="C117" i="3"/>
  <c r="G116" i="3"/>
  <c r="C116" i="3"/>
  <c r="G115" i="3"/>
  <c r="C115" i="3"/>
  <c r="E115" i="3"/>
  <c r="G114" i="3"/>
  <c r="C114" i="3"/>
  <c r="G113" i="3"/>
  <c r="C113" i="3"/>
  <c r="G112" i="3"/>
  <c r="C112" i="3"/>
  <c r="H111" i="3"/>
  <c r="D111" i="3"/>
  <c r="B111" i="3"/>
  <c r="A111" i="3"/>
  <c r="H110" i="3"/>
  <c r="B110" i="3"/>
  <c r="D110" i="3"/>
  <c r="A110" i="3"/>
  <c r="H109" i="3"/>
  <c r="D109" i="3"/>
  <c r="B109" i="3"/>
  <c r="A109" i="3"/>
  <c r="H108" i="3"/>
  <c r="B108" i="3"/>
  <c r="D108" i="3"/>
  <c r="A108" i="3"/>
  <c r="H107" i="3"/>
  <c r="D107" i="3"/>
  <c r="B107" i="3"/>
  <c r="A107" i="3"/>
  <c r="H106" i="3"/>
  <c r="B106" i="3"/>
  <c r="D106" i="3"/>
  <c r="A106" i="3"/>
  <c r="H105" i="3"/>
  <c r="D105" i="3"/>
  <c r="B105" i="3"/>
  <c r="A105" i="3"/>
  <c r="H104" i="3"/>
  <c r="B104" i="3"/>
  <c r="D104" i="3"/>
  <c r="A104" i="3"/>
  <c r="H103" i="3"/>
  <c r="D103" i="3"/>
  <c r="B103" i="3"/>
  <c r="A103" i="3"/>
  <c r="H102" i="3"/>
  <c r="B102" i="3"/>
  <c r="D102" i="3"/>
  <c r="A102" i="3"/>
  <c r="H101" i="3"/>
  <c r="D101" i="3"/>
  <c r="B101" i="3"/>
  <c r="A101" i="3"/>
  <c r="H100" i="3"/>
  <c r="B100" i="3"/>
  <c r="D100" i="3"/>
  <c r="A100" i="3"/>
  <c r="H99" i="3"/>
  <c r="D99" i="3"/>
  <c r="B99" i="3"/>
  <c r="A99" i="3"/>
  <c r="H98" i="3"/>
  <c r="B98" i="3"/>
  <c r="D98" i="3"/>
  <c r="A98" i="3"/>
  <c r="H97" i="3"/>
  <c r="D97" i="3"/>
  <c r="B97" i="3"/>
  <c r="A97" i="3"/>
  <c r="H96" i="3"/>
  <c r="B96" i="3"/>
  <c r="D96" i="3"/>
  <c r="A96" i="3"/>
  <c r="H95" i="3"/>
  <c r="D95" i="3"/>
  <c r="B95" i="3"/>
  <c r="A95" i="3"/>
  <c r="H94" i="3"/>
  <c r="B94" i="3"/>
  <c r="D94" i="3"/>
  <c r="A94" i="3"/>
  <c r="H93" i="3"/>
  <c r="D93" i="3"/>
  <c r="B93" i="3"/>
  <c r="A93" i="3"/>
  <c r="H92" i="3"/>
  <c r="B92" i="3"/>
  <c r="D92" i="3"/>
  <c r="A92" i="3"/>
  <c r="H91" i="3"/>
  <c r="D91" i="3"/>
  <c r="B91" i="3"/>
  <c r="A91" i="3"/>
  <c r="H90" i="3"/>
  <c r="B90" i="3"/>
  <c r="D90" i="3"/>
  <c r="A90" i="3"/>
  <c r="H89" i="3"/>
  <c r="D89" i="3"/>
  <c r="B89" i="3"/>
  <c r="A89" i="3"/>
  <c r="H88" i="3"/>
  <c r="B88" i="3"/>
  <c r="D88" i="3"/>
  <c r="A88" i="3"/>
  <c r="H87" i="3"/>
  <c r="D87" i="3"/>
  <c r="B87" i="3"/>
  <c r="A87" i="3"/>
  <c r="H86" i="3"/>
  <c r="B86" i="3"/>
  <c r="D86" i="3"/>
  <c r="A86" i="3"/>
  <c r="H85" i="3"/>
  <c r="D85" i="3"/>
  <c r="B85" i="3"/>
  <c r="A85" i="3"/>
  <c r="H84" i="3"/>
  <c r="B84" i="3"/>
  <c r="D84" i="3"/>
  <c r="A84" i="3"/>
  <c r="H83" i="3"/>
  <c r="D83" i="3"/>
  <c r="B83" i="3"/>
  <c r="A83" i="3"/>
  <c r="H82" i="3"/>
  <c r="B82" i="3"/>
  <c r="D82" i="3"/>
  <c r="A82" i="3"/>
  <c r="H81" i="3"/>
  <c r="D81" i="3"/>
  <c r="B81" i="3"/>
  <c r="A81" i="3"/>
  <c r="H80" i="3"/>
  <c r="B80" i="3"/>
  <c r="D80" i="3"/>
  <c r="A80" i="3"/>
  <c r="H79" i="3"/>
  <c r="D79" i="3"/>
  <c r="B79" i="3"/>
  <c r="A79" i="3"/>
  <c r="H78" i="3"/>
  <c r="B78" i="3"/>
  <c r="D78" i="3"/>
  <c r="A78" i="3"/>
  <c r="H77" i="3"/>
  <c r="D77" i="3"/>
  <c r="B77" i="3"/>
  <c r="A77" i="3"/>
  <c r="H76" i="3"/>
  <c r="B76" i="3"/>
  <c r="D76" i="3"/>
  <c r="A76" i="3"/>
  <c r="H75" i="3"/>
  <c r="D75" i="3"/>
  <c r="B75" i="3"/>
  <c r="A75" i="3"/>
  <c r="H74" i="3"/>
  <c r="B74" i="3"/>
  <c r="D74" i="3"/>
  <c r="A74" i="3"/>
  <c r="H73" i="3"/>
  <c r="D73" i="3"/>
  <c r="B73" i="3"/>
  <c r="A73" i="3"/>
  <c r="H72" i="3"/>
  <c r="B72" i="3"/>
  <c r="D72" i="3"/>
  <c r="A72" i="3"/>
  <c r="H71" i="3"/>
  <c r="D71" i="3"/>
  <c r="B71" i="3"/>
  <c r="A71" i="3"/>
  <c r="H70" i="3"/>
  <c r="B70" i="3"/>
  <c r="D70" i="3"/>
  <c r="A70" i="3"/>
  <c r="H69" i="3"/>
  <c r="D69" i="3"/>
  <c r="B69" i="3"/>
  <c r="A69" i="3"/>
  <c r="H68" i="3"/>
  <c r="B68" i="3"/>
  <c r="D68" i="3"/>
  <c r="A68" i="3"/>
  <c r="H67" i="3"/>
  <c r="D67" i="3"/>
  <c r="B67" i="3"/>
  <c r="A67" i="3"/>
  <c r="H66" i="3"/>
  <c r="B66" i="3"/>
  <c r="D66" i="3"/>
  <c r="A66" i="3"/>
  <c r="H65" i="3"/>
  <c r="D65" i="3"/>
  <c r="B65" i="3"/>
  <c r="A65" i="3"/>
  <c r="H64" i="3"/>
  <c r="B64" i="3"/>
  <c r="D64" i="3"/>
  <c r="A64" i="3"/>
  <c r="H63" i="3"/>
  <c r="D63" i="3"/>
  <c r="B63" i="3"/>
  <c r="A63" i="3"/>
  <c r="H62" i="3"/>
  <c r="B62" i="3"/>
  <c r="D62" i="3"/>
  <c r="A62" i="3"/>
  <c r="H61" i="3"/>
  <c r="D61" i="3"/>
  <c r="B61" i="3"/>
  <c r="A61" i="3"/>
  <c r="H60" i="3"/>
  <c r="B60" i="3"/>
  <c r="D60" i="3"/>
  <c r="A60" i="3"/>
  <c r="H59" i="3"/>
  <c r="D59" i="3"/>
  <c r="B59" i="3"/>
  <c r="A59" i="3"/>
  <c r="H58" i="3"/>
  <c r="B58" i="3"/>
  <c r="D58" i="3"/>
  <c r="A58" i="3"/>
  <c r="H57" i="3"/>
  <c r="D57" i="3"/>
  <c r="B57" i="3"/>
  <c r="A57" i="3"/>
  <c r="H56" i="3"/>
  <c r="B56" i="3"/>
  <c r="D56" i="3"/>
  <c r="A56" i="3"/>
  <c r="H55" i="3"/>
  <c r="D55" i="3"/>
  <c r="B55" i="3"/>
  <c r="A55" i="3"/>
  <c r="H54" i="3"/>
  <c r="B54" i="3"/>
  <c r="D54" i="3"/>
  <c r="A54" i="3"/>
  <c r="H53" i="3"/>
  <c r="D53" i="3"/>
  <c r="B53" i="3"/>
  <c r="A53" i="3"/>
  <c r="H52" i="3"/>
  <c r="B52" i="3"/>
  <c r="D52" i="3"/>
  <c r="A52" i="3"/>
  <c r="H51" i="3"/>
  <c r="D51" i="3"/>
  <c r="B51" i="3"/>
  <c r="A51" i="3"/>
  <c r="H50" i="3"/>
  <c r="B50" i="3"/>
  <c r="D50" i="3"/>
  <c r="A50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188" i="3"/>
  <c r="D188" i="3"/>
  <c r="B188" i="3"/>
  <c r="A188" i="3"/>
  <c r="H31" i="3"/>
  <c r="B31" i="3"/>
  <c r="D31" i="3"/>
  <c r="A31" i="3"/>
  <c r="H187" i="3"/>
  <c r="D187" i="3"/>
  <c r="B187" i="3"/>
  <c r="A187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24" i="3"/>
  <c r="B24" i="3"/>
  <c r="D24" i="3"/>
  <c r="A24" i="3"/>
  <c r="H23" i="3"/>
  <c r="D23" i="3"/>
  <c r="B23" i="3"/>
  <c r="A23" i="3"/>
  <c r="H22" i="3"/>
  <c r="B22" i="3"/>
  <c r="D22" i="3"/>
  <c r="A22" i="3"/>
  <c r="H186" i="3"/>
  <c r="D186" i="3"/>
  <c r="B186" i="3"/>
  <c r="A186" i="3"/>
  <c r="H185" i="3"/>
  <c r="B185" i="3"/>
  <c r="D185" i="3"/>
  <c r="A185" i="3"/>
  <c r="H21" i="3"/>
  <c r="D21" i="3"/>
  <c r="B21" i="3"/>
  <c r="A21" i="3"/>
  <c r="H20" i="3"/>
  <c r="B20" i="3"/>
  <c r="D20" i="3"/>
  <c r="A20" i="3"/>
  <c r="H19" i="3"/>
  <c r="D19" i="3"/>
  <c r="B19" i="3"/>
  <c r="A19" i="3"/>
  <c r="H184" i="3"/>
  <c r="B184" i="3"/>
  <c r="D184" i="3"/>
  <c r="A184" i="3"/>
  <c r="H18" i="3"/>
  <c r="D18" i="3"/>
  <c r="B18" i="3"/>
  <c r="A18" i="3"/>
  <c r="H183" i="3"/>
  <c r="B183" i="3"/>
  <c r="D183" i="3"/>
  <c r="A183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82" i="3"/>
  <c r="B182" i="3"/>
  <c r="D182" i="3"/>
  <c r="A182" i="3"/>
  <c r="H12" i="3"/>
  <c r="F12" i="3"/>
  <c r="D12" i="3"/>
  <c r="B12" i="3"/>
  <c r="A12" i="3"/>
  <c r="H181" i="3"/>
  <c r="B181" i="3"/>
  <c r="F181" i="3"/>
  <c r="D181" i="3"/>
  <c r="A181" i="3"/>
  <c r="H180" i="3"/>
  <c r="B180" i="3"/>
  <c r="F180" i="3"/>
  <c r="D180" i="3"/>
  <c r="A180" i="3"/>
  <c r="H179" i="3"/>
  <c r="F179" i="3"/>
  <c r="D179" i="3"/>
  <c r="B179" i="3"/>
  <c r="A179" i="3"/>
  <c r="H178" i="3"/>
  <c r="F178" i="3"/>
  <c r="D178" i="3"/>
  <c r="B178" i="3"/>
  <c r="A178" i="3"/>
  <c r="H177" i="3"/>
  <c r="D177" i="3"/>
  <c r="B177" i="3"/>
  <c r="A177" i="3"/>
  <c r="H176" i="3"/>
  <c r="B176" i="3"/>
  <c r="D176" i="3"/>
  <c r="A176" i="3"/>
  <c r="H175" i="3"/>
  <c r="D175" i="3"/>
  <c r="B175" i="3"/>
  <c r="A175" i="3"/>
  <c r="H174" i="3"/>
  <c r="B174" i="3"/>
  <c r="D174" i="3"/>
  <c r="A174" i="3"/>
  <c r="H173" i="3"/>
  <c r="D173" i="3"/>
  <c r="B173" i="3"/>
  <c r="A173" i="3"/>
  <c r="H172" i="3"/>
  <c r="B172" i="3"/>
  <c r="D172" i="3"/>
  <c r="A172" i="3"/>
  <c r="H171" i="3"/>
  <c r="D171" i="3"/>
  <c r="B171" i="3"/>
  <c r="A171" i="3"/>
  <c r="H170" i="3"/>
  <c r="B170" i="3"/>
  <c r="D170" i="3"/>
  <c r="A170" i="3"/>
  <c r="H169" i="3"/>
  <c r="D169" i="3"/>
  <c r="B169" i="3"/>
  <c r="A169" i="3"/>
  <c r="H168" i="3"/>
  <c r="B168" i="3"/>
  <c r="D168" i="3"/>
  <c r="A168" i="3"/>
  <c r="H167" i="3"/>
  <c r="D167" i="3"/>
  <c r="B167" i="3"/>
  <c r="A167" i="3"/>
  <c r="H166" i="3"/>
  <c r="B166" i="3"/>
  <c r="D166" i="3"/>
  <c r="A166" i="3"/>
  <c r="H165" i="3"/>
  <c r="D165" i="3"/>
  <c r="B165" i="3"/>
  <c r="A165" i="3"/>
  <c r="H164" i="3"/>
  <c r="B164" i="3"/>
  <c r="D164" i="3"/>
  <c r="A164" i="3"/>
  <c r="H163" i="3"/>
  <c r="D163" i="3"/>
  <c r="B163" i="3"/>
  <c r="A163" i="3"/>
  <c r="H162" i="3"/>
  <c r="B162" i="3"/>
  <c r="D162" i="3"/>
  <c r="A162" i="3"/>
  <c r="H161" i="3"/>
  <c r="D161" i="3"/>
  <c r="B161" i="3"/>
  <c r="A161" i="3"/>
  <c r="H160" i="3"/>
  <c r="B160" i="3"/>
  <c r="D160" i="3"/>
  <c r="A160" i="3"/>
  <c r="H159" i="3"/>
  <c r="D159" i="3"/>
  <c r="B159" i="3"/>
  <c r="A159" i="3"/>
  <c r="H158" i="3"/>
  <c r="B158" i="3"/>
  <c r="D158" i="3"/>
  <c r="A158" i="3"/>
  <c r="H157" i="3"/>
  <c r="D157" i="3"/>
  <c r="B157" i="3"/>
  <c r="A157" i="3"/>
  <c r="H156" i="3"/>
  <c r="B156" i="3"/>
  <c r="D156" i="3"/>
  <c r="A156" i="3"/>
  <c r="H155" i="3"/>
  <c r="D155" i="3"/>
  <c r="B155" i="3"/>
  <c r="A155" i="3"/>
  <c r="H154" i="3"/>
  <c r="B154" i="3"/>
  <c r="D154" i="3"/>
  <c r="A154" i="3"/>
  <c r="H153" i="3"/>
  <c r="D153" i="3"/>
  <c r="B153" i="3"/>
  <c r="A153" i="3"/>
  <c r="H152" i="3"/>
  <c r="B152" i="3"/>
  <c r="D152" i="3"/>
  <c r="A152" i="3"/>
  <c r="H151" i="3"/>
  <c r="D151" i="3"/>
  <c r="B151" i="3"/>
  <c r="A151" i="3"/>
  <c r="H150" i="3"/>
  <c r="B150" i="3"/>
  <c r="D150" i="3"/>
  <c r="A150" i="3"/>
  <c r="H149" i="3"/>
  <c r="D149" i="3"/>
  <c r="B149" i="3"/>
  <c r="A149" i="3"/>
  <c r="H148" i="3"/>
  <c r="B148" i="3"/>
  <c r="D148" i="3"/>
  <c r="A148" i="3"/>
  <c r="H147" i="3"/>
  <c r="D147" i="3"/>
  <c r="B147" i="3"/>
  <c r="A147" i="3"/>
  <c r="H146" i="3"/>
  <c r="B146" i="3"/>
  <c r="D146" i="3"/>
  <c r="A146" i="3"/>
  <c r="H145" i="3"/>
  <c r="D145" i="3"/>
  <c r="B145" i="3"/>
  <c r="A145" i="3"/>
  <c r="H144" i="3"/>
  <c r="B144" i="3"/>
  <c r="D144" i="3"/>
  <c r="A144" i="3"/>
  <c r="H143" i="3"/>
  <c r="D143" i="3"/>
  <c r="B143" i="3"/>
  <c r="A143" i="3"/>
  <c r="H142" i="3"/>
  <c r="B142" i="3"/>
  <c r="D142" i="3"/>
  <c r="A142" i="3"/>
  <c r="H141" i="3"/>
  <c r="D141" i="3"/>
  <c r="B141" i="3"/>
  <c r="A141" i="3"/>
  <c r="H11" i="3"/>
  <c r="B11" i="3"/>
  <c r="D11" i="3"/>
  <c r="A11" i="3"/>
  <c r="H140" i="3"/>
  <c r="D140" i="3"/>
  <c r="B140" i="3"/>
  <c r="A140" i="3"/>
  <c r="H139" i="3"/>
  <c r="B139" i="3"/>
  <c r="D139" i="3"/>
  <c r="A139" i="3"/>
  <c r="H138" i="3"/>
  <c r="D138" i="3"/>
  <c r="B138" i="3"/>
  <c r="A138" i="3"/>
  <c r="H137" i="3"/>
  <c r="B137" i="3"/>
  <c r="D137" i="3"/>
  <c r="A137" i="3"/>
  <c r="H136" i="3"/>
  <c r="D136" i="3"/>
  <c r="B136" i="3"/>
  <c r="A136" i="3"/>
  <c r="H135" i="3"/>
  <c r="B135" i="3"/>
  <c r="D135" i="3"/>
  <c r="A135" i="3"/>
  <c r="H134" i="3"/>
  <c r="D134" i="3"/>
  <c r="B134" i="3"/>
  <c r="A134" i="3"/>
  <c r="H133" i="3"/>
  <c r="B133" i="3"/>
  <c r="D133" i="3"/>
  <c r="A133" i="3"/>
  <c r="H132" i="3"/>
  <c r="D132" i="3"/>
  <c r="B132" i="3"/>
  <c r="A132" i="3"/>
  <c r="H131" i="3"/>
  <c r="B131" i="3"/>
  <c r="D131" i="3"/>
  <c r="A131" i="3"/>
  <c r="H130" i="3"/>
  <c r="D130" i="3"/>
  <c r="B130" i="3"/>
  <c r="A130" i="3"/>
  <c r="H129" i="3"/>
  <c r="B129" i="3"/>
  <c r="D129" i="3"/>
  <c r="A129" i="3"/>
  <c r="H128" i="3"/>
  <c r="D128" i="3"/>
  <c r="B128" i="3"/>
  <c r="A128" i="3"/>
  <c r="H127" i="3"/>
  <c r="B127" i="3"/>
  <c r="D127" i="3"/>
  <c r="A127" i="3"/>
  <c r="H126" i="3"/>
  <c r="D126" i="3"/>
  <c r="B126" i="3"/>
  <c r="A126" i="3"/>
  <c r="H125" i="3"/>
  <c r="B125" i="3"/>
  <c r="D125" i="3"/>
  <c r="A125" i="3"/>
  <c r="H124" i="3"/>
  <c r="D124" i="3"/>
  <c r="B124" i="3"/>
  <c r="A124" i="3"/>
  <c r="H123" i="3"/>
  <c r="B123" i="3"/>
  <c r="D123" i="3"/>
  <c r="A123" i="3"/>
  <c r="H122" i="3"/>
  <c r="D122" i="3"/>
  <c r="B122" i="3"/>
  <c r="A122" i="3"/>
  <c r="H121" i="3"/>
  <c r="B121" i="3"/>
  <c r="D121" i="3"/>
  <c r="A121" i="3"/>
  <c r="H120" i="3"/>
  <c r="D120" i="3"/>
  <c r="B120" i="3"/>
  <c r="A120" i="3"/>
  <c r="H119" i="3"/>
  <c r="B119" i="3"/>
  <c r="D119" i="3"/>
  <c r="A119" i="3"/>
  <c r="H118" i="3"/>
  <c r="D118" i="3"/>
  <c r="B118" i="3"/>
  <c r="A118" i="3"/>
  <c r="H117" i="3"/>
  <c r="B117" i="3"/>
  <c r="D117" i="3"/>
  <c r="A117" i="3"/>
  <c r="H116" i="3"/>
  <c r="D116" i="3"/>
  <c r="B116" i="3"/>
  <c r="A116" i="3"/>
  <c r="H115" i="3"/>
  <c r="B115" i="3"/>
  <c r="D115" i="3"/>
  <c r="A115" i="3"/>
  <c r="H114" i="3"/>
  <c r="D114" i="3"/>
  <c r="B114" i="3"/>
  <c r="A114" i="3"/>
  <c r="H113" i="3"/>
  <c r="B113" i="3"/>
  <c r="D113" i="3"/>
  <c r="A113" i="3"/>
  <c r="H112" i="3"/>
  <c r="D112" i="3"/>
  <c r="B112" i="3"/>
  <c r="A112" i="3"/>
  <c r="Q294" i="1"/>
  <c r="Q291" i="1"/>
  <c r="Q292" i="1"/>
  <c r="Q293" i="1"/>
  <c r="Q287" i="1"/>
  <c r="Q289" i="1"/>
  <c r="Q290" i="1"/>
  <c r="Q288" i="1"/>
  <c r="Q121" i="1"/>
  <c r="F16" i="1"/>
  <c r="F17" i="1" s="1"/>
  <c r="Q282" i="1"/>
  <c r="C17" i="1"/>
  <c r="Q283" i="1"/>
  <c r="Q284" i="1"/>
  <c r="Q285" i="1"/>
  <c r="Q280" i="1"/>
  <c r="Q286" i="1"/>
  <c r="Q117" i="1"/>
  <c r="Q118" i="1"/>
  <c r="Q107" i="1"/>
  <c r="Q110" i="1"/>
  <c r="Q111" i="1"/>
  <c r="Q112" i="1"/>
  <c r="Q114" i="1"/>
  <c r="Q115" i="1"/>
  <c r="Q124" i="1"/>
  <c r="Q125" i="1"/>
  <c r="Q129" i="1"/>
  <c r="Q127" i="1"/>
  <c r="Q131" i="1"/>
  <c r="Q133" i="1"/>
  <c r="Q264" i="1"/>
  <c r="Q265" i="1"/>
  <c r="Q266" i="1"/>
  <c r="Q269" i="1"/>
  <c r="Q270" i="1"/>
  <c r="Q142" i="1"/>
  <c r="Q272" i="1"/>
  <c r="Q273" i="1"/>
  <c r="Q274" i="1"/>
  <c r="Q275" i="1"/>
  <c r="Q276" i="1"/>
  <c r="Q277" i="1"/>
  <c r="Q278" i="1"/>
  <c r="Q279" i="1"/>
  <c r="Q143" i="1"/>
  <c r="Q144" i="1"/>
  <c r="Q145" i="1"/>
  <c r="Q146" i="1"/>
  <c r="Q147" i="1"/>
  <c r="Q148" i="1"/>
  <c r="Q152" i="1"/>
  <c r="Q156" i="1"/>
  <c r="Q157" i="1"/>
  <c r="Q158" i="1"/>
  <c r="Q159" i="1"/>
  <c r="Q160" i="1"/>
  <c r="Q162" i="1"/>
  <c r="Q166" i="1"/>
  <c r="Q168" i="1"/>
  <c r="Q171" i="1"/>
  <c r="Q172" i="1"/>
  <c r="Q135" i="1"/>
  <c r="Q136" i="1"/>
  <c r="Q137" i="1"/>
  <c r="Q138" i="1"/>
  <c r="Q175" i="1"/>
  <c r="Q176" i="1"/>
  <c r="Q177" i="1"/>
  <c r="Q181" i="1"/>
  <c r="Q192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5" i="1"/>
  <c r="Q216" i="1"/>
  <c r="Q221" i="1"/>
  <c r="Q223" i="1"/>
  <c r="Q224" i="1"/>
  <c r="Q225" i="1"/>
  <c r="Q226" i="1"/>
  <c r="Q231" i="1"/>
  <c r="Q232" i="1"/>
  <c r="Q235" i="1"/>
  <c r="Q237" i="1"/>
  <c r="Q239" i="1"/>
  <c r="Q241" i="1"/>
  <c r="Q245" i="1"/>
  <c r="Q246" i="1"/>
  <c r="Q244" i="1"/>
  <c r="Q247" i="1"/>
  <c r="Q248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139" i="1"/>
  <c r="Q140" i="1"/>
  <c r="Q141" i="1"/>
  <c r="Q163" i="1"/>
  <c r="Q165" i="1"/>
  <c r="Q173" i="1"/>
  <c r="Q174" i="1"/>
  <c r="Q183" i="1"/>
  <c r="Q184" i="1"/>
  <c r="Q185" i="1"/>
  <c r="Q186" i="1"/>
  <c r="Q187" i="1"/>
  <c r="Q188" i="1"/>
  <c r="Q189" i="1"/>
  <c r="Q190" i="1"/>
  <c r="Q191" i="1"/>
  <c r="Q212" i="1"/>
  <c r="Q213" i="1"/>
  <c r="Q214" i="1"/>
  <c r="Q217" i="1"/>
  <c r="Q218" i="1"/>
  <c r="Q227" i="1"/>
  <c r="Q228" i="1"/>
  <c r="Q229" i="1"/>
  <c r="Q240" i="1"/>
  <c r="Q263" i="1"/>
  <c r="Q99" i="1"/>
  <c r="Q102" i="1"/>
  <c r="Q103" i="1"/>
  <c r="Q105" i="1"/>
  <c r="Q123" i="1"/>
  <c r="Q94" i="1"/>
  <c r="Q96" i="1"/>
  <c r="Q97" i="1"/>
  <c r="Q98" i="1"/>
  <c r="Q100" i="1"/>
  <c r="Q106" i="1"/>
  <c r="Q113" i="1"/>
  <c r="Q116" i="1"/>
  <c r="Q126" i="1"/>
  <c r="Q130" i="1"/>
  <c r="Q128" i="1"/>
  <c r="Q132" i="1"/>
  <c r="Q134" i="1"/>
  <c r="Q149" i="1"/>
  <c r="Q150" i="1"/>
  <c r="Q151" i="1"/>
  <c r="Q153" i="1"/>
  <c r="Q154" i="1"/>
  <c r="Q155" i="1"/>
  <c r="Q161" i="1"/>
  <c r="Q164" i="1"/>
  <c r="Q167" i="1"/>
  <c r="Q169" i="1"/>
  <c r="Q170" i="1"/>
  <c r="Q178" i="1"/>
  <c r="Q179" i="1"/>
  <c r="Q180" i="1"/>
  <c r="Q182" i="1"/>
  <c r="Q193" i="1"/>
  <c r="Q219" i="1"/>
  <c r="Q220" i="1"/>
  <c r="Q222" i="1"/>
  <c r="Q230" i="1"/>
  <c r="Q233" i="1"/>
  <c r="Q234" i="1"/>
  <c r="Q236" i="1"/>
  <c r="Q238" i="1"/>
  <c r="Q242" i="1"/>
  <c r="Q243" i="1"/>
  <c r="Q249" i="1"/>
  <c r="Q267" i="1"/>
  <c r="Q268" i="1"/>
  <c r="Q76" i="1"/>
  <c r="Q120" i="1"/>
  <c r="Q81" i="1"/>
  <c r="Q271" i="1"/>
  <c r="Q281" i="1"/>
  <c r="Q50" i="1"/>
  <c r="G309" i="1"/>
  <c r="K309" i="1"/>
  <c r="G311" i="1"/>
  <c r="K311" i="1"/>
  <c r="G307" i="1"/>
  <c r="K307" i="1"/>
  <c r="P307" i="1"/>
  <c r="R307" i="1" s="1"/>
  <c r="T307" i="1" s="1"/>
  <c r="E276" i="1"/>
  <c r="F276" i="1"/>
  <c r="E272" i="1"/>
  <c r="F272" i="1"/>
  <c r="E268" i="1"/>
  <c r="F268" i="1"/>
  <c r="E264" i="1"/>
  <c r="F264" i="1"/>
  <c r="E260" i="1"/>
  <c r="F260" i="1"/>
  <c r="E256" i="1"/>
  <c r="F256" i="1"/>
  <c r="E252" i="1"/>
  <c r="F252" i="1"/>
  <c r="E248" i="1"/>
  <c r="F248" i="1"/>
  <c r="E244" i="1"/>
  <c r="F244" i="1"/>
  <c r="E240" i="1"/>
  <c r="F240" i="1"/>
  <c r="E236" i="1"/>
  <c r="F236" i="1"/>
  <c r="E232" i="1"/>
  <c r="F232" i="1"/>
  <c r="E228" i="1"/>
  <c r="F228" i="1"/>
  <c r="E224" i="1"/>
  <c r="F224" i="1"/>
  <c r="E220" i="1"/>
  <c r="F220" i="1"/>
  <c r="E216" i="1"/>
  <c r="F216" i="1"/>
  <c r="E212" i="1"/>
  <c r="F212" i="1"/>
  <c r="E208" i="1"/>
  <c r="F208" i="1"/>
  <c r="E204" i="1"/>
  <c r="F204" i="1"/>
  <c r="E200" i="1"/>
  <c r="F200" i="1"/>
  <c r="E196" i="1"/>
  <c r="E192" i="1"/>
  <c r="F192" i="1"/>
  <c r="E188" i="1"/>
  <c r="E184" i="1"/>
  <c r="E180" i="1"/>
  <c r="E176" i="1"/>
  <c r="F176" i="1"/>
  <c r="E172" i="1"/>
  <c r="E168" i="1"/>
  <c r="F168" i="1"/>
  <c r="G168" i="1"/>
  <c r="I168" i="1"/>
  <c r="E164" i="1"/>
  <c r="E160" i="1"/>
  <c r="E156" i="1"/>
  <c r="F156" i="1"/>
  <c r="E152" i="1"/>
  <c r="E148" i="1"/>
  <c r="F148" i="1"/>
  <c r="E144" i="1"/>
  <c r="E140" i="1"/>
  <c r="F140" i="1"/>
  <c r="E136" i="1"/>
  <c r="E132" i="1"/>
  <c r="F132" i="1"/>
  <c r="E128" i="1"/>
  <c r="F128" i="1"/>
  <c r="G128" i="1"/>
  <c r="I128" i="1"/>
  <c r="E124" i="1"/>
  <c r="F124" i="1"/>
  <c r="E120" i="1"/>
  <c r="F120" i="1"/>
  <c r="G120" i="1"/>
  <c r="K120" i="1"/>
  <c r="E116" i="1"/>
  <c r="E112" i="1"/>
  <c r="F112" i="1"/>
  <c r="G112" i="1"/>
  <c r="I112" i="1"/>
  <c r="E108" i="1"/>
  <c r="E104" i="1"/>
  <c r="F104" i="1"/>
  <c r="G104" i="1"/>
  <c r="I104" i="1"/>
  <c r="E100" i="1"/>
  <c r="F100" i="1"/>
  <c r="E96" i="1"/>
  <c r="F96" i="1"/>
  <c r="G96" i="1"/>
  <c r="H96" i="1"/>
  <c r="E92" i="1"/>
  <c r="F92" i="1"/>
  <c r="E88" i="1"/>
  <c r="F88" i="1"/>
  <c r="G88" i="1"/>
  <c r="I88" i="1"/>
  <c r="E84" i="1"/>
  <c r="E79" i="1"/>
  <c r="F79" i="1"/>
  <c r="G79" i="1"/>
  <c r="I79" i="1"/>
  <c r="E74" i="1"/>
  <c r="E165" i="3"/>
  <c r="E63" i="1"/>
  <c r="E58" i="1"/>
  <c r="E47" i="1"/>
  <c r="E42" i="1"/>
  <c r="E275" i="1"/>
  <c r="F275" i="1"/>
  <c r="E271" i="1"/>
  <c r="F271" i="1"/>
  <c r="E267" i="1"/>
  <c r="F267" i="1"/>
  <c r="E263" i="1"/>
  <c r="F263" i="1"/>
  <c r="E259" i="1"/>
  <c r="F259" i="1"/>
  <c r="E255" i="1"/>
  <c r="F255" i="1"/>
  <c r="E251" i="1"/>
  <c r="F251" i="1"/>
  <c r="E247" i="1"/>
  <c r="F247" i="1"/>
  <c r="E243" i="1"/>
  <c r="F243" i="1"/>
  <c r="E239" i="1"/>
  <c r="F239" i="1"/>
  <c r="E235" i="1"/>
  <c r="F235" i="1"/>
  <c r="E231" i="1"/>
  <c r="F231" i="1"/>
  <c r="E227" i="1"/>
  <c r="F227" i="1"/>
  <c r="E223" i="1"/>
  <c r="F223" i="1"/>
  <c r="E219" i="1"/>
  <c r="F219" i="1"/>
  <c r="E215" i="1"/>
  <c r="F215" i="1"/>
  <c r="E211" i="1"/>
  <c r="F211" i="1"/>
  <c r="E207" i="1"/>
  <c r="F207" i="1"/>
  <c r="E203" i="1"/>
  <c r="F203" i="1"/>
  <c r="E199" i="1"/>
  <c r="E195" i="1"/>
  <c r="E191" i="1"/>
  <c r="E187" i="1"/>
  <c r="F187" i="1"/>
  <c r="G187" i="1"/>
  <c r="I187" i="1"/>
  <c r="E183" i="1"/>
  <c r="E179" i="1"/>
  <c r="F179" i="1"/>
  <c r="G179" i="1"/>
  <c r="I179" i="1"/>
  <c r="E175" i="1"/>
  <c r="E171" i="1"/>
  <c r="F171" i="1"/>
  <c r="G171" i="1"/>
  <c r="I171" i="1"/>
  <c r="E167" i="1"/>
  <c r="E163" i="1"/>
  <c r="F163" i="1"/>
  <c r="G163" i="1"/>
  <c r="I163" i="1"/>
  <c r="E159" i="1"/>
  <c r="F159" i="1"/>
  <c r="G159" i="1"/>
  <c r="I159" i="1"/>
  <c r="E155" i="1"/>
  <c r="F155" i="1"/>
  <c r="G155" i="1"/>
  <c r="I155" i="1"/>
  <c r="E151" i="1"/>
  <c r="F151" i="1"/>
  <c r="G151" i="1"/>
  <c r="I151" i="1"/>
  <c r="E147" i="1"/>
  <c r="F147" i="1"/>
  <c r="G147" i="1"/>
  <c r="I147" i="1"/>
  <c r="E143" i="1"/>
  <c r="F143" i="1"/>
  <c r="G143" i="1"/>
  <c r="I143" i="1"/>
  <c r="E139" i="1"/>
  <c r="F139" i="1"/>
  <c r="G139" i="1"/>
  <c r="I139" i="1"/>
  <c r="E135" i="1"/>
  <c r="F135" i="1"/>
  <c r="G135" i="1"/>
  <c r="I135" i="1"/>
  <c r="E131" i="1"/>
  <c r="E127" i="1"/>
  <c r="F127" i="1"/>
  <c r="G127" i="1"/>
  <c r="I127" i="1"/>
  <c r="E123" i="1"/>
  <c r="E119" i="1"/>
  <c r="E115" i="1"/>
  <c r="F115" i="1"/>
  <c r="G115" i="1"/>
  <c r="I115" i="1"/>
  <c r="E111" i="1"/>
  <c r="E107" i="1"/>
  <c r="F107" i="1"/>
  <c r="G107" i="1"/>
  <c r="I107" i="1"/>
  <c r="E103" i="1"/>
  <c r="F103" i="1"/>
  <c r="G103" i="1"/>
  <c r="H103" i="1"/>
  <c r="E99" i="1"/>
  <c r="E95" i="1"/>
  <c r="F95" i="1"/>
  <c r="G95" i="1"/>
  <c r="I95" i="1"/>
  <c r="E91" i="1"/>
  <c r="E87" i="1"/>
  <c r="F87" i="1"/>
  <c r="G87" i="1"/>
  <c r="I87" i="1"/>
  <c r="E83" i="1"/>
  <c r="E78" i="1"/>
  <c r="F78" i="1"/>
  <c r="G78" i="1"/>
  <c r="I78" i="1"/>
  <c r="E67" i="1"/>
  <c r="F67" i="1"/>
  <c r="G67" i="1"/>
  <c r="I67" i="1"/>
  <c r="E62" i="1"/>
  <c r="F62" i="1"/>
  <c r="G62" i="1"/>
  <c r="I62" i="1"/>
  <c r="E51" i="1"/>
  <c r="F51" i="1"/>
  <c r="G51" i="1"/>
  <c r="I51" i="1"/>
  <c r="E46" i="1"/>
  <c r="F46" i="1"/>
  <c r="G46" i="1"/>
  <c r="I46" i="1"/>
  <c r="E21" i="1"/>
  <c r="F21" i="1"/>
  <c r="E77" i="1"/>
  <c r="E72" i="1"/>
  <c r="F72" i="1"/>
  <c r="G72" i="1"/>
  <c r="I72" i="1"/>
  <c r="E61" i="1"/>
  <c r="F61" i="1"/>
  <c r="G61" i="1"/>
  <c r="I61" i="1"/>
  <c r="E56" i="1"/>
  <c r="F56" i="1"/>
  <c r="G56" i="1"/>
  <c r="I56" i="1"/>
  <c r="E45" i="1"/>
  <c r="F45" i="1"/>
  <c r="G45" i="1"/>
  <c r="I45" i="1"/>
  <c r="E40" i="1"/>
  <c r="F40" i="1"/>
  <c r="G40" i="1"/>
  <c r="I40" i="1"/>
  <c r="E28" i="1"/>
  <c r="F28" i="1"/>
  <c r="E279" i="1"/>
  <c r="F279" i="1"/>
  <c r="E274" i="1"/>
  <c r="F274" i="1"/>
  <c r="E270" i="1"/>
  <c r="F270" i="1"/>
  <c r="E266" i="1"/>
  <c r="F266" i="1"/>
  <c r="E262" i="1"/>
  <c r="F262" i="1"/>
  <c r="E258" i="1"/>
  <c r="F258" i="1"/>
  <c r="E254" i="1"/>
  <c r="F254" i="1"/>
  <c r="E250" i="1"/>
  <c r="F250" i="1"/>
  <c r="E246" i="1"/>
  <c r="F246" i="1"/>
  <c r="E242" i="1"/>
  <c r="F242" i="1"/>
  <c r="E238" i="1"/>
  <c r="F238" i="1"/>
  <c r="E234" i="1"/>
  <c r="F234" i="1"/>
  <c r="E230" i="1"/>
  <c r="F230" i="1"/>
  <c r="E226" i="1"/>
  <c r="F226" i="1"/>
  <c r="E222" i="1"/>
  <c r="F222" i="1"/>
  <c r="E218" i="1"/>
  <c r="F218" i="1"/>
  <c r="E214" i="1"/>
  <c r="F214" i="1"/>
  <c r="E210" i="1"/>
  <c r="F210" i="1"/>
  <c r="E206" i="1"/>
  <c r="F206" i="1"/>
  <c r="E202" i="1"/>
  <c r="F202" i="1"/>
  <c r="E198" i="1"/>
  <c r="F198" i="1"/>
  <c r="E194" i="1"/>
  <c r="F194" i="1"/>
  <c r="E190" i="1"/>
  <c r="F190" i="1"/>
  <c r="G190" i="1"/>
  <c r="I190" i="1"/>
  <c r="E186" i="1"/>
  <c r="F186" i="1"/>
  <c r="G186" i="1"/>
  <c r="I186" i="1"/>
  <c r="E182" i="1"/>
  <c r="F182" i="1"/>
  <c r="G182" i="1"/>
  <c r="I182" i="1"/>
  <c r="E178" i="1"/>
  <c r="F178" i="1"/>
  <c r="G178" i="1"/>
  <c r="I178" i="1"/>
  <c r="E174" i="1"/>
  <c r="F174" i="1"/>
  <c r="G174" i="1"/>
  <c r="I174" i="1"/>
  <c r="E170" i="1"/>
  <c r="F170" i="1"/>
  <c r="G170" i="1"/>
  <c r="I170" i="1"/>
  <c r="E166" i="1"/>
  <c r="F166" i="1"/>
  <c r="G166" i="1"/>
  <c r="I166" i="1"/>
  <c r="E162" i="1"/>
  <c r="E158" i="1"/>
  <c r="F158" i="1"/>
  <c r="G158" i="1"/>
  <c r="I158" i="1"/>
  <c r="E154" i="1"/>
  <c r="E150" i="1"/>
  <c r="F150" i="1"/>
  <c r="G150" i="1"/>
  <c r="I150" i="1"/>
  <c r="E146" i="1"/>
  <c r="E142" i="1"/>
  <c r="F142" i="1"/>
  <c r="G142" i="1"/>
  <c r="I142" i="1"/>
  <c r="E138" i="1"/>
  <c r="E134" i="1"/>
  <c r="F134" i="1"/>
  <c r="G134" i="1"/>
  <c r="I134" i="1"/>
  <c r="E130" i="1"/>
  <c r="F130" i="1"/>
  <c r="G130" i="1"/>
  <c r="I130" i="1"/>
  <c r="E126" i="1"/>
  <c r="F126" i="1"/>
  <c r="G126" i="1"/>
  <c r="I126" i="1"/>
  <c r="E122" i="1"/>
  <c r="F122" i="1"/>
  <c r="G122" i="1"/>
  <c r="I122" i="1"/>
  <c r="E118" i="1"/>
  <c r="F118" i="1"/>
  <c r="G118" i="1"/>
  <c r="I118" i="1"/>
  <c r="E114" i="1"/>
  <c r="E110" i="1"/>
  <c r="F110" i="1"/>
  <c r="G110" i="1"/>
  <c r="I110" i="1"/>
  <c r="E106" i="1"/>
  <c r="E102" i="1"/>
  <c r="E98" i="1"/>
  <c r="F98" i="1"/>
  <c r="G98" i="1"/>
  <c r="H98" i="1"/>
  <c r="E94" i="1"/>
  <c r="E90" i="1"/>
  <c r="F90" i="1"/>
  <c r="G90" i="1"/>
  <c r="I90" i="1"/>
  <c r="E86" i="1"/>
  <c r="E82" i="1"/>
  <c r="F82" i="1"/>
  <c r="G82" i="1"/>
  <c r="I82" i="1"/>
  <c r="E71" i="1"/>
  <c r="E66" i="1"/>
  <c r="E55" i="1"/>
  <c r="E50" i="1"/>
  <c r="E81" i="1"/>
  <c r="F81" i="1"/>
  <c r="G81" i="1"/>
  <c r="J81" i="1"/>
  <c r="E76" i="1"/>
  <c r="F76" i="1"/>
  <c r="E65" i="1"/>
  <c r="E60" i="1"/>
  <c r="F60" i="1"/>
  <c r="E49" i="1"/>
  <c r="F49" i="1"/>
  <c r="G49" i="1"/>
  <c r="I49" i="1"/>
  <c r="E44" i="1"/>
  <c r="F44" i="1"/>
  <c r="E37" i="1"/>
  <c r="F37" i="1"/>
  <c r="G37" i="1"/>
  <c r="I37" i="1"/>
  <c r="E306" i="1"/>
  <c r="F306" i="1"/>
  <c r="E305" i="1"/>
  <c r="F305" i="1"/>
  <c r="E301" i="1"/>
  <c r="F301" i="1"/>
  <c r="E285" i="1"/>
  <c r="F285" i="1"/>
  <c r="E293" i="1"/>
  <c r="F293" i="1"/>
  <c r="E280" i="1"/>
  <c r="F280" i="1"/>
  <c r="P280" i="1"/>
  <c r="R280" i="1" s="1"/>
  <c r="G278" i="1"/>
  <c r="I278" i="1"/>
  <c r="E288" i="1"/>
  <c r="F288" i="1"/>
  <c r="E296" i="1"/>
  <c r="F296" i="1"/>
  <c r="E281" i="1"/>
  <c r="F281" i="1"/>
  <c r="G306" i="1"/>
  <c r="K306" i="1"/>
  <c r="E303" i="1"/>
  <c r="F303" i="1"/>
  <c r="G303" i="1"/>
  <c r="K303" i="1"/>
  <c r="G305" i="1"/>
  <c r="K305" i="1"/>
  <c r="G301" i="1"/>
  <c r="K301" i="1"/>
  <c r="E298" i="1"/>
  <c r="F298" i="1"/>
  <c r="E283" i="1"/>
  <c r="F283" i="1"/>
  <c r="G285" i="1"/>
  <c r="K285" i="1"/>
  <c r="E291" i="1"/>
  <c r="F291" i="1"/>
  <c r="E300" i="1"/>
  <c r="F300" i="1"/>
  <c r="E282" i="1"/>
  <c r="F282" i="1"/>
  <c r="G279" i="1"/>
  <c r="I279" i="1"/>
  <c r="E286" i="1"/>
  <c r="F286" i="1"/>
  <c r="P286" i="1"/>
  <c r="R286" i="1" s="1"/>
  <c r="T286" i="1" s="1"/>
  <c r="G288" i="1"/>
  <c r="J288" i="1"/>
  <c r="E294" i="1"/>
  <c r="F294" i="1"/>
  <c r="G296" i="1"/>
  <c r="K296" i="1"/>
  <c r="G298" i="1"/>
  <c r="K298" i="1"/>
  <c r="E289" i="1"/>
  <c r="F289" i="1"/>
  <c r="E297" i="1"/>
  <c r="F297" i="1"/>
  <c r="G300" i="1"/>
  <c r="E304" i="1"/>
  <c r="F304" i="1"/>
  <c r="G280" i="1"/>
  <c r="J280" i="1"/>
  <c r="E284" i="1"/>
  <c r="F284" i="1"/>
  <c r="G286" i="1"/>
  <c r="K286" i="1"/>
  <c r="E292" i="1"/>
  <c r="F292" i="1"/>
  <c r="E302" i="1"/>
  <c r="F302" i="1"/>
  <c r="G302" i="1"/>
  <c r="K302" i="1"/>
  <c r="E287" i="1"/>
  <c r="F287" i="1"/>
  <c r="G289" i="1"/>
  <c r="K289" i="1"/>
  <c r="E295" i="1"/>
  <c r="F295" i="1"/>
  <c r="G295" i="1"/>
  <c r="K295" i="1"/>
  <c r="G297" i="1"/>
  <c r="K297" i="1"/>
  <c r="E23" i="1"/>
  <c r="E27" i="1"/>
  <c r="F27" i="1"/>
  <c r="G27" i="1"/>
  <c r="I27" i="1"/>
  <c r="E31" i="1"/>
  <c r="E35" i="1"/>
  <c r="F35" i="1"/>
  <c r="G35" i="1"/>
  <c r="I35" i="1"/>
  <c r="E39" i="1"/>
  <c r="E290" i="1"/>
  <c r="F290" i="1"/>
  <c r="P290" i="1"/>
  <c r="R290" i="1" s="1"/>
  <c r="T290" i="1" s="1"/>
  <c r="G292" i="1"/>
  <c r="K292" i="1"/>
  <c r="E299" i="1"/>
  <c r="F299" i="1"/>
  <c r="G299" i="1"/>
  <c r="K299" i="1"/>
  <c r="E25" i="1"/>
  <c r="F25" i="1"/>
  <c r="G25" i="1"/>
  <c r="I25" i="1"/>
  <c r="E29" i="1"/>
  <c r="F29" i="1"/>
  <c r="G29" i="1"/>
  <c r="I29" i="1"/>
  <c r="E33" i="1"/>
  <c r="F33" i="1"/>
  <c r="G33" i="1"/>
  <c r="I33" i="1"/>
  <c r="G304" i="1"/>
  <c r="K304" i="1"/>
  <c r="G277" i="1"/>
  <c r="I277" i="1"/>
  <c r="G281" i="1"/>
  <c r="J281" i="1"/>
  <c r="E22" i="1"/>
  <c r="F22" i="1"/>
  <c r="G22" i="1"/>
  <c r="I22" i="1"/>
  <c r="E26" i="1"/>
  <c r="E30" i="1"/>
  <c r="F30" i="1"/>
  <c r="G30" i="1"/>
  <c r="I30" i="1"/>
  <c r="E34" i="1"/>
  <c r="E38" i="1"/>
  <c r="F38" i="1"/>
  <c r="G38" i="1"/>
  <c r="I38" i="1"/>
  <c r="E277" i="1"/>
  <c r="F277" i="1"/>
  <c r="E273" i="1"/>
  <c r="F273" i="1"/>
  <c r="E269" i="1"/>
  <c r="F269" i="1"/>
  <c r="E265" i="1"/>
  <c r="F265" i="1"/>
  <c r="E261" i="1"/>
  <c r="F261" i="1"/>
  <c r="E257" i="1"/>
  <c r="F257" i="1"/>
  <c r="E253" i="1"/>
  <c r="F253" i="1"/>
  <c r="E249" i="1"/>
  <c r="F249" i="1"/>
  <c r="E245" i="1"/>
  <c r="F245" i="1"/>
  <c r="E241" i="1"/>
  <c r="F241" i="1"/>
  <c r="E237" i="1"/>
  <c r="F237" i="1"/>
  <c r="E233" i="1"/>
  <c r="F233" i="1"/>
  <c r="E229" i="1"/>
  <c r="F229" i="1"/>
  <c r="E225" i="1"/>
  <c r="F225" i="1"/>
  <c r="E221" i="1"/>
  <c r="F221" i="1"/>
  <c r="E217" i="1"/>
  <c r="F217" i="1"/>
  <c r="E213" i="1"/>
  <c r="F213" i="1"/>
  <c r="E209" i="1"/>
  <c r="F209" i="1"/>
  <c r="E205" i="1"/>
  <c r="F205" i="1"/>
  <c r="E201" i="1"/>
  <c r="F201" i="1"/>
  <c r="E197" i="1"/>
  <c r="F197" i="1"/>
  <c r="E193" i="1"/>
  <c r="E189" i="1"/>
  <c r="F189" i="1"/>
  <c r="G189" i="1"/>
  <c r="I189" i="1"/>
  <c r="E185" i="1"/>
  <c r="F185" i="1"/>
  <c r="G185" i="1"/>
  <c r="I185" i="1"/>
  <c r="E181" i="1"/>
  <c r="F181" i="1"/>
  <c r="G181" i="1"/>
  <c r="I181" i="1"/>
  <c r="E177" i="1"/>
  <c r="E173" i="1"/>
  <c r="F173" i="1"/>
  <c r="G173" i="1"/>
  <c r="I173" i="1"/>
  <c r="E169" i="1"/>
  <c r="E165" i="1"/>
  <c r="F165" i="1"/>
  <c r="G165" i="1"/>
  <c r="I165" i="1"/>
  <c r="E161" i="1"/>
  <c r="F161" i="1"/>
  <c r="G161" i="1"/>
  <c r="I161" i="1"/>
  <c r="E157" i="1"/>
  <c r="E153" i="1"/>
  <c r="F153" i="1"/>
  <c r="G153" i="1"/>
  <c r="I153" i="1"/>
  <c r="E149" i="1"/>
  <c r="E145" i="1"/>
  <c r="F145" i="1"/>
  <c r="G145" i="1"/>
  <c r="I145" i="1"/>
  <c r="E141" i="1"/>
  <c r="E137" i="1"/>
  <c r="F137" i="1"/>
  <c r="G137" i="1"/>
  <c r="I137" i="1"/>
  <c r="E133" i="1"/>
  <c r="F133" i="1"/>
  <c r="G133" i="1"/>
  <c r="I133" i="1"/>
  <c r="E129" i="1"/>
  <c r="F129" i="1"/>
  <c r="G129" i="1"/>
  <c r="I129" i="1"/>
  <c r="E125" i="1"/>
  <c r="E121" i="1"/>
  <c r="F121" i="1"/>
  <c r="G121" i="1"/>
  <c r="K121" i="1"/>
  <c r="E117" i="1"/>
  <c r="F117" i="1"/>
  <c r="G117" i="1"/>
  <c r="I117" i="1"/>
  <c r="E113" i="1"/>
  <c r="F113" i="1"/>
  <c r="G113" i="1"/>
  <c r="H113" i="1"/>
  <c r="E109" i="1"/>
  <c r="F109" i="1"/>
  <c r="G109" i="1"/>
  <c r="I109" i="1"/>
  <c r="E105" i="1"/>
  <c r="F105" i="1"/>
  <c r="G105" i="1"/>
  <c r="H105" i="1"/>
  <c r="E101" i="1"/>
  <c r="F101" i="1"/>
  <c r="G101" i="1"/>
  <c r="I101" i="1"/>
  <c r="E97" i="1"/>
  <c r="E93" i="1"/>
  <c r="F93" i="1"/>
  <c r="G93" i="1"/>
  <c r="I93" i="1"/>
  <c r="E89" i="1"/>
  <c r="E85" i="1"/>
  <c r="F85" i="1"/>
  <c r="G85" i="1"/>
  <c r="I85" i="1"/>
  <c r="E75" i="1"/>
  <c r="F75" i="1"/>
  <c r="G75" i="1"/>
  <c r="I75" i="1"/>
  <c r="E70" i="1"/>
  <c r="F70" i="1"/>
  <c r="G70" i="1"/>
  <c r="I70" i="1"/>
  <c r="E59" i="1"/>
  <c r="E149" i="3"/>
  <c r="E54" i="1"/>
  <c r="F54" i="1"/>
  <c r="G54" i="1"/>
  <c r="I54" i="1"/>
  <c r="E43" i="1"/>
  <c r="F43" i="1"/>
  <c r="G43" i="1"/>
  <c r="I43" i="1"/>
  <c r="E80" i="1"/>
  <c r="E69" i="1"/>
  <c r="F69" i="1"/>
  <c r="G69" i="1"/>
  <c r="I69" i="1"/>
  <c r="E64" i="1"/>
  <c r="F64" i="1"/>
  <c r="G64" i="1"/>
  <c r="I64" i="1"/>
  <c r="E53" i="1"/>
  <c r="F53" i="1"/>
  <c r="G53" i="1"/>
  <c r="I53" i="1"/>
  <c r="E48" i="1"/>
  <c r="F48" i="1"/>
  <c r="G48" i="1"/>
  <c r="I48" i="1"/>
  <c r="E36" i="1"/>
  <c r="F36" i="1"/>
  <c r="G284" i="1"/>
  <c r="K284" i="1"/>
  <c r="P151" i="1"/>
  <c r="R151" i="1" s="1"/>
  <c r="T151" i="1" s="1"/>
  <c r="P98" i="1"/>
  <c r="R98" i="1" s="1"/>
  <c r="T98" i="1" s="1"/>
  <c r="P61" i="1"/>
  <c r="R61" i="1" s="1"/>
  <c r="T61" i="1" s="1"/>
  <c r="P173" i="1"/>
  <c r="R173" i="1" s="1"/>
  <c r="T173" i="1" s="1"/>
  <c r="P72" i="1"/>
  <c r="R72" i="1" s="1"/>
  <c r="T72" i="1" s="1"/>
  <c r="P304" i="1"/>
  <c r="R304" i="1" s="1"/>
  <c r="T304" i="1" s="1"/>
  <c r="P43" i="1"/>
  <c r="R43" i="1" s="1"/>
  <c r="T43" i="1" s="1"/>
  <c r="P155" i="1"/>
  <c r="R155" i="1" s="1"/>
  <c r="T155" i="1" s="1"/>
  <c r="P301" i="1"/>
  <c r="R301" i="1" s="1"/>
  <c r="T301" i="1" s="1"/>
  <c r="P46" i="1"/>
  <c r="R46" i="1" s="1"/>
  <c r="T46" i="1" s="1"/>
  <c r="P134" i="1"/>
  <c r="R134" i="1" s="1"/>
  <c r="T134" i="1" s="1"/>
  <c r="P302" i="1"/>
  <c r="R302" i="1" s="1"/>
  <c r="T302" i="1" s="1"/>
  <c r="P81" i="1"/>
  <c r="R81" i="1" s="1"/>
  <c r="T81" i="1" s="1"/>
  <c r="P161" i="1"/>
  <c r="R161" i="1" s="1"/>
  <c r="T161" i="1" s="1"/>
  <c r="F177" i="1"/>
  <c r="E82" i="3"/>
  <c r="G209" i="1"/>
  <c r="I209" i="1"/>
  <c r="G241" i="1"/>
  <c r="I241" i="1"/>
  <c r="P273" i="1"/>
  <c r="R273" i="1" s="1"/>
  <c r="T273" i="1" s="1"/>
  <c r="G273" i="1"/>
  <c r="K273" i="1"/>
  <c r="F39" i="1"/>
  <c r="E130" i="3"/>
  <c r="K300" i="1"/>
  <c r="G44" i="1"/>
  <c r="I44" i="1"/>
  <c r="F86" i="1"/>
  <c r="E174" i="3"/>
  <c r="G214" i="1"/>
  <c r="I214" i="1"/>
  <c r="P246" i="1"/>
  <c r="R246" i="1" s="1"/>
  <c r="G246" i="1"/>
  <c r="I246" i="1"/>
  <c r="G203" i="1"/>
  <c r="I203" i="1"/>
  <c r="G235" i="1"/>
  <c r="I235" i="1"/>
  <c r="G267" i="1"/>
  <c r="I267" i="1"/>
  <c r="F152" i="1"/>
  <c r="E56" i="3"/>
  <c r="F184" i="1"/>
  <c r="E90" i="3"/>
  <c r="G216" i="1"/>
  <c r="I216" i="1"/>
  <c r="P248" i="1"/>
  <c r="R248" i="1" s="1"/>
  <c r="T248" i="1" s="1"/>
  <c r="G248" i="1"/>
  <c r="I248" i="1"/>
  <c r="E71" i="3"/>
  <c r="E120" i="3"/>
  <c r="E60" i="3"/>
  <c r="E139" i="3"/>
  <c r="E84" i="3"/>
  <c r="E129" i="3"/>
  <c r="E49" i="3"/>
  <c r="E24" i="3"/>
  <c r="E181" i="3"/>
  <c r="E97" i="3"/>
  <c r="E176" i="3"/>
  <c r="E91" i="3"/>
  <c r="E162" i="3"/>
  <c r="F80" i="1"/>
  <c r="E169" i="3"/>
  <c r="F149" i="1"/>
  <c r="E53" i="3"/>
  <c r="P213" i="1"/>
  <c r="G213" i="1"/>
  <c r="I213" i="1"/>
  <c r="G245" i="1"/>
  <c r="I245" i="1"/>
  <c r="G287" i="1"/>
  <c r="K287" i="1"/>
  <c r="F154" i="1"/>
  <c r="E58" i="3"/>
  <c r="P218" i="1"/>
  <c r="R218" i="1" s="1"/>
  <c r="T218" i="1" s="1"/>
  <c r="G218" i="1"/>
  <c r="I218" i="1"/>
  <c r="G250" i="1"/>
  <c r="I250" i="1"/>
  <c r="F111" i="1"/>
  <c r="E23" i="3"/>
  <c r="F175" i="1"/>
  <c r="E80" i="3"/>
  <c r="P207" i="1"/>
  <c r="R207" i="1" s="1"/>
  <c r="T207" i="1"/>
  <c r="G207" i="1"/>
  <c r="I207" i="1"/>
  <c r="G239" i="1"/>
  <c r="I239" i="1"/>
  <c r="P271" i="1"/>
  <c r="R271" i="1" s="1"/>
  <c r="T271" i="1" s="1"/>
  <c r="G271" i="1"/>
  <c r="J271" i="1"/>
  <c r="F42" i="1"/>
  <c r="E133" i="3"/>
  <c r="G92" i="1"/>
  <c r="I92" i="1"/>
  <c r="G124" i="1"/>
  <c r="I124" i="1"/>
  <c r="G156" i="1"/>
  <c r="I156" i="1"/>
  <c r="F188" i="1"/>
  <c r="E93" i="3"/>
  <c r="G220" i="1"/>
  <c r="I220" i="1"/>
  <c r="G252" i="1"/>
  <c r="I252" i="1"/>
  <c r="E46" i="3"/>
  <c r="E51" i="3"/>
  <c r="E35" i="3"/>
  <c r="E134" i="3"/>
  <c r="E59" i="3"/>
  <c r="E119" i="3"/>
  <c r="E44" i="3"/>
  <c r="E78" i="3"/>
  <c r="E167" i="3"/>
  <c r="E92" i="3"/>
  <c r="E154" i="3"/>
  <c r="E87" i="3"/>
  <c r="E136" i="3"/>
  <c r="F89" i="1"/>
  <c r="E177" i="3"/>
  <c r="G217" i="1"/>
  <c r="I217" i="1"/>
  <c r="G249" i="1"/>
  <c r="I249" i="1"/>
  <c r="F31" i="1"/>
  <c r="E122" i="3"/>
  <c r="G294" i="1"/>
  <c r="J294" i="1"/>
  <c r="G291" i="1"/>
  <c r="K291" i="1"/>
  <c r="G290" i="1"/>
  <c r="K290" i="1"/>
  <c r="P60" i="1"/>
  <c r="R60" i="1" s="1"/>
  <c r="T60" i="1" s="1"/>
  <c r="G60" i="1"/>
  <c r="I60" i="1"/>
  <c r="F94" i="1"/>
  <c r="E12" i="3"/>
  <c r="G222" i="1"/>
  <c r="I222" i="1"/>
  <c r="G254" i="1"/>
  <c r="I254" i="1"/>
  <c r="F83" i="1"/>
  <c r="E171" i="3"/>
  <c r="G211" i="1"/>
  <c r="I211" i="1"/>
  <c r="P243" i="1"/>
  <c r="R243" i="1" s="1"/>
  <c r="T243" i="1" s="1"/>
  <c r="G243" i="1"/>
  <c r="I243" i="1"/>
  <c r="G275" i="1"/>
  <c r="I275" i="1"/>
  <c r="F47" i="1"/>
  <c r="E138" i="3"/>
  <c r="F160" i="1"/>
  <c r="E64" i="3"/>
  <c r="G192" i="1"/>
  <c r="I192" i="1"/>
  <c r="G224" i="1"/>
  <c r="I224" i="1"/>
  <c r="G256" i="1"/>
  <c r="I256" i="1"/>
  <c r="E41" i="3"/>
  <c r="E157" i="3"/>
  <c r="E188" i="3"/>
  <c r="E124" i="3"/>
  <c r="E55" i="3"/>
  <c r="E47" i="3"/>
  <c r="E186" i="3"/>
  <c r="E73" i="3"/>
  <c r="E146" i="3"/>
  <c r="E67" i="3"/>
  <c r="E62" i="3"/>
  <c r="E131" i="3"/>
  <c r="F125" i="1"/>
  <c r="E34" i="3"/>
  <c r="F157" i="1"/>
  <c r="E61" i="3"/>
  <c r="P221" i="1"/>
  <c r="G221" i="1"/>
  <c r="I221" i="1"/>
  <c r="P253" i="1"/>
  <c r="R253" i="1" s="1"/>
  <c r="T253" i="1"/>
  <c r="G253" i="1"/>
  <c r="I253" i="1"/>
  <c r="F34" i="1"/>
  <c r="E125" i="3"/>
  <c r="F65" i="1"/>
  <c r="E155" i="3"/>
  <c r="F50" i="1"/>
  <c r="E11" i="3"/>
  <c r="F162" i="1"/>
  <c r="E66" i="3"/>
  <c r="G194" i="1"/>
  <c r="I194" i="1"/>
  <c r="P226" i="1"/>
  <c r="R226" i="1" s="1"/>
  <c r="T226" i="1" s="1"/>
  <c r="G226" i="1"/>
  <c r="I226" i="1"/>
  <c r="P258" i="1"/>
  <c r="R258" i="1" s="1"/>
  <c r="T258" i="1" s="1"/>
  <c r="G258" i="1"/>
  <c r="I258" i="1"/>
  <c r="F77" i="1"/>
  <c r="E166" i="3"/>
  <c r="F119" i="1"/>
  <c r="E187" i="3"/>
  <c r="F183" i="1"/>
  <c r="E88" i="3"/>
  <c r="P215" i="1"/>
  <c r="R215" i="1" s="1"/>
  <c r="T215" i="1" s="1"/>
  <c r="G215" i="1"/>
  <c r="I215" i="1"/>
  <c r="P247" i="1"/>
  <c r="R247" i="1" s="1"/>
  <c r="T247" i="1" s="1"/>
  <c r="G247" i="1"/>
  <c r="I247" i="1"/>
  <c r="F58" i="1"/>
  <c r="E148" i="3"/>
  <c r="P100" i="1"/>
  <c r="R100" i="1" s="1"/>
  <c r="T100" i="1" s="1"/>
  <c r="G100" i="1"/>
  <c r="H100" i="1"/>
  <c r="G132" i="1"/>
  <c r="I132" i="1"/>
  <c r="F164" i="1"/>
  <c r="E69" i="3"/>
  <c r="F196" i="1"/>
  <c r="E101" i="3"/>
  <c r="P228" i="1"/>
  <c r="R228" i="1" s="1"/>
  <c r="T228" i="1"/>
  <c r="G228" i="1"/>
  <c r="I228" i="1"/>
  <c r="P260" i="1"/>
  <c r="R260" i="1" s="1"/>
  <c r="T260" i="1" s="1"/>
  <c r="G260" i="1"/>
  <c r="I260" i="1"/>
  <c r="E103" i="3"/>
  <c r="E36" i="3"/>
  <c r="E105" i="3"/>
  <c r="E182" i="3"/>
  <c r="E81" i="3"/>
  <c r="E31" i="3"/>
  <c r="E19" i="3"/>
  <c r="E68" i="3"/>
  <c r="E141" i="3"/>
  <c r="E63" i="3"/>
  <c r="E137" i="3"/>
  <c r="E57" i="3"/>
  <c r="E126" i="3"/>
  <c r="G36" i="1"/>
  <c r="I36" i="1"/>
  <c r="F97" i="1"/>
  <c r="E14" i="3"/>
  <c r="F193" i="1"/>
  <c r="E98" i="3"/>
  <c r="P225" i="1"/>
  <c r="R225" i="1" s="1"/>
  <c r="T225" i="1" s="1"/>
  <c r="G225" i="1"/>
  <c r="I225" i="1"/>
  <c r="P257" i="1"/>
  <c r="R257" i="1" s="1"/>
  <c r="T257" i="1" s="1"/>
  <c r="G257" i="1"/>
  <c r="I257" i="1"/>
  <c r="F23" i="1"/>
  <c r="E114" i="3"/>
  <c r="G283" i="1"/>
  <c r="K283" i="1"/>
  <c r="G282" i="1"/>
  <c r="I282" i="1"/>
  <c r="P76" i="1"/>
  <c r="R76" i="1" s="1"/>
  <c r="T76" i="1" s="1"/>
  <c r="G76" i="1"/>
  <c r="J76" i="1"/>
  <c r="F55" i="1"/>
  <c r="E145" i="3"/>
  <c r="F102" i="1"/>
  <c r="E18" i="3"/>
  <c r="G198" i="1"/>
  <c r="I198" i="1"/>
  <c r="P230" i="1"/>
  <c r="R230" i="1" s="1"/>
  <c r="T230" i="1"/>
  <c r="G230" i="1"/>
  <c r="I230" i="1"/>
  <c r="P262" i="1"/>
  <c r="R262" i="1" s="1"/>
  <c r="T262" i="1" s="1"/>
  <c r="G262" i="1"/>
  <c r="I262" i="1"/>
  <c r="G21" i="1"/>
  <c r="I21" i="1"/>
  <c r="F91" i="1"/>
  <c r="E179" i="3"/>
  <c r="F123" i="1"/>
  <c r="E32" i="3"/>
  <c r="P219" i="1"/>
  <c r="R219" i="1" s="1"/>
  <c r="T219" i="1" s="1"/>
  <c r="G219" i="1"/>
  <c r="I219" i="1"/>
  <c r="G251" i="1"/>
  <c r="I251" i="1"/>
  <c r="F63" i="1"/>
  <c r="E153" i="3"/>
  <c r="F136" i="1"/>
  <c r="E40" i="3"/>
  <c r="G200" i="1"/>
  <c r="I200" i="1"/>
  <c r="P232" i="1"/>
  <c r="R232" i="1" s="1"/>
  <c r="T232" i="1"/>
  <c r="G232" i="1"/>
  <c r="I232" i="1"/>
  <c r="P264" i="1"/>
  <c r="R264" i="1" s="1"/>
  <c r="T264" i="1" s="1"/>
  <c r="G264" i="1"/>
  <c r="I264" i="1"/>
  <c r="E111" i="3"/>
  <c r="E17" i="3"/>
  <c r="E99" i="3"/>
  <c r="E178" i="3"/>
  <c r="E140" i="3"/>
  <c r="E27" i="3"/>
  <c r="E108" i="3"/>
  <c r="E168" i="3"/>
  <c r="E43" i="3"/>
  <c r="E113" i="3"/>
  <c r="E38" i="3"/>
  <c r="E127" i="3"/>
  <c r="E52" i="3"/>
  <c r="E116" i="3"/>
  <c r="G197" i="1"/>
  <c r="I197" i="1"/>
  <c r="G229" i="1"/>
  <c r="I229" i="1"/>
  <c r="G261" i="1"/>
  <c r="I261" i="1"/>
  <c r="F26" i="1"/>
  <c r="E117" i="3"/>
  <c r="F66" i="1"/>
  <c r="E156" i="3"/>
  <c r="F106" i="1"/>
  <c r="E20" i="3"/>
  <c r="F138" i="1"/>
  <c r="E42" i="3"/>
  <c r="P202" i="1"/>
  <c r="R202" i="1" s="1"/>
  <c r="T202" i="1" s="1"/>
  <c r="G202" i="1"/>
  <c r="I202" i="1"/>
  <c r="P234" i="1"/>
  <c r="R234" i="1" s="1"/>
  <c r="T234" i="1" s="1"/>
  <c r="G234" i="1"/>
  <c r="I234" i="1"/>
  <c r="G266" i="1"/>
  <c r="I266" i="1"/>
  <c r="G28" i="1"/>
  <c r="I28" i="1"/>
  <c r="F191" i="1"/>
  <c r="E96" i="3"/>
  <c r="P223" i="1"/>
  <c r="R223" i="1" s="1"/>
  <c r="T223" i="1" s="1"/>
  <c r="G223" i="1"/>
  <c r="I223" i="1"/>
  <c r="G255" i="1"/>
  <c r="I255" i="1"/>
  <c r="F74" i="1"/>
  <c r="E164" i="3"/>
  <c r="F108" i="1"/>
  <c r="E185" i="3"/>
  <c r="P140" i="1"/>
  <c r="R140" i="1"/>
  <c r="T140" i="1" s="1"/>
  <c r="G140" i="1"/>
  <c r="I140" i="1"/>
  <c r="F172" i="1"/>
  <c r="E77" i="3"/>
  <c r="G204" i="1"/>
  <c r="I204" i="1"/>
  <c r="G236" i="1"/>
  <c r="I236" i="1"/>
  <c r="P268" i="1"/>
  <c r="R268" i="1" s="1"/>
  <c r="T268" i="1" s="1"/>
  <c r="G268" i="1"/>
  <c r="I268" i="1"/>
  <c r="E107" i="3"/>
  <c r="E13" i="3"/>
  <c r="E95" i="3"/>
  <c r="E173" i="3"/>
  <c r="E109" i="3"/>
  <c r="E22" i="3"/>
  <c r="E83" i="3"/>
  <c r="E159" i="3"/>
  <c r="E39" i="3"/>
  <c r="E86" i="3"/>
  <c r="E33" i="3"/>
  <c r="E112" i="3"/>
  <c r="E29" i="3"/>
  <c r="E106" i="3"/>
  <c r="F59" i="1"/>
  <c r="E150" i="3"/>
  <c r="F169" i="1"/>
  <c r="E74" i="3"/>
  <c r="P201" i="1"/>
  <c r="R201" i="1" s="1"/>
  <c r="T201" i="1" s="1"/>
  <c r="G201" i="1"/>
  <c r="I201" i="1"/>
  <c r="G233" i="1"/>
  <c r="I233" i="1"/>
  <c r="P265" i="1"/>
  <c r="R265" i="1" s="1"/>
  <c r="T265" i="1" s="1"/>
  <c r="G265" i="1"/>
  <c r="I265" i="1"/>
  <c r="G293" i="1"/>
  <c r="K293" i="1"/>
  <c r="T280" i="1"/>
  <c r="F71" i="1"/>
  <c r="E161" i="3"/>
  <c r="G206" i="1"/>
  <c r="I206" i="1"/>
  <c r="P238" i="1"/>
  <c r="R238" i="1"/>
  <c r="T238" i="1"/>
  <c r="G238" i="1"/>
  <c r="I238" i="1"/>
  <c r="P270" i="1"/>
  <c r="R270" i="1" s="1"/>
  <c r="T270" i="1" s="1"/>
  <c r="G270" i="1"/>
  <c r="I270" i="1"/>
  <c r="F99" i="1"/>
  <c r="E16" i="3"/>
  <c r="F131" i="1"/>
  <c r="E37" i="3"/>
  <c r="F195" i="1"/>
  <c r="E100" i="3"/>
  <c r="G227" i="1"/>
  <c r="I227" i="1"/>
  <c r="P259" i="1"/>
  <c r="G259" i="1"/>
  <c r="I259" i="1"/>
  <c r="F144" i="1"/>
  <c r="E48" i="3"/>
  <c r="G176" i="1"/>
  <c r="I176" i="1"/>
  <c r="G208" i="1"/>
  <c r="I208" i="1"/>
  <c r="G240" i="1"/>
  <c r="I240" i="1"/>
  <c r="P272" i="1"/>
  <c r="R272" i="1" s="1"/>
  <c r="T272" i="1" s="1"/>
  <c r="G272" i="1"/>
  <c r="I272" i="1"/>
  <c r="E110" i="3"/>
  <c r="E144" i="3"/>
  <c r="E70" i="3"/>
  <c r="E152" i="3"/>
  <c r="E94" i="3"/>
  <c r="E160" i="3"/>
  <c r="E79" i="3"/>
  <c r="E128" i="3"/>
  <c r="E184" i="3"/>
  <c r="E170" i="3"/>
  <c r="E30" i="3"/>
  <c r="E76" i="3"/>
  <c r="E25" i="3"/>
  <c r="E21" i="3"/>
  <c r="F141" i="1"/>
  <c r="E45" i="3"/>
  <c r="P205" i="1"/>
  <c r="R205" i="1" s="1"/>
  <c r="T205" i="1" s="1"/>
  <c r="G205" i="1"/>
  <c r="I205" i="1"/>
  <c r="G237" i="1"/>
  <c r="I237" i="1"/>
  <c r="G269" i="1"/>
  <c r="I269" i="1"/>
  <c r="F114" i="1"/>
  <c r="E26" i="3"/>
  <c r="F146" i="1"/>
  <c r="E50" i="3"/>
  <c r="P210" i="1"/>
  <c r="R210" i="1" s="1"/>
  <c r="T210" i="1" s="1"/>
  <c r="G210" i="1"/>
  <c r="I210" i="1"/>
  <c r="G242" i="1"/>
  <c r="I242" i="1"/>
  <c r="G274" i="1"/>
  <c r="K274" i="1"/>
  <c r="F167" i="1"/>
  <c r="E72" i="3"/>
  <c r="F199" i="1"/>
  <c r="E104" i="3"/>
  <c r="G231" i="1"/>
  <c r="I231" i="1"/>
  <c r="P263" i="1"/>
  <c r="R263" i="1" s="1"/>
  <c r="T263" i="1" s="1"/>
  <c r="G263" i="1"/>
  <c r="I263" i="1"/>
  <c r="F84" i="1"/>
  <c r="E172" i="3"/>
  <c r="F116" i="1"/>
  <c r="E28" i="3"/>
  <c r="G148" i="1"/>
  <c r="I148" i="1"/>
  <c r="F180" i="1"/>
  <c r="E85" i="3"/>
  <c r="P212" i="1"/>
  <c r="R212" i="1" s="1"/>
  <c r="T212" i="1" s="1"/>
  <c r="G212" i="1"/>
  <c r="I212" i="1"/>
  <c r="P244" i="1"/>
  <c r="G244" i="1"/>
  <c r="I244" i="1"/>
  <c r="G276" i="1"/>
  <c r="I276" i="1"/>
  <c r="E75" i="3"/>
  <c r="E135" i="3"/>
  <c r="E65" i="3"/>
  <c r="E143" i="3"/>
  <c r="E89" i="3"/>
  <c r="E151" i="3"/>
  <c r="E54" i="3"/>
  <c r="E118" i="3"/>
  <c r="E15" i="3"/>
  <c r="E102" i="3"/>
  <c r="E180" i="3"/>
  <c r="E183" i="3"/>
  <c r="E175" i="3"/>
  <c r="E121" i="3"/>
  <c r="P84" i="1"/>
  <c r="R84" i="1" s="1"/>
  <c r="T84" i="1" s="1"/>
  <c r="G84" i="1"/>
  <c r="I84" i="1"/>
  <c r="G167" i="1"/>
  <c r="I167" i="1"/>
  <c r="P167" i="1"/>
  <c r="R167" i="1" s="1"/>
  <c r="T167" i="1" s="1"/>
  <c r="G146" i="1"/>
  <c r="I146" i="1"/>
  <c r="P146" i="1"/>
  <c r="R146" i="1" s="1"/>
  <c r="T146" i="1" s="1"/>
  <c r="R259" i="1"/>
  <c r="T259" i="1" s="1"/>
  <c r="G99" i="1"/>
  <c r="H99" i="1"/>
  <c r="P99" i="1"/>
  <c r="R99" i="1" s="1"/>
  <c r="T99" i="1" s="1"/>
  <c r="G71" i="1"/>
  <c r="I71" i="1"/>
  <c r="P71" i="1"/>
  <c r="R71" i="1" s="1"/>
  <c r="T71" i="1" s="1"/>
  <c r="G74" i="1"/>
  <c r="I74" i="1"/>
  <c r="P74" i="1"/>
  <c r="R74" i="1" s="1"/>
  <c r="T74" i="1" s="1"/>
  <c r="G138" i="1"/>
  <c r="I138" i="1"/>
  <c r="P138" i="1"/>
  <c r="R138" i="1"/>
  <c r="T138" i="1" s="1"/>
  <c r="G102" i="1"/>
  <c r="H102" i="1"/>
  <c r="P102" i="1"/>
  <c r="R102" i="1" s="1"/>
  <c r="T102" i="1" s="1"/>
  <c r="P164" i="1"/>
  <c r="R164" i="1" s="1"/>
  <c r="T164" i="1" s="1"/>
  <c r="G164" i="1"/>
  <c r="I164" i="1"/>
  <c r="G77" i="1"/>
  <c r="I77" i="1"/>
  <c r="P77" i="1"/>
  <c r="R77" i="1"/>
  <c r="T77" i="1"/>
  <c r="G162" i="1"/>
  <c r="I162" i="1"/>
  <c r="P162" i="1"/>
  <c r="G31" i="1"/>
  <c r="I31" i="1"/>
  <c r="P31" i="1"/>
  <c r="R31" i="1"/>
  <c r="T31" i="1"/>
  <c r="G94" i="1"/>
  <c r="H94" i="1"/>
  <c r="P94" i="1"/>
  <c r="G23" i="1"/>
  <c r="I23" i="1"/>
  <c r="P23" i="1"/>
  <c r="R23" i="1" s="1"/>
  <c r="T23" i="1" s="1"/>
  <c r="G97" i="1"/>
  <c r="H97" i="1"/>
  <c r="P97" i="1"/>
  <c r="R97" i="1" s="1"/>
  <c r="T97" i="1" s="1"/>
  <c r="G34" i="1"/>
  <c r="I34" i="1"/>
  <c r="P34" i="1"/>
  <c r="R34" i="1" s="1"/>
  <c r="T34" i="1" s="1"/>
  <c r="G125" i="1"/>
  <c r="I125" i="1"/>
  <c r="P125" i="1"/>
  <c r="R125" i="1" s="1"/>
  <c r="T125" i="1" s="1"/>
  <c r="G47" i="1"/>
  <c r="I47" i="1"/>
  <c r="P47" i="1"/>
  <c r="R47" i="1" s="1"/>
  <c r="T47" i="1" s="1"/>
  <c r="G83" i="1"/>
  <c r="I83" i="1"/>
  <c r="P83" i="1"/>
  <c r="R83" i="1"/>
  <c r="T83" i="1"/>
  <c r="G86" i="1"/>
  <c r="I86" i="1"/>
  <c r="P86" i="1"/>
  <c r="G39" i="1"/>
  <c r="I39" i="1"/>
  <c r="P39" i="1"/>
  <c r="R39" i="1"/>
  <c r="T39" i="1"/>
  <c r="G177" i="1"/>
  <c r="I177" i="1"/>
  <c r="P177" i="1"/>
  <c r="R177" i="1"/>
  <c r="T177" i="1" s="1"/>
  <c r="G26" i="1"/>
  <c r="I26" i="1"/>
  <c r="P26" i="1"/>
  <c r="R26" i="1" s="1"/>
  <c r="T26" i="1" s="1"/>
  <c r="P180" i="1"/>
  <c r="R180" i="1" s="1"/>
  <c r="T180" i="1" s="1"/>
  <c r="G180" i="1"/>
  <c r="I180" i="1"/>
  <c r="G114" i="1"/>
  <c r="I114" i="1"/>
  <c r="P114" i="1"/>
  <c r="G169" i="1"/>
  <c r="I169" i="1"/>
  <c r="P169" i="1"/>
  <c r="R169" i="1" s="1"/>
  <c r="T169" i="1" s="1"/>
  <c r="P172" i="1"/>
  <c r="R172" i="1" s="1"/>
  <c r="T172" i="1" s="1"/>
  <c r="G172" i="1"/>
  <c r="I172" i="1"/>
  <c r="G106" i="1"/>
  <c r="H106" i="1"/>
  <c r="P106" i="1"/>
  <c r="R106" i="1" s="1"/>
  <c r="T106" i="1" s="1"/>
  <c r="G55" i="1"/>
  <c r="I55" i="1"/>
  <c r="P55" i="1"/>
  <c r="G50" i="1"/>
  <c r="H50" i="1"/>
  <c r="P50" i="1"/>
  <c r="R50" i="1" s="1"/>
  <c r="T50" i="1" s="1"/>
  <c r="R213" i="1"/>
  <c r="T213" i="1" s="1"/>
  <c r="P184" i="1"/>
  <c r="R184" i="1" s="1"/>
  <c r="T184" i="1" s="1"/>
  <c r="G184" i="1"/>
  <c r="I184" i="1"/>
  <c r="P193" i="1"/>
  <c r="R193" i="1" s="1"/>
  <c r="T193" i="1" s="1"/>
  <c r="G193" i="1"/>
  <c r="I193" i="1"/>
  <c r="G136" i="1"/>
  <c r="I136" i="1"/>
  <c r="P136" i="1"/>
  <c r="R136" i="1" s="1"/>
  <c r="T136" i="1" s="1"/>
  <c r="G123" i="1"/>
  <c r="I123" i="1"/>
  <c r="P123" i="1"/>
  <c r="R123" i="1" s="1"/>
  <c r="T123" i="1" s="1"/>
  <c r="P188" i="1"/>
  <c r="R188" i="1" s="1"/>
  <c r="T188" i="1" s="1"/>
  <c r="G188" i="1"/>
  <c r="I188" i="1"/>
  <c r="G42" i="1"/>
  <c r="I42" i="1"/>
  <c r="P42" i="1"/>
  <c r="R42" i="1" s="1"/>
  <c r="T42" i="1" s="1"/>
  <c r="G175" i="1"/>
  <c r="I175" i="1"/>
  <c r="P175" i="1"/>
  <c r="R175" i="1" s="1"/>
  <c r="T175" i="1" s="1"/>
  <c r="G154" i="1"/>
  <c r="I154" i="1"/>
  <c r="P154" i="1"/>
  <c r="R154" i="1"/>
  <c r="T154" i="1" s="1"/>
  <c r="G157" i="1"/>
  <c r="I157" i="1"/>
  <c r="P157" i="1"/>
  <c r="R157" i="1" s="1"/>
  <c r="T157" i="1" s="1"/>
  <c r="G66" i="1"/>
  <c r="I66" i="1"/>
  <c r="P66" i="1"/>
  <c r="R66" i="1"/>
  <c r="T66" i="1" s="1"/>
  <c r="G183" i="1"/>
  <c r="I183" i="1"/>
  <c r="P183" i="1"/>
  <c r="R183" i="1" s="1"/>
  <c r="T183" i="1" s="1"/>
  <c r="G65" i="1"/>
  <c r="I65" i="1"/>
  <c r="P65" i="1"/>
  <c r="R65" i="1"/>
  <c r="T65" i="1" s="1"/>
  <c r="G149" i="1"/>
  <c r="I149" i="1"/>
  <c r="P149" i="1"/>
  <c r="R149" i="1" s="1"/>
  <c r="T149" i="1" s="1"/>
  <c r="G152" i="1"/>
  <c r="I152" i="1"/>
  <c r="P152" i="1"/>
  <c r="P195" i="1"/>
  <c r="R195" i="1" s="1"/>
  <c r="T195" i="1" s="1"/>
  <c r="G195" i="1"/>
  <c r="I195" i="1"/>
  <c r="G141" i="1"/>
  <c r="I141" i="1"/>
  <c r="P141" i="1"/>
  <c r="R141" i="1" s="1"/>
  <c r="T141" i="1" s="1"/>
  <c r="G63" i="1"/>
  <c r="I63" i="1"/>
  <c r="P63" i="1"/>
  <c r="R63" i="1" s="1"/>
  <c r="T63" i="1" s="1"/>
  <c r="G91" i="1"/>
  <c r="I91" i="1"/>
  <c r="P91" i="1"/>
  <c r="R91" i="1" s="1"/>
  <c r="T91" i="1" s="1"/>
  <c r="R221" i="1"/>
  <c r="T221" i="1" s="1"/>
  <c r="G111" i="1"/>
  <c r="I111" i="1"/>
  <c r="P111" i="1"/>
  <c r="R111" i="1"/>
  <c r="T111" i="1"/>
  <c r="T246" i="1"/>
  <c r="G160" i="1"/>
  <c r="I160" i="1"/>
  <c r="P160" i="1"/>
  <c r="R160" i="1" s="1"/>
  <c r="T160" i="1" s="1"/>
  <c r="G59" i="1"/>
  <c r="I59" i="1"/>
  <c r="P59" i="1"/>
  <c r="R59" i="1" s="1"/>
  <c r="T59" i="1" s="1"/>
  <c r="R244" i="1"/>
  <c r="T244" i="1" s="1"/>
  <c r="P116" i="1"/>
  <c r="R116" i="1" s="1"/>
  <c r="T116" i="1" s="1"/>
  <c r="G116" i="1"/>
  <c r="H116" i="1"/>
  <c r="P199" i="1"/>
  <c r="R199" i="1"/>
  <c r="T199" i="1"/>
  <c r="G199" i="1"/>
  <c r="I199" i="1"/>
  <c r="G144" i="1"/>
  <c r="I144" i="1"/>
  <c r="P144" i="1"/>
  <c r="R144" i="1" s="1"/>
  <c r="T144" i="1" s="1"/>
  <c r="G131" i="1"/>
  <c r="I131" i="1"/>
  <c r="P131" i="1"/>
  <c r="R131" i="1" s="1"/>
  <c r="T131" i="1" s="1"/>
  <c r="P108" i="1"/>
  <c r="R108" i="1" s="1"/>
  <c r="T108" i="1" s="1"/>
  <c r="G108" i="1"/>
  <c r="I108" i="1"/>
  <c r="G191" i="1"/>
  <c r="I191" i="1"/>
  <c r="P191" i="1"/>
  <c r="R191" i="1" s="1"/>
  <c r="T191" i="1" s="1"/>
  <c r="P196" i="1"/>
  <c r="G196" i="1"/>
  <c r="I196" i="1"/>
  <c r="G58" i="1"/>
  <c r="I58" i="1"/>
  <c r="P58" i="1"/>
  <c r="R58" i="1"/>
  <c r="T58" i="1" s="1"/>
  <c r="G119" i="1"/>
  <c r="I119" i="1"/>
  <c r="P119" i="1"/>
  <c r="R119" i="1"/>
  <c r="T119" i="1" s="1"/>
  <c r="G89" i="1"/>
  <c r="I89" i="1"/>
  <c r="P89" i="1"/>
  <c r="R89" i="1" s="1"/>
  <c r="T89" i="1" s="1"/>
  <c r="G80" i="1"/>
  <c r="I80" i="1"/>
  <c r="P80" i="1"/>
  <c r="R80" i="1" s="1"/>
  <c r="T80" i="1" s="1"/>
  <c r="R152" i="1"/>
  <c r="T152" i="1" s="1"/>
  <c r="R55" i="1"/>
  <c r="T55" i="1" s="1"/>
  <c r="R86" i="1"/>
  <c r="T86" i="1" s="1"/>
  <c r="R94" i="1"/>
  <c r="T94" i="1" s="1"/>
  <c r="R162" i="1"/>
  <c r="T162" i="1" s="1"/>
  <c r="R196" i="1"/>
  <c r="T196" i="1" s="1"/>
  <c r="R114" i="1"/>
  <c r="T114" i="1" s="1"/>
  <c r="W23" i="1"/>
  <c r="P319" i="1" l="1"/>
  <c r="P323" i="1"/>
  <c r="G322" i="1"/>
  <c r="K322" i="1" s="1"/>
  <c r="P322" i="1"/>
  <c r="G317" i="1"/>
  <c r="K317" i="1" s="1"/>
  <c r="P317" i="1"/>
  <c r="R317" i="1" s="1"/>
  <c r="T317" i="1" s="1"/>
  <c r="G321" i="1"/>
  <c r="K321" i="1" s="1"/>
  <c r="P321" i="1"/>
  <c r="G314" i="1"/>
  <c r="K314" i="1" s="1"/>
  <c r="P314" i="1"/>
  <c r="R314" i="1" s="1"/>
  <c r="T314" i="1" s="1"/>
  <c r="G318" i="1"/>
  <c r="K318" i="1" s="1"/>
  <c r="P318" i="1"/>
  <c r="G313" i="1"/>
  <c r="D16" i="1"/>
  <c r="D19" i="1" s="1"/>
  <c r="D15" i="1"/>
  <c r="C19" i="1" s="1"/>
  <c r="P313" i="1"/>
  <c r="R313" i="1" s="1"/>
  <c r="T313" i="1" s="1"/>
  <c r="G323" i="1"/>
  <c r="K323" i="1" s="1"/>
  <c r="G319" i="1"/>
  <c r="K319" i="1" s="1"/>
  <c r="G315" i="1"/>
  <c r="K315" i="1" s="1"/>
  <c r="P320" i="1"/>
  <c r="R320" i="1" s="1"/>
  <c r="T320" i="1" s="1"/>
  <c r="P316" i="1"/>
  <c r="R316" i="1" s="1"/>
  <c r="T316" i="1" s="1"/>
  <c r="P68" i="1"/>
  <c r="R68" i="1" s="1"/>
  <c r="T68" i="1" s="1"/>
  <c r="W13" i="1"/>
  <c r="W5" i="1"/>
  <c r="P311" i="1"/>
  <c r="R311" i="1" s="1"/>
  <c r="T311" i="1" s="1"/>
  <c r="P310" i="1"/>
  <c r="R310" i="1" s="1"/>
  <c r="T310" i="1" s="1"/>
  <c r="P279" i="1"/>
  <c r="R279" i="1" s="1"/>
  <c r="T279" i="1" s="1"/>
  <c r="P282" i="1"/>
  <c r="R282" i="1" s="1"/>
  <c r="T282" i="1" s="1"/>
  <c r="P292" i="1"/>
  <c r="R292" i="1" s="1"/>
  <c r="T292" i="1" s="1"/>
  <c r="W24" i="1"/>
  <c r="P159" i="1"/>
  <c r="R159" i="1" s="1"/>
  <c r="T159" i="1" s="1"/>
  <c r="P122" i="1"/>
  <c r="R122" i="1" s="1"/>
  <c r="T122" i="1" s="1"/>
  <c r="P21" i="1"/>
  <c r="R21" i="1" s="1"/>
  <c r="T21" i="1" s="1"/>
  <c r="P85" i="1"/>
  <c r="R85" i="1" s="1"/>
  <c r="T85" i="1" s="1"/>
  <c r="P181" i="1"/>
  <c r="R181" i="1" s="1"/>
  <c r="T181" i="1" s="1"/>
  <c r="P88" i="1"/>
  <c r="R88" i="1" s="1"/>
  <c r="T88" i="1" s="1"/>
  <c r="P300" i="1"/>
  <c r="R300" i="1" s="1"/>
  <c r="T300" i="1" s="1"/>
  <c r="P51" i="1"/>
  <c r="R51" i="1" s="1"/>
  <c r="T51" i="1" s="1"/>
  <c r="P163" i="1"/>
  <c r="R163" i="1" s="1"/>
  <c r="T163" i="1" s="1"/>
  <c r="P297" i="1"/>
  <c r="R297" i="1" s="1"/>
  <c r="T297" i="1" s="1"/>
  <c r="P54" i="1"/>
  <c r="R54" i="1" s="1"/>
  <c r="T54" i="1" s="1"/>
  <c r="P142" i="1"/>
  <c r="R142" i="1" s="1"/>
  <c r="T142" i="1" s="1"/>
  <c r="P105" i="1"/>
  <c r="R105" i="1" s="1"/>
  <c r="T105" i="1" s="1"/>
  <c r="P185" i="1"/>
  <c r="R185" i="1" s="1"/>
  <c r="T185" i="1" s="1"/>
  <c r="P214" i="1"/>
  <c r="R214" i="1" s="1"/>
  <c r="T214" i="1" s="1"/>
  <c r="P245" i="1"/>
  <c r="R245" i="1" s="1"/>
  <c r="T245" i="1" s="1"/>
  <c r="P252" i="1"/>
  <c r="R252" i="1" s="1"/>
  <c r="T252" i="1" s="1"/>
  <c r="P211" i="1"/>
  <c r="R211" i="1" s="1"/>
  <c r="T211" i="1" s="1"/>
  <c r="P275" i="1"/>
  <c r="R275" i="1" s="1"/>
  <c r="T275" i="1" s="1"/>
  <c r="P194" i="1"/>
  <c r="R194" i="1" s="1"/>
  <c r="T194" i="1" s="1"/>
  <c r="P198" i="1"/>
  <c r="R198" i="1" s="1"/>
  <c r="T198" i="1" s="1"/>
  <c r="P251" i="1"/>
  <c r="R251" i="1" s="1"/>
  <c r="T251" i="1" s="1"/>
  <c r="P233" i="1"/>
  <c r="R233" i="1" s="1"/>
  <c r="T233" i="1" s="1"/>
  <c r="P206" i="1"/>
  <c r="R206" i="1" s="1"/>
  <c r="T206" i="1" s="1"/>
  <c r="P269" i="1"/>
  <c r="R269" i="1" s="1"/>
  <c r="T269" i="1" s="1"/>
  <c r="P231" i="1"/>
  <c r="R231" i="1" s="1"/>
  <c r="T231" i="1" s="1"/>
  <c r="W12" i="1"/>
  <c r="W4" i="1"/>
  <c r="P289" i="1"/>
  <c r="R289" i="1" s="1"/>
  <c r="T289" i="1" s="1"/>
  <c r="P79" i="1"/>
  <c r="R79" i="1" s="1"/>
  <c r="T79" i="1" s="1"/>
  <c r="P103" i="1"/>
  <c r="R103" i="1" s="1"/>
  <c r="T103" i="1" s="1"/>
  <c r="P178" i="1"/>
  <c r="R178" i="1" s="1"/>
  <c r="T178" i="1" s="1"/>
  <c r="P29" i="1"/>
  <c r="R29" i="1" s="1"/>
  <c r="T29" i="1" s="1"/>
  <c r="P109" i="1"/>
  <c r="R109" i="1" s="1"/>
  <c r="T109" i="1" s="1"/>
  <c r="P295" i="1"/>
  <c r="R295" i="1" s="1"/>
  <c r="T295" i="1" s="1"/>
  <c r="P40" i="1"/>
  <c r="R40" i="1" s="1"/>
  <c r="T40" i="1" s="1"/>
  <c r="P112" i="1"/>
  <c r="R112" i="1" s="1"/>
  <c r="T112" i="1" s="1"/>
  <c r="P107" i="1"/>
  <c r="R107" i="1" s="1"/>
  <c r="T107" i="1" s="1"/>
  <c r="P187" i="1"/>
  <c r="R187" i="1" s="1"/>
  <c r="T187" i="1" s="1"/>
  <c r="P78" i="1"/>
  <c r="R78" i="1" s="1"/>
  <c r="T78" i="1" s="1"/>
  <c r="P166" i="1"/>
  <c r="R166" i="1" s="1"/>
  <c r="T166" i="1" s="1"/>
  <c r="P299" i="1"/>
  <c r="R299" i="1" s="1"/>
  <c r="T299" i="1" s="1"/>
  <c r="P41" i="1"/>
  <c r="R41" i="1" s="1"/>
  <c r="T41" i="1" s="1"/>
  <c r="P129" i="1"/>
  <c r="R129" i="1" s="1"/>
  <c r="T129" i="1" s="1"/>
  <c r="P44" i="1"/>
  <c r="R44" i="1" s="1"/>
  <c r="T44" i="1" s="1"/>
  <c r="P267" i="1"/>
  <c r="R267" i="1" s="1"/>
  <c r="T267" i="1" s="1"/>
  <c r="P124" i="1"/>
  <c r="R124" i="1" s="1"/>
  <c r="T124" i="1" s="1"/>
  <c r="P217" i="1"/>
  <c r="R217" i="1" s="1"/>
  <c r="T217" i="1" s="1"/>
  <c r="P254" i="1"/>
  <c r="R254" i="1" s="1"/>
  <c r="T254" i="1" s="1"/>
  <c r="P192" i="1"/>
  <c r="R192" i="1" s="1"/>
  <c r="T192" i="1" s="1"/>
  <c r="P256" i="1"/>
  <c r="R256" i="1" s="1"/>
  <c r="T256" i="1" s="1"/>
  <c r="P200" i="1"/>
  <c r="R200" i="1" s="1"/>
  <c r="T200" i="1" s="1"/>
  <c r="P28" i="1"/>
  <c r="R28" i="1" s="1"/>
  <c r="T28" i="1" s="1"/>
  <c r="P236" i="1"/>
  <c r="R236" i="1" s="1"/>
  <c r="T236" i="1" s="1"/>
  <c r="P208" i="1"/>
  <c r="R208" i="1" s="1"/>
  <c r="T208" i="1" s="1"/>
  <c r="P274" i="1"/>
  <c r="R274" i="1" s="1"/>
  <c r="T274" i="1" s="1"/>
  <c r="P276" i="1"/>
  <c r="R276" i="1" s="1"/>
  <c r="T276" i="1" s="1"/>
  <c r="P308" i="1"/>
  <c r="R308" i="1" s="1"/>
  <c r="T308" i="1" s="1"/>
  <c r="W11" i="1"/>
  <c r="W3" i="1"/>
  <c r="P293" i="1"/>
  <c r="R293" i="1" s="1"/>
  <c r="T293" i="1" s="1"/>
  <c r="P288" i="1"/>
  <c r="R288" i="1" s="1"/>
  <c r="T288" i="1" s="1"/>
  <c r="P294" i="1"/>
  <c r="R294" i="1" s="1"/>
  <c r="T294" i="1" s="1"/>
  <c r="P143" i="1"/>
  <c r="R143" i="1" s="1"/>
  <c r="T143" i="1" s="1"/>
  <c r="P90" i="1"/>
  <c r="R90" i="1" s="1"/>
  <c r="T90" i="1" s="1"/>
  <c r="P53" i="1"/>
  <c r="R53" i="1" s="1"/>
  <c r="T53" i="1" s="1"/>
  <c r="P165" i="1"/>
  <c r="R165" i="1" s="1"/>
  <c r="T165" i="1" s="1"/>
  <c r="W19" i="1"/>
  <c r="P64" i="1"/>
  <c r="R64" i="1" s="1"/>
  <c r="T64" i="1" s="1"/>
  <c r="P168" i="1"/>
  <c r="R168" i="1" s="1"/>
  <c r="T168" i="1" s="1"/>
  <c r="P35" i="1"/>
  <c r="R35" i="1" s="1"/>
  <c r="T35" i="1" s="1"/>
  <c r="P147" i="1"/>
  <c r="R147" i="1" s="1"/>
  <c r="T147" i="1" s="1"/>
  <c r="P38" i="1"/>
  <c r="R38" i="1" s="1"/>
  <c r="T38" i="1" s="1"/>
  <c r="P126" i="1"/>
  <c r="R126" i="1" s="1"/>
  <c r="T126" i="1" s="1"/>
  <c r="P190" i="1"/>
  <c r="R190" i="1" s="1"/>
  <c r="T190" i="1" s="1"/>
  <c r="W22" i="1"/>
  <c r="P73" i="1"/>
  <c r="R73" i="1" s="1"/>
  <c r="T73" i="1" s="1"/>
  <c r="P153" i="1"/>
  <c r="R153" i="1" s="1"/>
  <c r="T153" i="1" s="1"/>
  <c r="P216" i="1"/>
  <c r="R216" i="1" s="1"/>
  <c r="T216" i="1" s="1"/>
  <c r="P239" i="1"/>
  <c r="R239" i="1" s="1"/>
  <c r="T239" i="1" s="1"/>
  <c r="P52" i="1"/>
  <c r="R52" i="1" s="1"/>
  <c r="T52" i="1" s="1"/>
  <c r="W10" i="1"/>
  <c r="W2" i="1"/>
  <c r="P309" i="1"/>
  <c r="R309" i="1" s="1"/>
  <c r="T309" i="1" s="1"/>
  <c r="P291" i="1"/>
  <c r="R291" i="1" s="1"/>
  <c r="T291" i="1" s="1"/>
  <c r="P284" i="1"/>
  <c r="R284" i="1" s="1"/>
  <c r="T284" i="1" s="1"/>
  <c r="P306" i="1"/>
  <c r="R306" i="1" s="1"/>
  <c r="T306" i="1" s="1"/>
  <c r="P130" i="1"/>
  <c r="R130" i="1" s="1"/>
  <c r="T130" i="1" s="1"/>
  <c r="P93" i="1"/>
  <c r="R93" i="1" s="1"/>
  <c r="T93" i="1" s="1"/>
  <c r="P189" i="1"/>
  <c r="R189" i="1" s="1"/>
  <c r="T189" i="1" s="1"/>
  <c r="P24" i="1"/>
  <c r="R24" i="1" s="1"/>
  <c r="T24" i="1" s="1"/>
  <c r="P96" i="1"/>
  <c r="R96" i="1" s="1"/>
  <c r="T96" i="1" s="1"/>
  <c r="P296" i="1"/>
  <c r="R296" i="1" s="1"/>
  <c r="T296" i="1" s="1"/>
  <c r="P67" i="1"/>
  <c r="R67" i="1" s="1"/>
  <c r="T67" i="1" s="1"/>
  <c r="P171" i="1"/>
  <c r="R171" i="1" s="1"/>
  <c r="T171" i="1" s="1"/>
  <c r="W21" i="1"/>
  <c r="P62" i="1"/>
  <c r="R62" i="1" s="1"/>
  <c r="T62" i="1" s="1"/>
  <c r="P150" i="1"/>
  <c r="R150" i="1" s="1"/>
  <c r="T150" i="1" s="1"/>
  <c r="P25" i="1"/>
  <c r="R25" i="1" s="1"/>
  <c r="T25" i="1" s="1"/>
  <c r="P113" i="1"/>
  <c r="R113" i="1" s="1"/>
  <c r="T113" i="1" s="1"/>
  <c r="P203" i="1"/>
  <c r="R203" i="1" s="1"/>
  <c r="T203" i="1" s="1"/>
  <c r="P220" i="1"/>
  <c r="R220" i="1" s="1"/>
  <c r="T220" i="1" s="1"/>
  <c r="P197" i="1"/>
  <c r="R197" i="1" s="1"/>
  <c r="T197" i="1" s="1"/>
  <c r="P261" i="1"/>
  <c r="R261" i="1" s="1"/>
  <c r="T261" i="1" s="1"/>
  <c r="P227" i="1"/>
  <c r="R227" i="1" s="1"/>
  <c r="T227" i="1" s="1"/>
  <c r="P237" i="1"/>
  <c r="R237" i="1" s="1"/>
  <c r="T237" i="1" s="1"/>
  <c r="W17" i="1"/>
  <c r="W9" i="1"/>
  <c r="P87" i="1"/>
  <c r="R87" i="1" s="1"/>
  <c r="T87" i="1" s="1"/>
  <c r="P127" i="1"/>
  <c r="R127" i="1" s="1"/>
  <c r="T127" i="1" s="1"/>
  <c r="P186" i="1"/>
  <c r="R186" i="1" s="1"/>
  <c r="T186" i="1" s="1"/>
  <c r="P37" i="1"/>
  <c r="R37" i="1" s="1"/>
  <c r="T37" i="1" s="1"/>
  <c r="P117" i="1"/>
  <c r="R117" i="1" s="1"/>
  <c r="T117" i="1" s="1"/>
  <c r="P48" i="1"/>
  <c r="R48" i="1" s="1"/>
  <c r="T48" i="1" s="1"/>
  <c r="P120" i="1"/>
  <c r="R120" i="1" s="1"/>
  <c r="T120" i="1" s="1"/>
  <c r="P115" i="1"/>
  <c r="R115" i="1" s="1"/>
  <c r="T115" i="1" s="1"/>
  <c r="P303" i="1"/>
  <c r="R303" i="1" s="1"/>
  <c r="T303" i="1" s="1"/>
  <c r="P22" i="1"/>
  <c r="R22" i="1" s="1"/>
  <c r="T22" i="1" s="1"/>
  <c r="P110" i="1"/>
  <c r="R110" i="1" s="1"/>
  <c r="T110" i="1" s="1"/>
  <c r="P174" i="1"/>
  <c r="R174" i="1" s="1"/>
  <c r="T174" i="1" s="1"/>
  <c r="P49" i="1"/>
  <c r="R49" i="1" s="1"/>
  <c r="T49" i="1" s="1"/>
  <c r="P137" i="1"/>
  <c r="R137" i="1" s="1"/>
  <c r="T137" i="1" s="1"/>
  <c r="P241" i="1"/>
  <c r="R241" i="1" s="1"/>
  <c r="T241" i="1" s="1"/>
  <c r="P250" i="1"/>
  <c r="R250" i="1" s="1"/>
  <c r="T250" i="1" s="1"/>
  <c r="P92" i="1"/>
  <c r="R92" i="1" s="1"/>
  <c r="T92" i="1" s="1"/>
  <c r="P69" i="1"/>
  <c r="R69" i="1" s="1"/>
  <c r="T69" i="1" s="1"/>
  <c r="P224" i="1"/>
  <c r="R224" i="1" s="1"/>
  <c r="T224" i="1" s="1"/>
  <c r="P132" i="1"/>
  <c r="R132" i="1" s="1"/>
  <c r="T132" i="1" s="1"/>
  <c r="P36" i="1"/>
  <c r="R36" i="1" s="1"/>
  <c r="T36" i="1" s="1"/>
  <c r="P266" i="1"/>
  <c r="R266" i="1" s="1"/>
  <c r="T266" i="1" s="1"/>
  <c r="P255" i="1"/>
  <c r="R255" i="1" s="1"/>
  <c r="T255" i="1" s="1"/>
  <c r="P204" i="1"/>
  <c r="R204" i="1" s="1"/>
  <c r="T204" i="1" s="1"/>
  <c r="P176" i="1"/>
  <c r="R176" i="1" s="1"/>
  <c r="T176" i="1" s="1"/>
  <c r="P240" i="1"/>
  <c r="R240" i="1" s="1"/>
  <c r="T240" i="1" s="1"/>
  <c r="P242" i="1"/>
  <c r="R242" i="1" s="1"/>
  <c r="T242" i="1" s="1"/>
  <c r="P148" i="1"/>
  <c r="R148" i="1" s="1"/>
  <c r="T148" i="1" s="1"/>
  <c r="W15" i="1"/>
  <c r="W7" i="1"/>
  <c r="P283" i="1"/>
  <c r="R283" i="1" s="1"/>
  <c r="T283" i="1" s="1"/>
  <c r="P277" i="1"/>
  <c r="R277" i="1" s="1"/>
  <c r="T277" i="1" s="1"/>
  <c r="P95" i="1"/>
  <c r="R95" i="1" s="1"/>
  <c r="T95" i="1" s="1"/>
  <c r="W25" i="1"/>
  <c r="P170" i="1"/>
  <c r="R170" i="1" s="1"/>
  <c r="T170" i="1" s="1"/>
  <c r="P101" i="1"/>
  <c r="R101" i="1" s="1"/>
  <c r="T101" i="1" s="1"/>
  <c r="P305" i="1"/>
  <c r="R305" i="1" s="1"/>
  <c r="T305" i="1" s="1"/>
  <c r="P32" i="1"/>
  <c r="R32" i="1" s="1"/>
  <c r="T32" i="1" s="1"/>
  <c r="P104" i="1"/>
  <c r="R104" i="1" s="1"/>
  <c r="T104" i="1" s="1"/>
  <c r="W20" i="1"/>
  <c r="P75" i="1"/>
  <c r="R75" i="1" s="1"/>
  <c r="T75" i="1" s="1"/>
  <c r="P179" i="1"/>
  <c r="R179" i="1" s="1"/>
  <c r="T179" i="1" s="1"/>
  <c r="P70" i="1"/>
  <c r="R70" i="1" s="1"/>
  <c r="T70" i="1" s="1"/>
  <c r="P158" i="1"/>
  <c r="R158" i="1" s="1"/>
  <c r="T158" i="1" s="1"/>
  <c r="P298" i="1"/>
  <c r="R298" i="1" s="1"/>
  <c r="T298" i="1" s="1"/>
  <c r="P33" i="1"/>
  <c r="R33" i="1" s="1"/>
  <c r="T33" i="1" s="1"/>
  <c r="P121" i="1"/>
  <c r="R121" i="1" s="1"/>
  <c r="T121" i="1" s="1"/>
  <c r="P235" i="1"/>
  <c r="R235" i="1" s="1"/>
  <c r="T235" i="1" s="1"/>
  <c r="P156" i="1"/>
  <c r="R156" i="1" s="1"/>
  <c r="T156" i="1" s="1"/>
  <c r="P249" i="1"/>
  <c r="R249" i="1" s="1"/>
  <c r="T249" i="1" s="1"/>
  <c r="P222" i="1"/>
  <c r="R222" i="1" s="1"/>
  <c r="T222" i="1" s="1"/>
  <c r="P229" i="1"/>
  <c r="R229" i="1" s="1"/>
  <c r="T229" i="1" s="1"/>
  <c r="W14" i="1"/>
  <c r="W6" i="1"/>
  <c r="P278" i="1"/>
  <c r="R278" i="1" s="1"/>
  <c r="T278" i="1" s="1"/>
  <c r="P285" i="1"/>
  <c r="R285" i="1" s="1"/>
  <c r="T285" i="1" s="1"/>
  <c r="P281" i="1"/>
  <c r="R281" i="1" s="1"/>
  <c r="T281" i="1" s="1"/>
  <c r="P287" i="1"/>
  <c r="R287" i="1" s="1"/>
  <c r="T287" i="1" s="1"/>
  <c r="P135" i="1"/>
  <c r="R135" i="1" s="1"/>
  <c r="T135" i="1" s="1"/>
  <c r="P82" i="1"/>
  <c r="R82" i="1" s="1"/>
  <c r="T82" i="1" s="1"/>
  <c r="W18" i="1"/>
  <c r="P45" i="1"/>
  <c r="R45" i="1" s="1"/>
  <c r="T45" i="1" s="1"/>
  <c r="P133" i="1"/>
  <c r="R133" i="1" s="1"/>
  <c r="T133" i="1" s="1"/>
  <c r="P56" i="1"/>
  <c r="R56" i="1" s="1"/>
  <c r="T56" i="1" s="1"/>
  <c r="P128" i="1"/>
  <c r="R128" i="1" s="1"/>
  <c r="T128" i="1" s="1"/>
  <c r="P27" i="1"/>
  <c r="R27" i="1" s="1"/>
  <c r="T27" i="1" s="1"/>
  <c r="P139" i="1"/>
  <c r="R139" i="1" s="1"/>
  <c r="T139" i="1" s="1"/>
  <c r="P30" i="1"/>
  <c r="R30" i="1" s="1"/>
  <c r="T30" i="1" s="1"/>
  <c r="P118" i="1"/>
  <c r="R118" i="1" s="1"/>
  <c r="T118" i="1" s="1"/>
  <c r="P182" i="1"/>
  <c r="R182" i="1" s="1"/>
  <c r="T182" i="1" s="1"/>
  <c r="P57" i="1"/>
  <c r="R57" i="1" s="1"/>
  <c r="T57" i="1" s="1"/>
  <c r="P145" i="1"/>
  <c r="R145" i="1" s="1"/>
  <c r="T145" i="1" s="1"/>
  <c r="P209" i="1"/>
  <c r="R209" i="1" s="1"/>
  <c r="T209" i="1" s="1"/>
  <c r="C12" i="1"/>
  <c r="C11" i="1"/>
  <c r="C16" i="1" l="1"/>
  <c r="D18" i="1" s="1"/>
  <c r="O315" i="1"/>
  <c r="O319" i="1"/>
  <c r="O323" i="1"/>
  <c r="O316" i="1"/>
  <c r="O320" i="1"/>
  <c r="O313" i="1"/>
  <c r="O317" i="1"/>
  <c r="O321" i="1"/>
  <c r="O314" i="1"/>
  <c r="O318" i="1"/>
  <c r="O322" i="1"/>
  <c r="O173" i="1"/>
  <c r="O121" i="1"/>
  <c r="O219" i="1"/>
  <c r="O158" i="1"/>
  <c r="O203" i="1"/>
  <c r="O237" i="1"/>
  <c r="O170" i="1"/>
  <c r="O145" i="1"/>
  <c r="O119" i="1"/>
  <c r="O208" i="1"/>
  <c r="O267" i="1"/>
  <c r="O120" i="1"/>
  <c r="O264" i="1"/>
  <c r="O240" i="1"/>
  <c r="O289" i="1"/>
  <c r="O162" i="1"/>
  <c r="O212" i="1"/>
  <c r="O263" i="1"/>
  <c r="O205" i="1"/>
  <c r="O183" i="1"/>
  <c r="O293" i="1"/>
  <c r="O250" i="1"/>
  <c r="O128" i="1"/>
  <c r="O154" i="1"/>
  <c r="O215" i="1"/>
  <c r="O285" i="1"/>
  <c r="O207" i="1"/>
  <c r="O246" i="1"/>
  <c r="O300" i="1"/>
  <c r="O190" i="1"/>
  <c r="O241" i="1"/>
  <c r="O216" i="1"/>
  <c r="O255" i="1"/>
  <c r="O217" i="1"/>
  <c r="O156" i="1"/>
  <c r="O210" i="1"/>
  <c r="O307" i="1"/>
  <c r="O270" i="1"/>
  <c r="O213" i="1"/>
  <c r="O273" i="1"/>
  <c r="O231" i="1"/>
  <c r="O138" i="1"/>
  <c r="O296" i="1"/>
  <c r="O311" i="1"/>
  <c r="O114" i="1"/>
  <c r="O155" i="1"/>
  <c r="O243" i="1"/>
  <c r="O232" i="1"/>
  <c r="O222" i="1"/>
  <c r="O248" i="1"/>
  <c r="O303" i="1"/>
  <c r="O214" i="1"/>
  <c r="O172" i="1"/>
  <c r="O143" i="1"/>
  <c r="O159" i="1"/>
  <c r="O194" i="1"/>
  <c r="O115" i="1"/>
  <c r="O179" i="1"/>
  <c r="O256" i="1"/>
  <c r="O141" i="1"/>
  <c r="O132" i="1"/>
  <c r="O281" i="1"/>
  <c r="O239" i="1"/>
  <c r="O262" i="1"/>
  <c r="O305" i="1"/>
  <c r="O202" i="1"/>
  <c r="O218" i="1"/>
  <c r="O291" i="1"/>
  <c r="O295" i="1"/>
  <c r="O275" i="1"/>
  <c r="O125" i="1"/>
  <c r="O191" i="1"/>
  <c r="O301" i="1"/>
  <c r="O197" i="1"/>
  <c r="O129" i="1"/>
  <c r="O181" i="1"/>
  <c r="O168" i="1"/>
  <c r="O299" i="1"/>
  <c r="O166" i="1"/>
  <c r="O259" i="1"/>
  <c r="O185" i="1"/>
  <c r="O283" i="1"/>
  <c r="O221" i="1"/>
  <c r="O184" i="1"/>
  <c r="O252" i="1"/>
  <c r="O151" i="1"/>
  <c r="O249" i="1"/>
  <c r="O178" i="1"/>
  <c r="O290" i="1"/>
  <c r="O236" i="1"/>
  <c r="O201" i="1"/>
  <c r="O247" i="1"/>
  <c r="O269" i="1"/>
  <c r="O136" i="1"/>
  <c r="O254" i="1"/>
  <c r="O287" i="1"/>
  <c r="O260" i="1"/>
  <c r="O265" i="1"/>
  <c r="O149" i="1"/>
  <c r="O147" i="1"/>
  <c r="O308" i="1"/>
  <c r="O135" i="1"/>
  <c r="O139" i="1"/>
  <c r="O276" i="1"/>
  <c r="O117" i="1"/>
  <c r="O268" i="1"/>
  <c r="O180" i="1"/>
  <c r="O225" i="1"/>
  <c r="O167" i="1"/>
  <c r="O152" i="1"/>
  <c r="O171" i="1"/>
  <c r="O163" i="1"/>
  <c r="O124" i="1"/>
  <c r="O274" i="1"/>
  <c r="O309" i="1"/>
  <c r="O277" i="1"/>
  <c r="O146" i="1"/>
  <c r="O258" i="1"/>
  <c r="O298" i="1"/>
  <c r="O126" i="1"/>
  <c r="O140" i="1"/>
  <c r="O211" i="1"/>
  <c r="O253" i="1"/>
  <c r="O228" i="1"/>
  <c r="O229" i="1"/>
  <c r="O133" i="1"/>
  <c r="O224" i="1"/>
  <c r="O122" i="1"/>
  <c r="O292" i="1"/>
  <c r="O123" i="1"/>
  <c r="O286" i="1"/>
  <c r="O226" i="1"/>
  <c r="O238" i="1"/>
  <c r="O189" i="1"/>
  <c r="O160" i="1"/>
  <c r="O242" i="1"/>
  <c r="O174" i="1"/>
  <c r="O266" i="1"/>
  <c r="O157" i="1"/>
  <c r="O244" i="1"/>
  <c r="O161" i="1"/>
  <c r="O164" i="1"/>
  <c r="O199" i="1"/>
  <c r="O118" i="1"/>
  <c r="O227" i="1"/>
  <c r="O192" i="1"/>
  <c r="O302" i="1"/>
  <c r="O130" i="1"/>
  <c r="O175" i="1"/>
  <c r="O177" i="1"/>
  <c r="O196" i="1"/>
  <c r="O282" i="1"/>
  <c r="O127" i="1"/>
  <c r="O176" i="1"/>
  <c r="O304" i="1"/>
  <c r="O235" i="1"/>
  <c r="O272" i="1"/>
  <c r="O279" i="1"/>
  <c r="O137" i="1"/>
  <c r="O187" i="1"/>
  <c r="O148" i="1"/>
  <c r="O278" i="1"/>
  <c r="O310" i="1"/>
  <c r="O288" i="1"/>
  <c r="O230" i="1"/>
  <c r="O150" i="1"/>
  <c r="O131" i="1"/>
  <c r="O153" i="1"/>
  <c r="O193" i="1"/>
  <c r="O306" i="1"/>
  <c r="O280" i="1"/>
  <c r="O142" i="1"/>
  <c r="O209" i="1"/>
  <c r="O116" i="1"/>
  <c r="O188" i="1"/>
  <c r="C15" i="1"/>
  <c r="C18" i="1" s="1"/>
  <c r="O312" i="1"/>
  <c r="O245" i="1"/>
  <c r="O165" i="1"/>
  <c r="O284" i="1"/>
  <c r="O294" i="1"/>
  <c r="O195" i="1"/>
  <c r="O113" i="1"/>
  <c r="O186" i="1"/>
  <c r="O204" i="1"/>
  <c r="O261" i="1"/>
  <c r="O251" i="1"/>
  <c r="O182" i="1"/>
  <c r="O144" i="1"/>
  <c r="O206" i="1"/>
  <c r="O297" i="1"/>
  <c r="O169" i="1"/>
  <c r="O198" i="1"/>
  <c r="O271" i="1"/>
  <c r="O220" i="1"/>
  <c r="O223" i="1"/>
  <c r="O257" i="1"/>
  <c r="O233" i="1"/>
  <c r="O234" i="1"/>
  <c r="O134" i="1"/>
  <c r="O200" i="1"/>
  <c r="K313" i="1"/>
  <c r="R315" i="1"/>
  <c r="T315" i="1" s="1"/>
  <c r="R319" i="1"/>
  <c r="T319" i="1" s="1"/>
  <c r="R323" i="1"/>
  <c r="T323" i="1" s="1"/>
  <c r="R322" i="1"/>
  <c r="T322" i="1" s="1"/>
  <c r="R318" i="1"/>
  <c r="T318" i="1" s="1"/>
  <c r="R321" i="1"/>
  <c r="T321" i="1" s="1"/>
  <c r="E14" i="1" s="1"/>
  <c r="F18" i="1" l="1"/>
  <c r="F19" i="1" s="1"/>
</calcChain>
</file>

<file path=xl/sharedStrings.xml><?xml version="1.0" encoding="utf-8"?>
<sst xmlns="http://schemas.openxmlformats.org/spreadsheetml/2006/main" count="1868" uniqueCount="717">
  <si>
    <t>JAVSO..47..105</t>
  </si>
  <si>
    <t>IBVS 6244</t>
  </si>
  <si>
    <t>JAVSO 43, 77</t>
  </si>
  <si>
    <t>JAVSO..43..238</t>
  </si>
  <si>
    <t>JAVSO..45..121</t>
  </si>
  <si>
    <t>JAVSO..45..215</t>
  </si>
  <si>
    <t>JAVSO..46…79 (2018)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</si>
  <si>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</si>
  <si>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</si>
  <si>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</si>
  <si>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</si>
  <si>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</si>
  <si>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</si>
  <si>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</si>
  <si>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</si>
  <si>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</si>
  <si>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</si>
  <si>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</si>
  <si>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</si>
  <si>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</si>
  <si>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</si>
  <si>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</si>
  <si>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</si>
  <si>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</si>
  <si>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</si>
  <si>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</si>
  <si>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</si>
  <si>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</si>
  <si>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</si>
  <si>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</si>
  <si>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</si>
  <si>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EA/sd</t>
  </si>
  <si>
    <t>Sp:  A0 V</t>
  </si>
  <si>
    <t>Mag:  10.6-12.3</t>
  </si>
  <si>
    <t>IBVS 5016</t>
  </si>
  <si>
    <t>IBVS 4711</t>
  </si>
  <si>
    <t>1982PASP...94..485R</t>
  </si>
  <si>
    <t>IBVS 1255</t>
  </si>
  <si>
    <t>1963AJ.....68..257W</t>
  </si>
  <si>
    <t>C.</t>
  </si>
  <si>
    <t>Hesseltine</t>
  </si>
  <si>
    <t>G.</t>
  </si>
  <si>
    <t>Wedemayer</t>
  </si>
  <si>
    <t>Samolyk</t>
  </si>
  <si>
    <t>M.</t>
  </si>
  <si>
    <t>Heifner</t>
  </si>
  <si>
    <t>D.</t>
  </si>
  <si>
    <t>Williams</t>
  </si>
  <si>
    <t>E.</t>
  </si>
  <si>
    <t>Halbach</t>
  </si>
  <si>
    <t>S.</t>
  </si>
  <si>
    <t>Cook</t>
  </si>
  <si>
    <t>P.</t>
  </si>
  <si>
    <t>Atwood</t>
  </si>
  <si>
    <t>R.</t>
  </si>
  <si>
    <t>Hill</t>
  </si>
  <si>
    <t>Baldwin</t>
  </si>
  <si>
    <t>Smith</t>
  </si>
  <si>
    <t>OMT #2</t>
  </si>
  <si>
    <t>OMT = "Observed Minima Timings" - see www.aavso.org</t>
  </si>
  <si>
    <t>pg</t>
  </si>
  <si>
    <t>MVS 3,120</t>
  </si>
  <si>
    <t>HBZ 7</t>
  </si>
  <si>
    <t>AA 17,60</t>
  </si>
  <si>
    <t>AA 18,332</t>
  </si>
  <si>
    <t>AA 16,158</t>
  </si>
  <si>
    <t>BBSAG Bull...27</t>
  </si>
  <si>
    <t>ORION 126</t>
  </si>
  <si>
    <t>BBSAG Bull...31</t>
  </si>
  <si>
    <t>ORION 128</t>
  </si>
  <si>
    <t>BBSAG Bull...33</t>
  </si>
  <si>
    <t>ORION 127</t>
  </si>
  <si>
    <t>BBSAG Bull...32</t>
  </si>
  <si>
    <t>BBSAG Bull.5</t>
  </si>
  <si>
    <t>BRNO 17</t>
  </si>
  <si>
    <t>BBSAG Bull.11</t>
  </si>
  <si>
    <t>BBSAG Bull.17</t>
  </si>
  <si>
    <t>BBSAG Bull.23</t>
  </si>
  <si>
    <t>BBSAG Bull.24</t>
  </si>
  <si>
    <t>BBSAG Bull.27</t>
  </si>
  <si>
    <t>BBSAG Bull.28</t>
  </si>
  <si>
    <t>BBSAG Bull.30</t>
  </si>
  <si>
    <t>BBSAG Bull.34</t>
  </si>
  <si>
    <t>BBSAG Bull.37</t>
  </si>
  <si>
    <t>BBSAG Bull.38</t>
  </si>
  <si>
    <t>BBSAG Bull.39</t>
  </si>
  <si>
    <t>BRNO 23</t>
  </si>
  <si>
    <t>BBSAG Bull.44</t>
  </si>
  <si>
    <t>BBSAG Bull.45</t>
  </si>
  <si>
    <t>BBSAG Bull.48</t>
  </si>
  <si>
    <t>BBSAG Bull.49</t>
  </si>
  <si>
    <t>BBSAG Bull.51</t>
  </si>
  <si>
    <t>BBSAG Bull.53</t>
  </si>
  <si>
    <t>BBSAG Bull.56</t>
  </si>
  <si>
    <t>BRNO 26</t>
  </si>
  <si>
    <t>BBSAG Bull.57</t>
  </si>
  <si>
    <t>BBSAG Bull.61</t>
  </si>
  <si>
    <t>BBSAG Bull.62</t>
  </si>
  <si>
    <t>BBSAG Bull.64</t>
  </si>
  <si>
    <t>BBSAG Bull.67</t>
  </si>
  <si>
    <t>BBSAG Bull.68</t>
  </si>
  <si>
    <t>BBSAG Bull.69</t>
  </si>
  <si>
    <t>BBSAG Bull.71</t>
  </si>
  <si>
    <t>BBSAG Bull.73</t>
  </si>
  <si>
    <t>BRNO 27</t>
  </si>
  <si>
    <t>BBSAG Bull.77</t>
  </si>
  <si>
    <t>BBSAG Bull.78</t>
  </si>
  <si>
    <t>BRNO 28</t>
  </si>
  <si>
    <t>BBSAG Bull.81</t>
  </si>
  <si>
    <t>BBSAG Bull.82</t>
  </si>
  <si>
    <t>BBSAG Bull.84</t>
  </si>
  <si>
    <t>BBSAG Bull.86</t>
  </si>
  <si>
    <t>BBSAG Bull.89</t>
  </si>
  <si>
    <t>BRNO 30</t>
  </si>
  <si>
    <t>BBSAG Bull.90</t>
  </si>
  <si>
    <t>BBSAG Bull.93</t>
  </si>
  <si>
    <t>BBSAG Bull.92</t>
  </si>
  <si>
    <t>BBSAG Bull.96</t>
  </si>
  <si>
    <t>BBSAG Bull.97</t>
  </si>
  <si>
    <t>BBSAG Bull.98</t>
  </si>
  <si>
    <t>BBSAG Bull.99</t>
  </si>
  <si>
    <t>BRNO 31</t>
  </si>
  <si>
    <t>BBSAG Bull.102</t>
  </si>
  <si>
    <t>BBSAG Bull.104</t>
  </si>
  <si>
    <t>BBSAG Bull.107</t>
  </si>
  <si>
    <t>IBVS 4382</t>
  </si>
  <si>
    <t>BBSAG Bull.110</t>
  </si>
  <si>
    <t>BBSAG Bull.112</t>
  </si>
  <si>
    <t>BBSAG Bull.113</t>
  </si>
  <si>
    <t>BBSAG Bull.115</t>
  </si>
  <si>
    <t>BBSAG Bull.116</t>
  </si>
  <si>
    <t>IBVS 5636</t>
  </si>
  <si>
    <t>I</t>
  </si>
  <si>
    <t>IBVS 5676</t>
  </si>
  <si>
    <t>II</t>
  </si>
  <si>
    <t>V343 Aql / GSC 1064-2284</t>
  </si>
  <si>
    <t># of data points: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</si>
  <si>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</si>
  <si>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</si>
  <si>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</si>
  <si>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</si>
  <si>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</si>
  <si>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</si>
  <si>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</si>
  <si>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</si>
  <si>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vis</t>
  </si>
  <si>
    <t>Add cycle</t>
  </si>
  <si>
    <t>Old Cycle</t>
  </si>
  <si>
    <t>IBVS 5918</t>
  </si>
  <si>
    <t>JAVSO..38..183</t>
  </si>
  <si>
    <t>JAVSO..36..186</t>
  </si>
  <si>
    <t>JAVSO..36..171</t>
  </si>
  <si>
    <t>2013JAVSO..41..122</t>
  </si>
  <si>
    <t>2013JAVSO..41..328</t>
  </si>
  <si>
    <t>??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</si>
  <si>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</si>
  <si>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</si>
  <si>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</si>
  <si>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</si>
  <si>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</si>
  <si>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</si>
  <si>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</si>
  <si>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</si>
  <si>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</si>
  <si>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</si>
  <si>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</si>
  <si>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2418973.19 </t>
  </si>
  <si>
    <t> 28.10.1910 16:33 </t>
  </si>
  <si>
    <t> -0.22 </t>
  </si>
  <si>
    <t>P </t>
  </si>
  <si>
    <t> G.Badaljan </t>
  </si>
  <si>
    <t> PZ 6.131 </t>
  </si>
  <si>
    <t>2427362.490 </t>
  </si>
  <si>
    <t> 16.10.1933 23:45 </t>
  </si>
  <si>
    <t> -0.119 </t>
  </si>
  <si>
    <t>V </t>
  </si>
  <si>
    <t> C.P.Olivier </t>
  </si>
  <si>
    <t> PA 44.257 </t>
  </si>
  <si>
    <t>2427373.543 </t>
  </si>
  <si>
    <t> 28.10.1933 01:01 </t>
  </si>
  <si>
    <t> -0.134 </t>
  </si>
  <si>
    <t>2427373.545 </t>
  </si>
  <si>
    <t> 28.10.1933 01:04 </t>
  </si>
  <si>
    <t> -0.132 </t>
  </si>
  <si>
    <t>2427397.515 </t>
  </si>
  <si>
    <t> 21.11.1933 00:21 </t>
  </si>
  <si>
    <t> -0.142 </t>
  </si>
  <si>
    <t>2427705.589 </t>
  </si>
  <si>
    <t> 25.09.1934 02:08 </t>
  </si>
  <si>
    <t> -0.114 </t>
  </si>
  <si>
    <t>2427777.520 </t>
  </si>
  <si>
    <t> 06.12.1934 00:28 </t>
  </si>
  <si>
    <t> -0.122 </t>
  </si>
  <si>
    <t>2427777.524 </t>
  </si>
  <si>
    <t> 06.12.1934 00:34 </t>
  </si>
  <si>
    <t> -0.118 </t>
  </si>
  <si>
    <t>2428085.585 </t>
  </si>
  <si>
    <t> 10.10.1935 02:02 </t>
  </si>
  <si>
    <t> -0.104 </t>
  </si>
  <si>
    <t>2428098.480 </t>
  </si>
  <si>
    <t> 22.10.1935 23:31 </t>
  </si>
  <si>
    <t> -0.121 </t>
  </si>
  <si>
    <t>2428109.535 </t>
  </si>
  <si>
    <t> 03.11.1935 00:50 </t>
  </si>
  <si>
    <t> Woods &amp; Watson </t>
  </si>
  <si>
    <t>2428109.544 </t>
  </si>
  <si>
    <t> 03.11.1935 01:03 </t>
  </si>
  <si>
    <t> -0.125 </t>
  </si>
  <si>
    <t>2428146.428 </t>
  </si>
  <si>
    <t> 09.12.1935 22:16 </t>
  </si>
  <si>
    <t> -0.133 </t>
  </si>
  <si>
    <t> B.S.Whitney </t>
  </si>
  <si>
    <t> PPEN 6.11 </t>
  </si>
  <si>
    <t>2428258.946 </t>
  </si>
  <si>
    <t> 31.03.1936 10:42 </t>
  </si>
  <si>
    <t> -0.135 </t>
  </si>
  <si>
    <t>2428282.940 </t>
  </si>
  <si>
    <t> 24.04.1936 10:33 </t>
  </si>
  <si>
    <t> -0.120 </t>
  </si>
  <si>
    <t>2428297.714 </t>
  </si>
  <si>
    <t> 09.05.1936 05:08 </t>
  </si>
  <si>
    <t> -0.103 </t>
  </si>
  <si>
    <t>2428308.764 </t>
  </si>
  <si>
    <t> 20.05.1936 06:20 </t>
  </si>
  <si>
    <t>2428321.681 </t>
  </si>
  <si>
    <t> 02.06.1936 04:20 </t>
  </si>
  <si>
    <t> -0.116 </t>
  </si>
  <si>
    <t>2428345.655 </t>
  </si>
  <si>
    <t> 26.06.1936 03:43 </t>
  </si>
  <si>
    <t>2428356.726 </t>
  </si>
  <si>
    <t> 07.07.1936 05:25 </t>
  </si>
  <si>
    <t>2428358.560 </t>
  </si>
  <si>
    <t> 09.07.1936 01:26 </t>
  </si>
  <si>
    <t> -0.129 </t>
  </si>
  <si>
    <t>2428417.588 </t>
  </si>
  <si>
    <t> 06.09.1936 02:06 </t>
  </si>
  <si>
    <t> -0.127 </t>
  </si>
  <si>
    <t>2428419.436 </t>
  </si>
  <si>
    <t> 07.09.1936 22:27 </t>
  </si>
  <si>
    <t> -0.124 </t>
  </si>
  <si>
    <t> M.Beyer </t>
  </si>
  <si>
    <t> AN 263.152 </t>
  </si>
  <si>
    <t>2428419.438 </t>
  </si>
  <si>
    <t> 07.09.1936 22:30 </t>
  </si>
  <si>
    <t>2428419.439 </t>
  </si>
  <si>
    <t> 07.09.1936 22:32 </t>
  </si>
  <si>
    <t>2428419.446 </t>
  </si>
  <si>
    <t> 07.09.1936 22:42 </t>
  </si>
  <si>
    <t> P.H.Taylor </t>
  </si>
  <si>
    <t>2428421.285 </t>
  </si>
  <si>
    <t> 09.09.1936 18:50 </t>
  </si>
  <si>
    <t>2428428.657 </t>
  </si>
  <si>
    <t> 17.09.1936 03:46 </t>
  </si>
  <si>
    <t> -0.126 </t>
  </si>
  <si>
    <t>2428432.351 </t>
  </si>
  <si>
    <t> 20.09.1936 20:25 </t>
  </si>
  <si>
    <t>2428443.417 </t>
  </si>
  <si>
    <t> 01.10.1936 22:00 </t>
  </si>
  <si>
    <t> -0.123 </t>
  </si>
  <si>
    <t>2428454.497 </t>
  </si>
  <si>
    <t> 12.10.1936 23:55 </t>
  </si>
  <si>
    <t> -0.110 </t>
  </si>
  <si>
    <t>2428463.708 </t>
  </si>
  <si>
    <t> 22.10.1936 04:59 </t>
  </si>
  <si>
    <t>2428489.522 </t>
  </si>
  <si>
    <t> 17.11.1936 00:31 </t>
  </si>
  <si>
    <t>2428528.270 </t>
  </si>
  <si>
    <t> 25.12.1936 18:28 </t>
  </si>
  <si>
    <t>2428614.961 </t>
  </si>
  <si>
    <t> 22.03.1937 11:03 </t>
  </si>
  <si>
    <t>2428640.787 </t>
  </si>
  <si>
    <t> 17.04.1937 06:53 </t>
  </si>
  <si>
    <t>2428653.705 </t>
  </si>
  <si>
    <t> 30.04.1937 04:55 </t>
  </si>
  <si>
    <t>2428664.768 </t>
  </si>
  <si>
    <t> 11.05.1937 06:25 </t>
  </si>
  <si>
    <t>2428723.792 </t>
  </si>
  <si>
    <t> 09.07.1937 07:00 </t>
  </si>
  <si>
    <t>2428736.704 </t>
  </si>
  <si>
    <t> 22.07.1937 04:53 </t>
  </si>
  <si>
    <t>2428738.560 </t>
  </si>
  <si>
    <t> 24.07.1937 01:26 </t>
  </si>
  <si>
    <t>2428747.776 </t>
  </si>
  <si>
    <t> 02.08.1937 06:37 </t>
  </si>
  <si>
    <t>2428749.614 </t>
  </si>
  <si>
    <t> 04.08.1937 02:44 </t>
  </si>
  <si>
    <t> -0.128 </t>
  </si>
  <si>
    <t>2429079.786 </t>
  </si>
  <si>
    <t> 30.06.1938 06:51 </t>
  </si>
  <si>
    <t> -0.138 </t>
  </si>
  <si>
    <t>2429446.870 </t>
  </si>
  <si>
    <t> 02.07.1939 08:52 </t>
  </si>
  <si>
    <t>2429531.720 </t>
  </si>
  <si>
    <t> 25.09.1939 05:16 </t>
  </si>
  <si>
    <t>2429546.479 </t>
  </si>
  <si>
    <t> 09.10.1939 23:29 </t>
  </si>
  <si>
    <t>2429546.483 </t>
  </si>
  <si>
    <t> 09.10.1939 23:35 </t>
  </si>
  <si>
    <t> R.S.Alexander </t>
  </si>
  <si>
    <t> PPEN 6.21 </t>
  </si>
  <si>
    <t>2429555.707 </t>
  </si>
  <si>
    <t> 19.10.1939 04:58 </t>
  </si>
  <si>
    <t>2429557.532 </t>
  </si>
  <si>
    <t> 21.10.1939 00:46 </t>
  </si>
  <si>
    <t> -0.141 </t>
  </si>
  <si>
    <t>2429557.544 </t>
  </si>
  <si>
    <t> 21.10.1939 01:03 </t>
  </si>
  <si>
    <t>2429845.312 </t>
  </si>
  <si>
    <t> 03.08.1940 19:29 </t>
  </si>
  <si>
    <t> -0.117 </t>
  </si>
  <si>
    <t>2431328.375 </t>
  </si>
  <si>
    <t> 25.08.1944 21:00 </t>
  </si>
  <si>
    <t> -0.105 </t>
  </si>
  <si>
    <t> W.Zessewitsch </t>
  </si>
  <si>
    <t> IODE 4.1.82 </t>
  </si>
  <si>
    <t>2432442.524 </t>
  </si>
  <si>
    <t> 14.09.1947 00:34 </t>
  </si>
  <si>
    <t> -0.089 </t>
  </si>
  <si>
    <t> R.Szafraniec </t>
  </si>
  <si>
    <t> AAC 4.83 </t>
  </si>
  <si>
    <t>2432850.160 </t>
  </si>
  <si>
    <t> 25.10.1948 15:50 </t>
  </si>
  <si>
    <t> -0.108 </t>
  </si>
  <si>
    <t> A.A.Vasilieva </t>
  </si>
  <si>
    <t> AC 103.2 </t>
  </si>
  <si>
    <t>2433071.524 </t>
  </si>
  <si>
    <t> 04.06.1949 00:34 </t>
  </si>
  <si>
    <t> -0.095 </t>
  </si>
  <si>
    <t> AAC 5.5 </t>
  </si>
  <si>
    <t>2433215.381 </t>
  </si>
  <si>
    <t> 25.10.1949 21:08 </t>
  </si>
  <si>
    <t> AAC 5.7 </t>
  </si>
  <si>
    <t>2433429.383 </t>
  </si>
  <si>
    <t> 27.05.1950 21:11 </t>
  </si>
  <si>
    <t> -0.086 </t>
  </si>
  <si>
    <t>2433536.357 </t>
  </si>
  <si>
    <t> 11.09.1950 20:34 </t>
  </si>
  <si>
    <t> -0.098 </t>
  </si>
  <si>
    <t>2433571.415 </t>
  </si>
  <si>
    <t> 16.10.1950 21:57 </t>
  </si>
  <si>
    <t> -0.088 </t>
  </si>
  <si>
    <t>2433892.361 </t>
  </si>
  <si>
    <t> 02.09.1951 20:39 </t>
  </si>
  <si>
    <t> -0.101 </t>
  </si>
  <si>
    <t> AAC 5.10 </t>
  </si>
  <si>
    <t>2434604.393 </t>
  </si>
  <si>
    <t> 14.08.1953 21:25 </t>
  </si>
  <si>
    <t> -0.081 </t>
  </si>
  <si>
    <t> AAC 5.189 </t>
  </si>
  <si>
    <t>2434958.563 </t>
  </si>
  <si>
    <t> 04.08.1954 01:30 </t>
  </si>
  <si>
    <t> -0.072 </t>
  </si>
  <si>
    <t> AAC 5.193 </t>
  </si>
  <si>
    <t>2435008.363 </t>
  </si>
  <si>
    <t> 22.09.1954 20:42 </t>
  </si>
  <si>
    <t> -0.076 </t>
  </si>
  <si>
    <t>2435244.466 </t>
  </si>
  <si>
    <t> 16.05.1955 23:11 </t>
  </si>
  <si>
    <t> AA 6.141 </t>
  </si>
  <si>
    <t>2435340.389 </t>
  </si>
  <si>
    <t> 20.08.1955 21:20 </t>
  </si>
  <si>
    <t>2435694.522 </t>
  </si>
  <si>
    <t> 09.08.1956 00:31 </t>
  </si>
  <si>
    <t> H.Huth </t>
  </si>
  <si>
    <t> MVS 3.120 </t>
  </si>
  <si>
    <t>2435720.370 </t>
  </si>
  <si>
    <t> 03.09.1956 20:52 </t>
  </si>
  <si>
    <t> AC 174.17 </t>
  </si>
  <si>
    <t>2435731.442 </t>
  </si>
  <si>
    <t> 14.09.1956 22:36 </t>
  </si>
  <si>
    <t> -0.077 </t>
  </si>
  <si>
    <t> AA 7.188 </t>
  </si>
  <si>
    <t>2435991.525 </t>
  </si>
  <si>
    <t> 02.06.1957 00:36 </t>
  </si>
  <si>
    <t>2436100.362 </t>
  </si>
  <si>
    <t> 18.09.1957 20:41 </t>
  </si>
  <si>
    <t> -0.075 </t>
  </si>
  <si>
    <t> AA 8.189 </t>
  </si>
  <si>
    <t>2436137.292 </t>
  </si>
  <si>
    <t> 25.10.1957 19:00 </t>
  </si>
  <si>
    <t> -0.037 </t>
  </si>
  <si>
    <t>2436456.402 </t>
  </si>
  <si>
    <t> 09.09.1958 21:38 </t>
  </si>
  <si>
    <t> -0.041 </t>
  </si>
  <si>
    <t>2436480.327 </t>
  </si>
  <si>
    <t> 03.10.1958 19:50 </t>
  </si>
  <si>
    <t> -0.096 </t>
  </si>
  <si>
    <t>2436480.356 </t>
  </si>
  <si>
    <t> 03.10.1958 20:32 </t>
  </si>
  <si>
    <t> -0.067 </t>
  </si>
  <si>
    <t> H.Busch </t>
  </si>
  <si>
    <t> HABZ 7 </t>
  </si>
  <si>
    <t>2436541.224 </t>
  </si>
  <si>
    <t> 03.12.1958 17:22 </t>
  </si>
  <si>
    <t> -0.070 </t>
  </si>
  <si>
    <t>2436727.531 </t>
  </si>
  <si>
    <t> 08.06.1959 00:44 </t>
  </si>
  <si>
    <t> AA 10.69 </t>
  </si>
  <si>
    <t>2436847.398 </t>
  </si>
  <si>
    <t> 05.10.1959 21:33 </t>
  </si>
  <si>
    <t>2436847.436 </t>
  </si>
  <si>
    <t> 05.10.1959 22:27 </t>
  </si>
  <si>
    <t> -0.060 </t>
  </si>
  <si>
    <t>2436897.266 </t>
  </si>
  <si>
    <t> 24.11.1959 18:23 </t>
  </si>
  <si>
    <t> -0.034 </t>
  </si>
  <si>
    <t>2437107.510 </t>
  </si>
  <si>
    <t> 22.06.1960 00:14 </t>
  </si>
  <si>
    <t> -0.074 </t>
  </si>
  <si>
    <t>2437192.374 </t>
  </si>
  <si>
    <t> 14.09.1960 20:58 </t>
  </si>
  <si>
    <t> -0.061 </t>
  </si>
  <si>
    <t> J.Burda </t>
  </si>
  <si>
    <t> AA 17.60 </t>
  </si>
  <si>
    <t>2437192.382 </t>
  </si>
  <si>
    <t> 14.09.1960 21:10 </t>
  </si>
  <si>
    <t> -0.053 </t>
  </si>
  <si>
    <t> M.Mazur </t>
  </si>
  <si>
    <t> EBC 1-32 </t>
  </si>
  <si>
    <t>2437192.383 </t>
  </si>
  <si>
    <t> 14.09.1960 21:11 </t>
  </si>
  <si>
    <t> -0.052 </t>
  </si>
  <si>
    <t> A.Balanda </t>
  </si>
  <si>
    <t>2437192.388 </t>
  </si>
  <si>
    <t> 14.09.1960 21:18 </t>
  </si>
  <si>
    <t> -0.047 </t>
  </si>
  <si>
    <t> A.Slowik </t>
  </si>
  <si>
    <t>2437548.386 </t>
  </si>
  <si>
    <t> 05.09.1961 21:15 </t>
  </si>
  <si>
    <t> -0.055 </t>
  </si>
  <si>
    <t>2437548.387 </t>
  </si>
  <si>
    <t> 05.09.1961 21:17 </t>
  </si>
  <si>
    <t> -0.054 </t>
  </si>
  <si>
    <t> B.Kubica </t>
  </si>
  <si>
    <t>2437904.411 </t>
  </si>
  <si>
    <t> 27.08.1962 21:51 </t>
  </si>
  <si>
    <t> -0.036 </t>
  </si>
  <si>
    <t>2438592.425 </t>
  </si>
  <si>
    <t> 15.07.1964 22:12 </t>
  </si>
  <si>
    <t> P.Flin </t>
  </si>
  <si>
    <t> AA 18.322 </t>
  </si>
  <si>
    <t>2438616.394 </t>
  </si>
  <si>
    <t> 08.08.1964 21:27 </t>
  </si>
  <si>
    <t> -0.065 </t>
  </si>
  <si>
    <t> E.Szeligiewicz </t>
  </si>
  <si>
    <t>2438640.390 </t>
  </si>
  <si>
    <t> 01.09.1964 21:21 </t>
  </si>
  <si>
    <t> -0.049 </t>
  </si>
  <si>
    <t>2438961.356 </t>
  </si>
  <si>
    <t> 19.07.1965 20:32 </t>
  </si>
  <si>
    <t> -0.042 </t>
  </si>
  <si>
    <t> AA 16.158 </t>
  </si>
  <si>
    <t>2439033.293 </t>
  </si>
  <si>
    <t> 29.09.1965 19:01 </t>
  </si>
  <si>
    <t> -0.044 </t>
  </si>
  <si>
    <t>2439293.391 </t>
  </si>
  <si>
    <t> 16.06.1966 21:23 </t>
  </si>
  <si>
    <t> -0.033 </t>
  </si>
  <si>
    <t> AA 21.60 </t>
  </si>
  <si>
    <t>2439673.376 </t>
  </si>
  <si>
    <t> 01.07.1967 21:01 </t>
  </si>
  <si>
    <t> M.Winiarski </t>
  </si>
  <si>
    <t>IBVS 1255 </t>
  </si>
  <si>
    <t>2439732.397 </t>
  </si>
  <si>
    <t> 29.08.1967 21:31 </t>
  </si>
  <si>
    <t> -0.040 </t>
  </si>
  <si>
    <t>2440084.710 </t>
  </si>
  <si>
    <t> 16.08.1968 05:02 </t>
  </si>
  <si>
    <t> L.Hazel </t>
  </si>
  <si>
    <t>IBVS 795 </t>
  </si>
  <si>
    <t>2440872.337 </t>
  </si>
  <si>
    <t> 12.10.1970 20:05 </t>
  </si>
  <si>
    <t> -0.057 </t>
  </si>
  <si>
    <t> K.Locher </t>
  </si>
  <si>
    <t> ORI 122 </t>
  </si>
  <si>
    <t>2441154.561 </t>
  </si>
  <si>
    <t> 22.07.1971 01:27 </t>
  </si>
  <si>
    <t> R.Diethelm </t>
  </si>
  <si>
    <t> ORI 126 </t>
  </si>
  <si>
    <t>2441204.382 </t>
  </si>
  <si>
    <t> 09.09.1971 21:10 </t>
  </si>
  <si>
    <t> -0.038 </t>
  </si>
  <si>
    <t> H.Peter </t>
  </si>
  <si>
    <t> ORI 129 </t>
  </si>
  <si>
    <t>2441217.288 </t>
  </si>
  <si>
    <t> 22.09.1971 18:54 </t>
  </si>
  <si>
    <t> ORI 127 </t>
  </si>
  <si>
    <t>2441228.362 </t>
  </si>
  <si>
    <t> 03.10.1971 20:41 </t>
  </si>
  <si>
    <t>2441241.289 </t>
  </si>
  <si>
    <t> 16.10.1971 18:56 </t>
  </si>
  <si>
    <t> -0.023 </t>
  </si>
  <si>
    <t>2441534.550 </t>
  </si>
  <si>
    <t> 05.08.1972 01:12 </t>
  </si>
  <si>
    <t> BBS 5 </t>
  </si>
  <si>
    <t>2441536.406 </t>
  </si>
  <si>
    <t> 06.08.1972 21:44 </t>
  </si>
  <si>
    <t>2441536.414 </t>
  </si>
  <si>
    <t> 06.08.1972 21:56 </t>
  </si>
  <si>
    <t>2441560.386 </t>
  </si>
  <si>
    <t> 30.08.1972 21:15 </t>
  </si>
  <si>
    <t>2441868.447 </t>
  </si>
  <si>
    <t> 04.07.1973 22:43 </t>
  </si>
  <si>
    <t> -0.026 </t>
  </si>
  <si>
    <t> K.Brancik </t>
  </si>
  <si>
    <t> BRNO 17 </t>
  </si>
  <si>
    <t>2441868.448 </t>
  </si>
  <si>
    <t> 04.07.1973 22:45 </t>
  </si>
  <si>
    <t> -0.025 </t>
  </si>
  <si>
    <t> L.Kocina </t>
  </si>
  <si>
    <t>2441903.497 </t>
  </si>
  <si>
    <t> 08.08.1973 23:55 </t>
  </si>
  <si>
    <t>2441916.395 </t>
  </si>
  <si>
    <t> 21.08.1973 21:28 </t>
  </si>
  <si>
    <t> BBS 11 </t>
  </si>
  <si>
    <t>2442272.413 </t>
  </si>
  <si>
    <t> 12.08.1974 21:54 </t>
  </si>
  <si>
    <t> BBS 17 </t>
  </si>
  <si>
    <t>2442296.381 </t>
  </si>
  <si>
    <t> 05.09.1974 21:08 </t>
  </si>
  <si>
    <t>2442604.435 </t>
  </si>
  <si>
    <t> 10.07.1975 22:26 </t>
  </si>
  <si>
    <t> -0.030 </t>
  </si>
  <si>
    <t> BBS 23 </t>
  </si>
  <si>
    <t>2442628.414 </t>
  </si>
  <si>
    <t> 03.08.1975 21:56 </t>
  </si>
  <si>
    <t> -0.031 </t>
  </si>
  <si>
    <t>2442689.286 </t>
  </si>
  <si>
    <t> 03.10.1975 18:51 </t>
  </si>
  <si>
    <t> BBS 24 </t>
  </si>
  <si>
    <t>2442899.566 </t>
  </si>
  <si>
    <t> 01.05.1976 01:35 </t>
  </si>
  <si>
    <t> BBS 27 </t>
  </si>
  <si>
    <t>2442932.760 </t>
  </si>
  <si>
    <t> 03.06.1976 06:14 </t>
  </si>
  <si>
    <t> C.Hesseltine </t>
  </si>
  <si>
    <t> AOEB 2 </t>
  </si>
  <si>
    <t>2442932.764 </t>
  </si>
  <si>
    <t> 03.06.1976 06:20 </t>
  </si>
  <si>
    <t> G.Wedemayer </t>
  </si>
  <si>
    <t>2442932.769 </t>
  </si>
  <si>
    <t> 03.06.1976 06:27 </t>
  </si>
  <si>
    <t> G.Samolyk </t>
  </si>
  <si>
    <t>2442936.459 </t>
  </si>
  <si>
    <t> 06.06.1976 23:00 </t>
  </si>
  <si>
    <t> -0.032 </t>
  </si>
  <si>
    <t> BBS 28 </t>
  </si>
  <si>
    <t>2442991.803 </t>
  </si>
  <si>
    <t> 01.08.1976 07:16 </t>
  </si>
  <si>
    <t>2443015.777 </t>
  </si>
  <si>
    <t> 25.08.1976 06:38 </t>
  </si>
  <si>
    <t>2443039.743 </t>
  </si>
  <si>
    <t> 18.09.1976 05:49 </t>
  </si>
  <si>
    <t> -0.045 </t>
  </si>
  <si>
    <t>2443043.439 </t>
  </si>
  <si>
    <t> 21.09.1976 22:32 </t>
  </si>
  <si>
    <t> BBS 30 </t>
  </si>
  <si>
    <t>2443045.286 </t>
  </si>
  <si>
    <t> 23.09.1976 18:51 </t>
  </si>
  <si>
    <t>2443327.512 </t>
  </si>
  <si>
    <t> 03.07.1977 00:17 </t>
  </si>
  <si>
    <t> BBS 34 </t>
  </si>
  <si>
    <t>2443622.639 </t>
  </si>
  <si>
    <t> 24.04.1978 03:20 </t>
  </si>
  <si>
    <t> BBS 37 </t>
  </si>
  <si>
    <t>2443707.493 </t>
  </si>
  <si>
    <t> 17.07.1978 23:49 </t>
  </si>
  <si>
    <t> BBS 38 </t>
  </si>
  <si>
    <t>2443751.763 </t>
  </si>
  <si>
    <t> 31.08.1978 06:18 </t>
  </si>
  <si>
    <t>2443805.260 </t>
  </si>
  <si>
    <t> 23.10.1978 18:14 </t>
  </si>
  <si>
    <t> BBS 39 </t>
  </si>
  <si>
    <t>2444076.418 </t>
  </si>
  <si>
    <t> 21.07.1979 22:01 </t>
  </si>
  <si>
    <t> V.Hlohovec </t>
  </si>
  <si>
    <t> SAC 54 </t>
  </si>
  <si>
    <t> K.Vojtek </t>
  </si>
  <si>
    <t> BRNO 23 </t>
  </si>
  <si>
    <t>2444083.790 </t>
  </si>
  <si>
    <t> 29.07.1979 06:57 </t>
  </si>
  <si>
    <t> M.Heifner </t>
  </si>
  <si>
    <t>2444087.486 </t>
  </si>
  <si>
    <t> 01.08.1979 23:39 </t>
  </si>
  <si>
    <t> J.Manek </t>
  </si>
  <si>
    <t>2444089.341 </t>
  </si>
  <si>
    <t> 03.08.1979 20:11 </t>
  </si>
  <si>
    <t> -0.020 </t>
  </si>
  <si>
    <t> N.Stoikidis </t>
  </si>
  <si>
    <t> BBS 44 </t>
  </si>
  <si>
    <t>2444107.766 </t>
  </si>
  <si>
    <t> 22.08.1979 06:23 </t>
  </si>
  <si>
    <t>2444135.447 </t>
  </si>
  <si>
    <t> 18.09.1979 22:43 </t>
  </si>
  <si>
    <t> -0.028 </t>
  </si>
  <si>
    <t> BBS 45 </t>
  </si>
  <si>
    <t>2444144.662 </t>
  </si>
  <si>
    <t> 28.09.1979 03:53 </t>
  </si>
  <si>
    <t>2444192.620 </t>
  </si>
  <si>
    <t> 15.11.1979 02:52 </t>
  </si>
  <si>
    <t>2444371.563 </t>
  </si>
  <si>
    <t> 12.05.1980 01:30 </t>
  </si>
  <si>
    <t> BBS 48 </t>
  </si>
  <si>
    <t>2444432.437 </t>
  </si>
  <si>
    <t> 11.07.1980 22:29 </t>
  </si>
  <si>
    <t> -0.018 </t>
  </si>
  <si>
    <t> BBS 49 </t>
  </si>
  <si>
    <t>2444467.461 </t>
  </si>
  <si>
    <t> 15.08.1980 23:03 </t>
  </si>
  <si>
    <t> A.Slatinsky </t>
  </si>
  <si>
    <t>2444467.470 </t>
  </si>
  <si>
    <t> 15.08.1980 23:16 </t>
  </si>
  <si>
    <t> K.Wagner </t>
  </si>
  <si>
    <t>2444565.236 </t>
  </si>
  <si>
    <t> 21.11.1980 17:39 </t>
  </si>
  <si>
    <t> -0.029 </t>
  </si>
  <si>
    <t> BBS 51 </t>
  </si>
  <si>
    <t>2444565.238 </t>
  </si>
  <si>
    <t> 21.11.1980 17:42 </t>
  </si>
  <si>
    <t> -0.027 </t>
  </si>
  <si>
    <t>2444690.663 </t>
  </si>
  <si>
    <t> 27.03.1981 03:54 </t>
  </si>
  <si>
    <t> BBS 53 </t>
  </si>
  <si>
    <t>2444795.818 </t>
  </si>
  <si>
    <t> 10.07.1981 07:37 </t>
  </si>
  <si>
    <t> -0.021 </t>
  </si>
  <si>
    <t> D.Williams </t>
  </si>
  <si>
    <t>2444808.727 </t>
  </si>
  <si>
    <t> 23.07.1981 05:26 </t>
  </si>
  <si>
    <t> -0.024 </t>
  </si>
  <si>
    <t>2444808.730 </t>
  </si>
  <si>
    <t> 23.07.1981 05:31 </t>
  </si>
  <si>
    <t>2444812.412 </t>
  </si>
  <si>
    <t> 26.07.1981 21:53 </t>
  </si>
  <si>
    <t> BBS 56 </t>
  </si>
  <si>
    <t>2444819.782 </t>
  </si>
  <si>
    <t> 03.08.1981 06:46 </t>
  </si>
  <si>
    <t> E.Halbach </t>
  </si>
  <si>
    <t>2444823.469 </t>
  </si>
  <si>
    <t> 06.08.1981 23:15 </t>
  </si>
  <si>
    <t> -0.039 </t>
  </si>
  <si>
    <t> BRNO 26 </t>
  </si>
  <si>
    <t>2444823.474 </t>
  </si>
  <si>
    <t> 06.08.1981 23:22 </t>
  </si>
  <si>
    <t> P.Kucera </t>
  </si>
  <si>
    <t> P.Neugebauer </t>
  </si>
  <si>
    <t>2444823.476 </t>
  </si>
  <si>
    <t> 06.08.1981 23:25 </t>
  </si>
  <si>
    <t> H.Bohutinska </t>
  </si>
  <si>
    <t> J.Mrazek </t>
  </si>
  <si>
    <t>2444823.482 </t>
  </si>
  <si>
    <t> 06.08.1981 23:34 </t>
  </si>
  <si>
    <t> J.Silhan </t>
  </si>
  <si>
    <t>2444823.487 </t>
  </si>
  <si>
    <t> 06.08.1981 23:41 </t>
  </si>
  <si>
    <t> K.Dolak </t>
  </si>
  <si>
    <t>2444847.459 </t>
  </si>
  <si>
    <t> 30.08.1981 23:00 </t>
  </si>
  <si>
    <t>2444847.461 </t>
  </si>
  <si>
    <t> 30.08.1981 23:03 </t>
  </si>
  <si>
    <t> D.Elias </t>
  </si>
  <si>
    <t>2444856.684 </t>
  </si>
  <si>
    <t> 09.09.1981 04:24 </t>
  </si>
  <si>
    <t>2444884.341 </t>
  </si>
  <si>
    <t> 06.10.1981 20:11 </t>
  </si>
  <si>
    <t> BBS 57 </t>
  </si>
  <si>
    <t>2444897.264 </t>
  </si>
  <si>
    <t> 19.10.1981 18:20 </t>
  </si>
  <si>
    <t>2445131.522 </t>
  </si>
  <si>
    <t> 11.06.1982 00:31 </t>
  </si>
  <si>
    <t> BBS 61 </t>
  </si>
  <si>
    <t>2445192.402 </t>
  </si>
  <si>
    <t> 10.08.1982 21:38 </t>
  </si>
  <si>
    <t> BBS 62 </t>
  </si>
  <si>
    <t>2445203.462 </t>
  </si>
  <si>
    <t> 21.08.1982 23:05 </t>
  </si>
  <si>
    <t>2445216.382 </t>
  </si>
  <si>
    <t> 03.09.1982 21:10 </t>
  </si>
  <si>
    <t>2445227.442 </t>
  </si>
  <si>
    <t> 14.09.1982 22:36 </t>
  </si>
  <si>
    <t>2445240.348 </t>
  </si>
  <si>
    <t> 27.09.1982 20:21 </t>
  </si>
  <si>
    <t> R.Germann </t>
  </si>
  <si>
    <t>2445240.359 </t>
  </si>
  <si>
    <t> 27.09.1982 20:36 </t>
  </si>
  <si>
    <t> M.Kohl </t>
  </si>
  <si>
    <t>2445277.248 </t>
  </si>
  <si>
    <t> 03.11.1982 17:57 </t>
  </si>
  <si>
    <t> BBS 64 </t>
  </si>
  <si>
    <t>2445277.254 </t>
  </si>
  <si>
    <t> 03.11.1982 18:05 </t>
  </si>
  <si>
    <t>2445288.317 </t>
  </si>
  <si>
    <t> 14.11.1982 19:36 </t>
  </si>
  <si>
    <t>2445535.494 </t>
  </si>
  <si>
    <t> 19.07.1983 23:51 </t>
  </si>
  <si>
    <t> BBS 67 </t>
  </si>
  <si>
    <t>s5</t>
  </si>
  <si>
    <t>s6</t>
  </si>
  <si>
    <t>s7</t>
  </si>
  <si>
    <t>IBVS 0795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</si>
  <si>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</si>
  <si>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</si>
  <si>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</si>
  <si>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</si>
  <si>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</si>
  <si>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</si>
  <si>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JAVSO..47..263</t>
  </si>
  <si>
    <t>JAVSO..48…87</t>
  </si>
  <si>
    <t>JAVSO..48..256</t>
  </si>
  <si>
    <t>RHN 2021</t>
  </si>
  <si>
    <t>JAVSO 49, 256</t>
  </si>
  <si>
    <t>JAVSO 49, 108</t>
  </si>
  <si>
    <t>JAVSO, 48, 87</t>
  </si>
  <si>
    <t>JAVSO, 49, 108</t>
  </si>
  <si>
    <t>JAVSO, 48, 256</t>
  </si>
  <si>
    <t>JAVSO, 49, 265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</si>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</sst>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9" fillId="0" borderId="0"/>
    <xf numFmtId="0" fontId="1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 vertical="top"/>
    </xf>
    <xf numFmtId="11" fontId="0" fillId="0" borderId="0" xfId="0" applyNumberFormat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19" fillId="0" borderId="0" xfId="0" applyFont="1" applyAlignment="1"/>
    <xf numFmtId="0" fontId="13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5" fillId="0" borderId="0" xfId="0" applyFont="1" applyAlignment="1"/>
    <xf numFmtId="14" fontId="19" fillId="0" borderId="0" xfId="0" applyNumberFormat="1" applyFont="1" applyAlignment="1"/>
    <xf numFmtId="0" fontId="22" fillId="0" borderId="0" xfId="0" applyFont="1" applyAlignment="1"/>
    <xf numFmtId="0" fontId="17" fillId="0" borderId="22" xfId="0" applyFont="1" applyBorder="1" applyAlignment="1"/>
    <xf numFmtId="0" fontId="17" fillId="0" borderId="23" xfId="0" applyFont="1" applyBorder="1" applyAlignment="1"/>
    <xf numFmtId="0" fontId="17" fillId="0" borderId="24" xfId="0" applyFont="1" applyBorder="1" applyAlignment="1"/>
    <xf numFmtId="0" fontId="38" fillId="0" borderId="0" xfId="42" applyFont="1" applyAlignment="1">
      <alignment horizontal="left"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/>
    </xf>
    <xf numFmtId="0" fontId="10" fillId="0" borderId="0" xfId="42" applyFont="1" applyAlignment="1">
      <alignment horizontal="left" vertical="center"/>
    </xf>
    <xf numFmtId="0" fontId="10" fillId="0" borderId="0" xfId="42" applyFont="1" applyAlignment="1">
      <alignment horizontal="center" vertical="center"/>
    </xf>
    <xf numFmtId="0" fontId="10" fillId="0" borderId="0" xfId="42" applyFont="1" applyAlignment="1">
      <alignment horizontal="left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center" vertical="center"/>
    </xf>
    <xf numFmtId="0" fontId="10" fillId="0" borderId="0" xfId="43" applyFont="1" applyAlignment="1">
      <alignment horizontal="left"/>
    </xf>
    <xf numFmtId="0" fontId="10" fillId="0" borderId="0" xfId="43" applyFont="1" applyAlignment="1">
      <alignment horizontal="center"/>
    </xf>
    <xf numFmtId="0" fontId="10" fillId="0" borderId="0" xfId="43" applyFont="1"/>
    <xf numFmtId="0" fontId="10" fillId="0" borderId="0" xfId="43" applyFont="1" applyAlignment="1">
      <alignment horizontal="center" wrapText="1"/>
    </xf>
    <xf numFmtId="0" fontId="10" fillId="0" borderId="0" xfId="43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9" fillId="0" borderId="0" xfId="0" applyFont="1" applyAlignment="1"/>
    <xf numFmtId="0" fontId="37" fillId="0" borderId="0" xfId="0" applyFont="1" applyAlignment="1"/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V343 Aql - O-C Diagr.</a:t>
            </a:r>
          </a:p>
        </c:rich>
      </c:tx>
      <c:layout>
        <c:manualLayout>
          <c:xMode val="edge"/>
          <c:yMode val="edge"/>
          <c:x val="0.38273381294964026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49640287769784"/>
          <c:y val="0.14860681114551083"/>
          <c:w val="0.8258992805755395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29">
                  <c:v>0</c:v>
                </c:pt>
                <c:pt idx="73">
                  <c:v>-7.4759999988600612E-3</c:v>
                </c:pt>
                <c:pt idx="75">
                  <c:v>3.5886999998183455E-2</c:v>
                </c:pt>
                <c:pt idx="76">
                  <c:v>2.9567999998107553E-2</c:v>
                </c:pt>
                <c:pt idx="77">
                  <c:v>-2.527100000588689E-2</c:v>
                </c:pt>
                <c:pt idx="78">
                  <c:v>3.7289999963832088E-3</c:v>
                </c:pt>
                <c:pt idx="79">
                  <c:v>-1.6999999934341758E-4</c:v>
                </c:pt>
                <c:pt idx="81">
                  <c:v>-3.0268000002251938E-2</c:v>
                </c:pt>
                <c:pt idx="82">
                  <c:v>-3.0268000002251938E-2</c:v>
                </c:pt>
                <c:pt idx="84">
                  <c:v>3.3451000002969522E-2</c:v>
                </c:pt>
                <c:pt idx="85">
                  <c:v>-7.2910000017145649E-3</c:v>
                </c:pt>
                <c:pt idx="92">
                  <c:v>2.5213000000803731E-2</c:v>
                </c:pt>
                <c:pt idx="95">
                  <c:v>7.6160000025993213E-3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D2-4604-806F-BE370C3F8BF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-3.5198000001400942E-2</c:v>
                </c:pt>
                <c:pt idx="1">
                  <c:v>1.0357999999541789E-2</c:v>
                </c:pt>
                <c:pt idx="2">
                  <c:v>-4.2599999978847336E-3</c:v>
                </c:pt>
                <c:pt idx="3">
                  <c:v>-2.2600000011152588E-3</c:v>
                </c:pt>
                <c:pt idx="4">
                  <c:v>-1.2099000003217952E-2</c:v>
                </c:pt>
                <c:pt idx="5">
                  <c:v>1.3199999997596024E-2</c:v>
                </c:pt>
                <c:pt idx="6">
                  <c:v>4.6829999992041849E-3</c:v>
                </c:pt>
                <c:pt idx="7">
                  <c:v>8.6830000000190921E-3</c:v>
                </c:pt>
                <c:pt idx="8">
                  <c:v>2.0981999998184619E-2</c:v>
                </c:pt>
                <c:pt idx="9">
                  <c:v>3.7609999999403954E-3</c:v>
                </c:pt>
                <c:pt idx="10">
                  <c:v>-8.8570000007166527E-3</c:v>
                </c:pt>
                <c:pt idx="11">
                  <c:v>1.430000011168886E-4</c:v>
                </c:pt>
                <c:pt idx="12">
                  <c:v>-7.9170000026351772E-3</c:v>
                </c:pt>
                <c:pt idx="13">
                  <c:v>-1.0700000002543675E-2</c:v>
                </c:pt>
                <c:pt idx="14">
                  <c:v>3.4609999966050964E-3</c:v>
                </c:pt>
                <c:pt idx="15">
                  <c:v>2.0636999997805106E-2</c:v>
                </c:pt>
                <c:pt idx="16">
                  <c:v>3.0189999961294234E-3</c:v>
                </c:pt>
                <c:pt idx="17">
                  <c:v>7.7979999987292103E-3</c:v>
                </c:pt>
                <c:pt idx="18">
                  <c:v>1.9589999974414241E-3</c:v>
                </c:pt>
                <c:pt idx="19">
                  <c:v>5.3409999964060262E-3</c:v>
                </c:pt>
                <c:pt idx="20">
                  <c:v>-5.2619999987655319E-3</c:v>
                </c:pt>
                <c:pt idx="21">
                  <c:v>-4.5580000005429611E-3</c:v>
                </c:pt>
                <c:pt idx="22">
                  <c:v>-1.1610000001383014E-3</c:v>
                </c:pt>
                <c:pt idx="23">
                  <c:v>8.3899999663117342E-4</c:v>
                </c:pt>
                <c:pt idx="24">
                  <c:v>1.8389999968349002E-3</c:v>
                </c:pt>
                <c:pt idx="25">
                  <c:v>8.8389999982609879E-3</c:v>
                </c:pt>
                <c:pt idx="26">
                  <c:v>3.2359999968321063E-3</c:v>
                </c:pt>
                <c:pt idx="27">
                  <c:v>-3.1760000019858126E-3</c:v>
                </c:pt>
                <c:pt idx="28">
                  <c:v>1.6179999984160531E-3</c:v>
                </c:pt>
                <c:pt idx="30">
                  <c:v>1.2381999997160165E-2</c:v>
                </c:pt>
                <c:pt idx="31">
                  <c:v>3.6699999691336416E-4</c:v>
                </c:pt>
                <c:pt idx="32">
                  <c:v>-1.0075000001961598E-2</c:v>
                </c:pt>
                <c:pt idx="33">
                  <c:v>1.2619999979506247E-3</c:v>
                </c:pt>
                <c:pt idx="34">
                  <c:v>-4.0790000020933803E-3</c:v>
                </c:pt>
                <c:pt idx="35">
                  <c:v>-2.5210000021615997E-3</c:v>
                </c:pt>
                <c:pt idx="36">
                  <c:v>3.2580000006419141E-3</c:v>
                </c:pt>
                <c:pt idx="37">
                  <c:v>-1.3600000020232983E-3</c:v>
                </c:pt>
                <c:pt idx="38">
                  <c:v>-4.6560000009776559E-3</c:v>
                </c:pt>
                <c:pt idx="39">
                  <c:v>-4.6560000009776559E-3</c:v>
                </c:pt>
                <c:pt idx="40">
                  <c:v>-4.876999999396503E-3</c:v>
                </c:pt>
                <c:pt idx="41">
                  <c:v>6.5199999989999924E-3</c:v>
                </c:pt>
                <c:pt idx="42">
                  <c:v>-4.9500000022817403E-4</c:v>
                </c:pt>
                <c:pt idx="43">
                  <c:v>-7.0979999982228037E-3</c:v>
                </c:pt>
                <c:pt idx="44">
                  <c:v>-1.9035000001167646E-2</c:v>
                </c:pt>
                <c:pt idx="45">
                  <c:v>-1.1032000002160203E-2</c:v>
                </c:pt>
                <c:pt idx="46">
                  <c:v>-1.277000000118278E-2</c:v>
                </c:pt>
                <c:pt idx="47">
                  <c:v>-1.0594000003038673E-2</c:v>
                </c:pt>
                <c:pt idx="48">
                  <c:v>-6.5940000022237655E-3</c:v>
                </c:pt>
                <c:pt idx="49">
                  <c:v>-5.6090000034600962E-3</c:v>
                </c:pt>
                <c:pt idx="50">
                  <c:v>-2.5212000000465196E-2</c:v>
                </c:pt>
                <c:pt idx="51">
                  <c:v>-1.3211999998020474E-2</c:v>
                </c:pt>
                <c:pt idx="52">
                  <c:v>-3.2800000008137431E-3</c:v>
                </c:pt>
                <c:pt idx="53">
                  <c:v>-1.0920000022451859E-3</c:v>
                </c:pt>
                <c:pt idx="54">
                  <c:v>-1.0920000022451859E-3</c:v>
                </c:pt>
                <c:pt idx="56">
                  <c:v>7.6960000005783513E-3</c:v>
                </c:pt>
                <c:pt idx="57">
                  <c:v>-1.3567000001785345E-2</c:v>
                </c:pt>
                <c:pt idx="58">
                  <c:v>-1.9270000047981739E-3</c:v>
                </c:pt>
                <c:pt idx="59">
                  <c:v>-2.3960999998962507E-2</c:v>
                </c:pt>
                <c:pt idx="61">
                  <c:v>4.0910000025178306E-3</c:v>
                </c:pt>
                <c:pt idx="62">
                  <c:v>-8.8829999949666671E-3</c:v>
                </c:pt>
                <c:pt idx="63">
                  <c:v>1.6600000017206185E-3</c:v>
                </c:pt>
                <c:pt idx="64">
                  <c:v>-1.3262000000395346E-2</c:v>
                </c:pt>
                <c:pt idx="65">
                  <c:v>1.9799999936367385E-3</c:v>
                </c:pt>
                <c:pt idx="66">
                  <c:v>8.2039999979315326E-3</c:v>
                </c:pt>
                <c:pt idx="67">
                  <c:v>3.9229999965755269E-3</c:v>
                </c:pt>
                <c:pt idx="68">
                  <c:v>-2.2610000014537945E-3</c:v>
                </c:pt>
                <c:pt idx="69">
                  <c:v>1.3830000025336631E-3</c:v>
                </c:pt>
                <c:pt idx="70">
                  <c:v>-2.9393000004347414E-2</c:v>
                </c:pt>
                <c:pt idx="71">
                  <c:v>-5.8349999962956645E-3</c:v>
                </c:pt>
                <c:pt idx="72">
                  <c:v>-1.4529999971273355E-3</c:v>
                </c:pt>
                <c:pt idx="74">
                  <c:v>-2.0529999965219758E-3</c:v>
                </c:pt>
                <c:pt idx="80">
                  <c:v>1.9270000047981739E-3</c:v>
                </c:pt>
                <c:pt idx="83">
                  <c:v>7.7319999982137233E-3</c:v>
                </c:pt>
                <c:pt idx="86">
                  <c:v>4.9710000021150336E-3</c:v>
                </c:pt>
                <c:pt idx="87">
                  <c:v>1.297099999646889E-2</c:v>
                </c:pt>
                <c:pt idx="88">
                  <c:v>1.3971000000310596E-2</c:v>
                </c:pt>
                <c:pt idx="89">
                  <c:v>1.8970999997691251E-2</c:v>
                </c:pt>
                <c:pt idx="90">
                  <c:v>8.5919999983161688E-3</c:v>
                </c:pt>
                <c:pt idx="91">
                  <c:v>9.5920000021578744E-3</c:v>
                </c:pt>
                <c:pt idx="93">
                  <c:v>2.2940000053495169E-3</c:v>
                </c:pt>
                <c:pt idx="94">
                  <c:v>-8.5450000042328611E-3</c:v>
                </c:pt>
                <c:pt idx="96">
                  <c:v>1.2693999997281935E-2</c:v>
                </c:pt>
                <c:pt idx="97">
                  <c:v>1.0176999996474478E-2</c:v>
                </c:pt>
                <c:pt idx="98">
                  <c:v>1.9154000001435634E-2</c:v>
                </c:pt>
                <c:pt idx="101">
                  <c:v>9.6399999965797178E-3</c:v>
                </c:pt>
                <c:pt idx="102">
                  <c:v>3.4669999949983321E-3</c:v>
                </c:pt>
                <c:pt idx="103">
                  <c:v>-1.5014000004157424E-2</c:v>
                </c:pt>
                <c:pt idx="104">
                  <c:v>-1.5272999997250736E-2</c:v>
                </c:pt>
                <c:pt idx="105">
                  <c:v>-1.5272999997250736E-2</c:v>
                </c:pt>
                <c:pt idx="106">
                  <c:v>1.4459999947575852E-3</c:v>
                </c:pt>
                <c:pt idx="107">
                  <c:v>1.4459999947575852E-3</c:v>
                </c:pt>
                <c:pt idx="108">
                  <c:v>-4.7750000012456439E-3</c:v>
                </c:pt>
                <c:pt idx="109">
                  <c:v>-4.7750000012456439E-3</c:v>
                </c:pt>
                <c:pt idx="110">
                  <c:v>1.6069999983301386E-3</c:v>
                </c:pt>
                <c:pt idx="111">
                  <c:v>1.6069999983301386E-3</c:v>
                </c:pt>
                <c:pt idx="112">
                  <c:v>1.6385999995691236E-2</c:v>
                </c:pt>
                <c:pt idx="113">
                  <c:v>1.6385999995691236E-2</c:v>
                </c:pt>
                <c:pt idx="114">
                  <c:v>-1.4490999994450249E-2</c:v>
                </c:pt>
                <c:pt idx="115">
                  <c:v>-3.0939999996917322E-3</c:v>
                </c:pt>
                <c:pt idx="116">
                  <c:v>4.9059999946621247E-3</c:v>
                </c:pt>
                <c:pt idx="117">
                  <c:v>-2.9330000033951364E-3</c:v>
                </c:pt>
                <c:pt idx="118">
                  <c:v>9.3659999984083697E-3</c:v>
                </c:pt>
                <c:pt idx="119">
                  <c:v>1.0365999994974118E-2</c:v>
                </c:pt>
                <c:pt idx="120">
                  <c:v>1.1909000000741798E-2</c:v>
                </c:pt>
                <c:pt idx="121">
                  <c:v>-2.3120000041672029E-3</c:v>
                </c:pt>
                <c:pt idx="122">
                  <c:v>7.3090000005322509E-3</c:v>
                </c:pt>
                <c:pt idx="123">
                  <c:v>-4.5299999983399175E-3</c:v>
                </c:pt>
                <c:pt idx="124">
                  <c:v>7.6899999839952216E-4</c:v>
                </c:pt>
                <c:pt idx="125">
                  <c:v>-7.0000001869630069E-5</c:v>
                </c:pt>
                <c:pt idx="126">
                  <c:v>3.0999995942693204E-5</c:v>
                </c:pt>
                <c:pt idx="127">
                  <c:v>-4.7110000014072284E-3</c:v>
                </c:pt>
                <c:pt idx="128">
                  <c:v>-1.3565000001108274E-2</c:v>
                </c:pt>
                <c:pt idx="129">
                  <c:v>-9.5650000002933666E-3</c:v>
                </c:pt>
                <c:pt idx="130">
                  <c:v>-4.5650000029127114E-3</c:v>
                </c:pt>
                <c:pt idx="131">
                  <c:v>-3.7709999960497953E-3</c:v>
                </c:pt>
                <c:pt idx="132">
                  <c:v>2.1389999965322204E-3</c:v>
                </c:pt>
                <c:pt idx="133">
                  <c:v>-3.7000000011175871E-3</c:v>
                </c:pt>
                <c:pt idx="134">
                  <c:v>-1.7539000000397209E-2</c:v>
                </c:pt>
                <c:pt idx="135">
                  <c:v>-1.0745000006863847E-2</c:v>
                </c:pt>
                <c:pt idx="136">
                  <c:v>-8.3480000030249357E-3</c:v>
                </c:pt>
                <c:pt idx="137">
                  <c:v>-6.6070000029867515E-3</c:v>
                </c:pt>
                <c:pt idx="138">
                  <c:v>-1.6086999996332452E-2</c:v>
                </c:pt>
                <c:pt idx="139">
                  <c:v>-1.3825000001816079E-2</c:v>
                </c:pt>
                <c:pt idx="140">
                  <c:v>-1.4297000001533888E-2</c:v>
                </c:pt>
                <c:pt idx="141">
                  <c:v>-1.0783999998238869E-2</c:v>
                </c:pt>
                <c:pt idx="142">
                  <c:v>-9.4250000038300641E-3</c:v>
                </c:pt>
                <c:pt idx="143">
                  <c:v>-1.5836999999010004E-2</c:v>
                </c:pt>
                <c:pt idx="144">
                  <c:v>-9.0430000054766424E-3</c:v>
                </c:pt>
                <c:pt idx="145">
                  <c:v>1.3539999999920838E-3</c:v>
                </c:pt>
                <c:pt idx="146">
                  <c:v>-1.9675999996252358E-2</c:v>
                </c:pt>
                <c:pt idx="147">
                  <c:v>-7.7210000017657876E-3</c:v>
                </c:pt>
                <c:pt idx="148">
                  <c:v>-1.5736000001197681E-2</c:v>
                </c:pt>
                <c:pt idx="149">
                  <c:v>-1.7413999994460028E-2</c:v>
                </c:pt>
                <c:pt idx="150">
                  <c:v>-9.0500000078463927E-4</c:v>
                </c:pt>
                <c:pt idx="151">
                  <c:v>1.1959999974351376E-3</c:v>
                </c:pt>
                <c:pt idx="152">
                  <c:v>-2.2260999998252373E-2</c:v>
                </c:pt>
                <c:pt idx="153">
                  <c:v>-1.3261000000056811E-2</c:v>
                </c:pt>
                <c:pt idx="154">
                  <c:v>-1.1220000007597264E-2</c:v>
                </c:pt>
                <c:pt idx="155">
                  <c:v>-9.2200000071898103E-3</c:v>
                </c:pt>
                <c:pt idx="156">
                  <c:v>-1.722400000289781E-2</c:v>
                </c:pt>
                <c:pt idx="157">
                  <c:v>-4.5950000057928264E-3</c:v>
                </c:pt>
                <c:pt idx="158">
                  <c:v>-7.816000004822854E-3</c:v>
                </c:pt>
                <c:pt idx="159">
                  <c:v>-4.8160000005736947E-3</c:v>
                </c:pt>
                <c:pt idx="160">
                  <c:v>-1.2022000002616551E-2</c:v>
                </c:pt>
                <c:pt idx="161">
                  <c:v>-2.0433999998203944E-2</c:v>
                </c:pt>
                <c:pt idx="162">
                  <c:v>-2.2640000002866145E-2</c:v>
                </c:pt>
                <c:pt idx="163">
                  <c:v>-1.7639999998209532E-2</c:v>
                </c:pt>
                <c:pt idx="164">
                  <c:v>-1.7639999998209532E-2</c:v>
                </c:pt>
                <c:pt idx="165">
                  <c:v>-1.5639999997802079E-2</c:v>
                </c:pt>
                <c:pt idx="166">
                  <c:v>-1.5639999997802079E-2</c:v>
                </c:pt>
                <c:pt idx="167">
                  <c:v>-9.6399999965797178E-3</c:v>
                </c:pt>
                <c:pt idx="168">
                  <c:v>-4.6399999991990626E-3</c:v>
                </c:pt>
                <c:pt idx="169">
                  <c:v>-4.6399999991990626E-3</c:v>
                </c:pt>
                <c:pt idx="170">
                  <c:v>-1.2478999997256324E-2</c:v>
                </c:pt>
                <c:pt idx="171">
                  <c:v>-1.047899999684887E-2</c:v>
                </c:pt>
                <c:pt idx="172">
                  <c:v>-1.0494000001926906E-2</c:v>
                </c:pt>
                <c:pt idx="173">
                  <c:v>-2.2538999997777864E-2</c:v>
                </c:pt>
                <c:pt idx="174">
                  <c:v>-1.1760000001231674E-2</c:v>
                </c:pt>
                <c:pt idx="175">
                  <c:v>-1.8341000002692454E-2</c:v>
                </c:pt>
                <c:pt idx="176">
                  <c:v>-1.0240000003250316E-2</c:v>
                </c:pt>
                <c:pt idx="177">
                  <c:v>-1.7858000006526709E-2</c:v>
                </c:pt>
                <c:pt idx="178">
                  <c:v>-1.0078999999677762E-2</c:v>
                </c:pt>
                <c:pt idx="179">
                  <c:v>-1.7696999995678198E-2</c:v>
                </c:pt>
                <c:pt idx="180">
                  <c:v>-2.3918000006233342E-2</c:v>
                </c:pt>
                <c:pt idx="181">
                  <c:v>-1.2918000007630326E-2</c:v>
                </c:pt>
                <c:pt idx="182">
                  <c:v>-1.59780000030878E-2</c:v>
                </c:pt>
                <c:pt idx="183">
                  <c:v>-9.9780000018654391E-3</c:v>
                </c:pt>
                <c:pt idx="184">
                  <c:v>-1.4596000000892673E-2</c:v>
                </c:pt>
                <c:pt idx="185">
                  <c:v>-1.4398000006622169E-2</c:v>
                </c:pt>
                <c:pt idx="186">
                  <c:v>-2.6296999996702652E-2</c:v>
                </c:pt>
                <c:pt idx="187">
                  <c:v>-2.6517999998759478E-2</c:v>
                </c:pt>
                <c:pt idx="188">
                  <c:v>-1.1975000001257285E-2</c:v>
                </c:pt>
                <c:pt idx="189">
                  <c:v>-2.5642000007792376E-2</c:v>
                </c:pt>
                <c:pt idx="190">
                  <c:v>-2.4776999998721294E-2</c:v>
                </c:pt>
                <c:pt idx="191">
                  <c:v>-2.8616000003239606E-2</c:v>
                </c:pt>
                <c:pt idx="192">
                  <c:v>-2.2616000002017245E-2</c:v>
                </c:pt>
                <c:pt idx="193">
                  <c:v>-2.1616000005451497E-2</c:v>
                </c:pt>
                <c:pt idx="194">
                  <c:v>-1.8616000001202337E-2</c:v>
                </c:pt>
                <c:pt idx="195">
                  <c:v>-1.1616000003414229E-2</c:v>
                </c:pt>
                <c:pt idx="196">
                  <c:v>-7.6160000025993213E-3</c:v>
                </c:pt>
                <c:pt idx="197">
                  <c:v>-2.616000005218666E-3</c:v>
                </c:pt>
                <c:pt idx="198">
                  <c:v>-9.8520000028656796E-3</c:v>
                </c:pt>
                <c:pt idx="199">
                  <c:v>-1.6789000001153909E-2</c:v>
                </c:pt>
                <c:pt idx="200">
                  <c:v>-2.5995000003604218E-2</c:v>
                </c:pt>
                <c:pt idx="201">
                  <c:v>-1.5628000001015607E-2</c:v>
                </c:pt>
                <c:pt idx="202">
                  <c:v>-1.7673000002105255E-2</c:v>
                </c:pt>
                <c:pt idx="203">
                  <c:v>-1.8894000000727829E-2</c:v>
                </c:pt>
                <c:pt idx="204">
                  <c:v>-2.2732999997970182E-2</c:v>
                </c:pt>
                <c:pt idx="205">
                  <c:v>-1.1732999999367166E-2</c:v>
                </c:pt>
                <c:pt idx="206">
                  <c:v>-1.5917000004264992E-2</c:v>
                </c:pt>
                <c:pt idx="207">
                  <c:v>-1.3756000000284985E-2</c:v>
                </c:pt>
                <c:pt idx="208">
                  <c:v>-4.7560000020894222E-3</c:v>
                </c:pt>
                <c:pt idx="209">
                  <c:v>-3.1168000008619856E-2</c:v>
                </c:pt>
                <c:pt idx="210">
                  <c:v>-2.3374000003968831E-2</c:v>
                </c:pt>
                <c:pt idx="211">
                  <c:v>-1.6111999997519888E-2</c:v>
                </c:pt>
                <c:pt idx="212">
                  <c:v>-1.8928999998024665E-2</c:v>
                </c:pt>
                <c:pt idx="213">
                  <c:v>-1.9546999996236991E-2</c:v>
                </c:pt>
                <c:pt idx="214">
                  <c:v>-1.5592000003380235E-2</c:v>
                </c:pt>
                <c:pt idx="215">
                  <c:v>-1.1285000000498258E-2</c:v>
                </c:pt>
                <c:pt idx="216">
                  <c:v>-1.3491000005160458E-2</c:v>
                </c:pt>
                <c:pt idx="217">
                  <c:v>-8.7649999986751936E-3</c:v>
                </c:pt>
                <c:pt idx="218">
                  <c:v>-2.6970999999321066E-2</c:v>
                </c:pt>
                <c:pt idx="219">
                  <c:v>-1.8970999997691251E-2</c:v>
                </c:pt>
                <c:pt idx="220">
                  <c:v>-2.1709000007831492E-2</c:v>
                </c:pt>
                <c:pt idx="221">
                  <c:v>-2.4181000000680797E-2</c:v>
                </c:pt>
                <c:pt idx="222">
                  <c:v>-2.4144000002706889E-2</c:v>
                </c:pt>
                <c:pt idx="223">
                  <c:v>-3.0189000004611444E-2</c:v>
                </c:pt>
                <c:pt idx="224">
                  <c:v>-2.818900000420399E-2</c:v>
                </c:pt>
                <c:pt idx="225">
                  <c:v>-1.8189000002166722E-2</c:v>
                </c:pt>
                <c:pt idx="226">
                  <c:v>-2.6087999998708256E-2</c:v>
                </c:pt>
                <c:pt idx="227">
                  <c:v>-2.4309000000357628E-2</c:v>
                </c:pt>
                <c:pt idx="228">
                  <c:v>-2.2721000001183711E-2</c:v>
                </c:pt>
                <c:pt idx="229">
                  <c:v>-1.8949999997857958E-2</c:v>
                </c:pt>
                <c:pt idx="230">
                  <c:v>-1.3949999993201345E-2</c:v>
                </c:pt>
                <c:pt idx="231">
                  <c:v>-2.3567999996885192E-2</c:v>
                </c:pt>
                <c:pt idx="232">
                  <c:v>-3.8789000005635899E-2</c:v>
                </c:pt>
                <c:pt idx="233">
                  <c:v>-1.2789000000339001E-2</c:v>
                </c:pt>
                <c:pt idx="234">
                  <c:v>-1.6407000002800487E-2</c:v>
                </c:pt>
                <c:pt idx="235">
                  <c:v>-2.3144999999203719E-2</c:v>
                </c:pt>
                <c:pt idx="236">
                  <c:v>-2.5369999995746184E-2</c:v>
                </c:pt>
                <c:pt idx="237">
                  <c:v>-8.329000003868714E-3</c:v>
                </c:pt>
                <c:pt idx="238">
                  <c:v>-1.8786000000545755E-2</c:v>
                </c:pt>
                <c:pt idx="239">
                  <c:v>-1.2785999999323394E-2</c:v>
                </c:pt>
                <c:pt idx="240">
                  <c:v>-8.6250000022118911E-3</c:v>
                </c:pt>
                <c:pt idx="241">
                  <c:v>-2.1684999999706633E-2</c:v>
                </c:pt>
                <c:pt idx="242">
                  <c:v>-8.7080000012065284E-3</c:v>
                </c:pt>
                <c:pt idx="243">
                  <c:v>-1.700400000117952E-2</c:v>
                </c:pt>
                <c:pt idx="244">
                  <c:v>-1.8224999999802094E-2</c:v>
                </c:pt>
                <c:pt idx="245">
                  <c:v>-1.8248000000312459E-2</c:v>
                </c:pt>
                <c:pt idx="246">
                  <c:v>-1.8237000003864523E-2</c:v>
                </c:pt>
                <c:pt idx="247">
                  <c:v>-2.1259999994072132E-2</c:v>
                </c:pt>
                <c:pt idx="248">
                  <c:v>-1.630499999737367E-2</c:v>
                </c:pt>
                <c:pt idx="249">
                  <c:v>-1.3144000004103873E-2</c:v>
                </c:pt>
                <c:pt idx="251">
                  <c:v>-1.2610000048880465E-3</c:v>
                </c:pt>
                <c:pt idx="254">
                  <c:v>-1.9740999996429309E-2</c:v>
                </c:pt>
                <c:pt idx="255">
                  <c:v>-1.358000000618631E-2</c:v>
                </c:pt>
                <c:pt idx="256">
                  <c:v>-8.6400000000139698E-3</c:v>
                </c:pt>
                <c:pt idx="257">
                  <c:v>-1.8120000000635628E-2</c:v>
                </c:pt>
                <c:pt idx="258">
                  <c:v>-2.3798000001988839E-2</c:v>
                </c:pt>
                <c:pt idx="261">
                  <c:v>-5.3332000003138091E-2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D2-4604-806F-BE370C3F8BF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55">
                  <c:v>-8.9200000365963206E-4</c:v>
                </c:pt>
                <c:pt idx="60">
                  <c:v>-2.0252000002074055E-2</c:v>
                </c:pt>
                <c:pt idx="250">
                  <c:v>-1.9262000001617707E-2</c:v>
                </c:pt>
                <c:pt idx="259">
                  <c:v>-2.8537999998661689E-2</c:v>
                </c:pt>
                <c:pt idx="260">
                  <c:v>-3.4156000001530629E-2</c:v>
                </c:pt>
                <c:pt idx="267">
                  <c:v>-5.138499999884516E-2</c:v>
                </c:pt>
                <c:pt idx="273">
                  <c:v>-4.4334500002150889E-2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D2-4604-806F-BE370C3F8BF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99">
                  <c:v>1.5935999996145256E-2</c:v>
                </c:pt>
                <c:pt idx="100">
                  <c:v>1.5936000003421213E-2</c:v>
                </c:pt>
                <c:pt idx="252">
                  <c:v>-2.1740999996836763E-2</c:v>
                </c:pt>
                <c:pt idx="253">
                  <c:v>-2.094099999521859E-2</c:v>
                </c:pt>
                <c:pt idx="262">
                  <c:v>-4.0649000002304092E-2</c:v>
                </c:pt>
                <c:pt idx="263">
                  <c:v>-4.0731499997491483E-2</c:v>
                </c:pt>
                <c:pt idx="264">
                  <c:v>-4.3403000003308989E-2</c:v>
                </c:pt>
                <c:pt idx="265">
                  <c:v>-4.4103000007453375E-2</c:v>
                </c:pt>
                <c:pt idx="266">
                  <c:v>-4.6556000001146458E-2</c:v>
                </c:pt>
                <c:pt idx="268">
                  <c:v>-5.1239000000350643E-2</c:v>
                </c:pt>
                <c:pt idx="269">
                  <c:v>-5.4874000008567236E-2</c:v>
                </c:pt>
                <c:pt idx="270">
                  <c:v>-5.2511000001686625E-2</c:v>
                </c:pt>
                <c:pt idx="271">
                  <c:v>-5.0868999998783693E-2</c:v>
                </c:pt>
                <c:pt idx="272">
                  <c:v>-5.0972000004549045E-2</c:v>
                </c:pt>
                <c:pt idx="274">
                  <c:v>-4.7268000002077315E-2</c:v>
                </c:pt>
                <c:pt idx="275">
                  <c:v>-4.1605999998864718E-2</c:v>
                </c:pt>
                <c:pt idx="276">
                  <c:v>-3.7127000003238209E-2</c:v>
                </c:pt>
                <c:pt idx="277">
                  <c:v>-3.4873000004154164E-2</c:v>
                </c:pt>
                <c:pt idx="278">
                  <c:v>-3.5987999995995779E-2</c:v>
                </c:pt>
                <c:pt idx="279">
                  <c:v>-3.6444000004848931E-2</c:v>
                </c:pt>
                <c:pt idx="280">
                  <c:v>-4.2902000001049601E-2</c:v>
                </c:pt>
                <c:pt idx="281">
                  <c:v>-4.856399999698624E-2</c:v>
                </c:pt>
                <c:pt idx="282">
                  <c:v>-4.8703000000386965E-2</c:v>
                </c:pt>
                <c:pt idx="283">
                  <c:v>-5.1921999998739921E-2</c:v>
                </c:pt>
                <c:pt idx="284">
                  <c:v>-5.117900000186637E-2</c:v>
                </c:pt>
                <c:pt idx="285">
                  <c:v>-5.1079999997455161E-2</c:v>
                </c:pt>
                <c:pt idx="286">
                  <c:v>-5.1404000005277339E-2</c:v>
                </c:pt>
                <c:pt idx="287">
                  <c:v>-5.1144999997632112E-2</c:v>
                </c:pt>
                <c:pt idx="288">
                  <c:v>-5.638100000214763E-2</c:v>
                </c:pt>
                <c:pt idx="289">
                  <c:v>-5.1759000001766253E-2</c:v>
                </c:pt>
                <c:pt idx="290">
                  <c:v>-5.0801000004867092E-2</c:v>
                </c:pt>
                <c:pt idx="291">
                  <c:v>-5.1364000006287824E-2</c:v>
                </c:pt>
                <c:pt idx="292">
                  <c:v>-4.8703000000386965E-2</c:v>
                </c:pt>
                <c:pt idx="293">
                  <c:v>-5.1404000005277339E-2</c:v>
                </c:pt>
                <c:pt idx="294">
                  <c:v>-5.1921999998739921E-2</c:v>
                </c:pt>
                <c:pt idx="295">
                  <c:v>-5.117900000186637E-2</c:v>
                </c:pt>
                <c:pt idx="296">
                  <c:v>-5.1144999997632112E-2</c:v>
                </c:pt>
                <c:pt idx="297">
                  <c:v>-5.638100000214763E-2</c:v>
                </c:pt>
                <c:pt idx="298">
                  <c:v>-5.1759000001766253E-2</c:v>
                </c:pt>
                <c:pt idx="299">
                  <c:v>-5.0801000004867092E-2</c:v>
                </c:pt>
                <c:pt idx="300">
                  <c:v>-5.1364000006287824E-2</c:v>
                </c:pt>
                <c:pt idx="301">
                  <c:v>-4.957999999896856E-2</c:v>
                </c:pt>
                <c:pt idx="302">
                  <c:v>-4.8982000007526949E-2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D2-4604-806F-BE370C3F8BF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D2-4604-806F-BE370C3F8BF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D2-4604-806F-BE370C3F8BF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D2-4604-806F-BE370C3F8BFE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-5134</c:v>
                </c:pt>
                <c:pt idx="1">
                  <c:v>-586</c:v>
                </c:pt>
                <c:pt idx="2">
                  <c:v>-580</c:v>
                </c:pt>
                <c:pt idx="3">
                  <c:v>-580</c:v>
                </c:pt>
                <c:pt idx="4">
                  <c:v>-567</c:v>
                </c:pt>
                <c:pt idx="5">
                  <c:v>-400</c:v>
                </c:pt>
                <c:pt idx="6">
                  <c:v>-361</c:v>
                </c:pt>
                <c:pt idx="7">
                  <c:v>-361</c:v>
                </c:pt>
                <c:pt idx="8">
                  <c:v>-194</c:v>
                </c:pt>
                <c:pt idx="9">
                  <c:v>-187</c:v>
                </c:pt>
                <c:pt idx="10">
                  <c:v>-181</c:v>
                </c:pt>
                <c:pt idx="11">
                  <c:v>-181</c:v>
                </c:pt>
                <c:pt idx="12">
                  <c:v>-161</c:v>
                </c:pt>
                <c:pt idx="13">
                  <c:v>-100</c:v>
                </c:pt>
                <c:pt idx="14">
                  <c:v>-87</c:v>
                </c:pt>
                <c:pt idx="15">
                  <c:v>-79</c:v>
                </c:pt>
                <c:pt idx="16">
                  <c:v>-73</c:v>
                </c:pt>
                <c:pt idx="17">
                  <c:v>-66</c:v>
                </c:pt>
                <c:pt idx="18">
                  <c:v>-53</c:v>
                </c:pt>
                <c:pt idx="19">
                  <c:v>-47</c:v>
                </c:pt>
                <c:pt idx="20">
                  <c:v>-46</c:v>
                </c:pt>
                <c:pt idx="21">
                  <c:v>-14</c:v>
                </c:pt>
                <c:pt idx="22">
                  <c:v>-13</c:v>
                </c:pt>
                <c:pt idx="23">
                  <c:v>-13</c:v>
                </c:pt>
                <c:pt idx="24">
                  <c:v>-13</c:v>
                </c:pt>
                <c:pt idx="25">
                  <c:v>-13</c:v>
                </c:pt>
                <c:pt idx="26">
                  <c:v>-12</c:v>
                </c:pt>
                <c:pt idx="27">
                  <c:v>-8</c:v>
                </c:pt>
                <c:pt idx="28">
                  <c:v>-6</c:v>
                </c:pt>
                <c:pt idx="29">
                  <c:v>0</c:v>
                </c:pt>
                <c:pt idx="30">
                  <c:v>6</c:v>
                </c:pt>
                <c:pt idx="31">
                  <c:v>11</c:v>
                </c:pt>
                <c:pt idx="32">
                  <c:v>25</c:v>
                </c:pt>
                <c:pt idx="33">
                  <c:v>46</c:v>
                </c:pt>
                <c:pt idx="34">
                  <c:v>93</c:v>
                </c:pt>
                <c:pt idx="35">
                  <c:v>107</c:v>
                </c:pt>
                <c:pt idx="36">
                  <c:v>114</c:v>
                </c:pt>
                <c:pt idx="37">
                  <c:v>120</c:v>
                </c:pt>
                <c:pt idx="38">
                  <c:v>152</c:v>
                </c:pt>
                <c:pt idx="39">
                  <c:v>152</c:v>
                </c:pt>
                <c:pt idx="40">
                  <c:v>159</c:v>
                </c:pt>
                <c:pt idx="41">
                  <c:v>160</c:v>
                </c:pt>
                <c:pt idx="42">
                  <c:v>165</c:v>
                </c:pt>
                <c:pt idx="43">
                  <c:v>166</c:v>
                </c:pt>
                <c:pt idx="44">
                  <c:v>345</c:v>
                </c:pt>
                <c:pt idx="45">
                  <c:v>544</c:v>
                </c:pt>
                <c:pt idx="46">
                  <c:v>590</c:v>
                </c:pt>
                <c:pt idx="47">
                  <c:v>598</c:v>
                </c:pt>
                <c:pt idx="48">
                  <c:v>598</c:v>
                </c:pt>
                <c:pt idx="49">
                  <c:v>603</c:v>
                </c:pt>
                <c:pt idx="50">
                  <c:v>604</c:v>
                </c:pt>
                <c:pt idx="51">
                  <c:v>604</c:v>
                </c:pt>
                <c:pt idx="52">
                  <c:v>760</c:v>
                </c:pt>
                <c:pt idx="53">
                  <c:v>1564</c:v>
                </c:pt>
                <c:pt idx="54">
                  <c:v>1564</c:v>
                </c:pt>
                <c:pt idx="55">
                  <c:v>1564</c:v>
                </c:pt>
                <c:pt idx="56">
                  <c:v>2168</c:v>
                </c:pt>
                <c:pt idx="57">
                  <c:v>2389</c:v>
                </c:pt>
                <c:pt idx="58">
                  <c:v>2509</c:v>
                </c:pt>
                <c:pt idx="59">
                  <c:v>2587</c:v>
                </c:pt>
                <c:pt idx="60">
                  <c:v>2624</c:v>
                </c:pt>
                <c:pt idx="61">
                  <c:v>2703</c:v>
                </c:pt>
                <c:pt idx="62">
                  <c:v>2761</c:v>
                </c:pt>
                <c:pt idx="63">
                  <c:v>2780</c:v>
                </c:pt>
                <c:pt idx="64">
                  <c:v>2954</c:v>
                </c:pt>
                <c:pt idx="65">
                  <c:v>3340</c:v>
                </c:pt>
                <c:pt idx="66">
                  <c:v>3532</c:v>
                </c:pt>
                <c:pt idx="67">
                  <c:v>3559</c:v>
                </c:pt>
                <c:pt idx="68">
                  <c:v>3687</c:v>
                </c:pt>
                <c:pt idx="69">
                  <c:v>3739</c:v>
                </c:pt>
                <c:pt idx="70">
                  <c:v>3931</c:v>
                </c:pt>
                <c:pt idx="71">
                  <c:v>3945</c:v>
                </c:pt>
                <c:pt idx="72">
                  <c:v>3951</c:v>
                </c:pt>
                <c:pt idx="73">
                  <c:v>4092</c:v>
                </c:pt>
                <c:pt idx="74">
                  <c:v>4151</c:v>
                </c:pt>
                <c:pt idx="75">
                  <c:v>4171</c:v>
                </c:pt>
                <c:pt idx="76">
                  <c:v>4344</c:v>
                </c:pt>
                <c:pt idx="77">
                  <c:v>4357</c:v>
                </c:pt>
                <c:pt idx="78">
                  <c:v>4357</c:v>
                </c:pt>
                <c:pt idx="79">
                  <c:v>4390</c:v>
                </c:pt>
                <c:pt idx="80">
                  <c:v>4491</c:v>
                </c:pt>
                <c:pt idx="81">
                  <c:v>4556</c:v>
                </c:pt>
                <c:pt idx="82">
                  <c:v>4556</c:v>
                </c:pt>
                <c:pt idx="83">
                  <c:v>4556</c:v>
                </c:pt>
                <c:pt idx="84">
                  <c:v>4583</c:v>
                </c:pt>
                <c:pt idx="85">
                  <c:v>4697</c:v>
                </c:pt>
                <c:pt idx="86">
                  <c:v>4743</c:v>
                </c:pt>
                <c:pt idx="87">
                  <c:v>4743</c:v>
                </c:pt>
                <c:pt idx="88">
                  <c:v>4743</c:v>
                </c:pt>
                <c:pt idx="89">
                  <c:v>4743</c:v>
                </c:pt>
                <c:pt idx="90">
                  <c:v>4936</c:v>
                </c:pt>
                <c:pt idx="91">
                  <c:v>4936</c:v>
                </c:pt>
                <c:pt idx="92">
                  <c:v>5129</c:v>
                </c:pt>
                <c:pt idx="93">
                  <c:v>5502</c:v>
                </c:pt>
                <c:pt idx="94">
                  <c:v>5515</c:v>
                </c:pt>
                <c:pt idx="95">
                  <c:v>5528</c:v>
                </c:pt>
                <c:pt idx="96">
                  <c:v>5702</c:v>
                </c:pt>
                <c:pt idx="97">
                  <c:v>5741</c:v>
                </c:pt>
                <c:pt idx="98">
                  <c:v>5882</c:v>
                </c:pt>
                <c:pt idx="99">
                  <c:v>6088</c:v>
                </c:pt>
                <c:pt idx="100">
                  <c:v>6088</c:v>
                </c:pt>
                <c:pt idx="101">
                  <c:v>6120</c:v>
                </c:pt>
                <c:pt idx="102">
                  <c:v>6311</c:v>
                </c:pt>
                <c:pt idx="103">
                  <c:v>6738</c:v>
                </c:pt>
                <c:pt idx="104">
                  <c:v>6891</c:v>
                </c:pt>
                <c:pt idx="105">
                  <c:v>6891</c:v>
                </c:pt>
                <c:pt idx="106">
                  <c:v>6918</c:v>
                </c:pt>
                <c:pt idx="107">
                  <c:v>6918</c:v>
                </c:pt>
                <c:pt idx="108">
                  <c:v>6925</c:v>
                </c:pt>
                <c:pt idx="109">
                  <c:v>6925</c:v>
                </c:pt>
                <c:pt idx="110">
                  <c:v>6931</c:v>
                </c:pt>
                <c:pt idx="111">
                  <c:v>6931</c:v>
                </c:pt>
                <c:pt idx="112">
                  <c:v>6938</c:v>
                </c:pt>
                <c:pt idx="113">
                  <c:v>6938</c:v>
                </c:pt>
                <c:pt idx="114">
                  <c:v>7097</c:v>
                </c:pt>
                <c:pt idx="115">
                  <c:v>7098</c:v>
                </c:pt>
                <c:pt idx="116">
                  <c:v>7098</c:v>
                </c:pt>
                <c:pt idx="117">
                  <c:v>7111</c:v>
                </c:pt>
                <c:pt idx="118">
                  <c:v>7278</c:v>
                </c:pt>
                <c:pt idx="119">
                  <c:v>7278</c:v>
                </c:pt>
                <c:pt idx="120">
                  <c:v>7297</c:v>
                </c:pt>
                <c:pt idx="121">
                  <c:v>7304</c:v>
                </c:pt>
                <c:pt idx="122">
                  <c:v>7497</c:v>
                </c:pt>
                <c:pt idx="123">
                  <c:v>7510</c:v>
                </c:pt>
                <c:pt idx="124">
                  <c:v>7677</c:v>
                </c:pt>
                <c:pt idx="125">
                  <c:v>7690</c:v>
                </c:pt>
                <c:pt idx="126">
                  <c:v>7723</c:v>
                </c:pt>
                <c:pt idx="127">
                  <c:v>7837</c:v>
                </c:pt>
                <c:pt idx="128">
                  <c:v>7855</c:v>
                </c:pt>
                <c:pt idx="129">
                  <c:v>7855</c:v>
                </c:pt>
                <c:pt idx="130">
                  <c:v>7855</c:v>
                </c:pt>
                <c:pt idx="131">
                  <c:v>7857</c:v>
                </c:pt>
                <c:pt idx="132">
                  <c:v>7887</c:v>
                </c:pt>
                <c:pt idx="133">
                  <c:v>7900</c:v>
                </c:pt>
                <c:pt idx="134">
                  <c:v>7913</c:v>
                </c:pt>
                <c:pt idx="135">
                  <c:v>7915</c:v>
                </c:pt>
                <c:pt idx="136">
                  <c:v>7916</c:v>
                </c:pt>
                <c:pt idx="137">
                  <c:v>8069</c:v>
                </c:pt>
                <c:pt idx="138">
                  <c:v>8229</c:v>
                </c:pt>
                <c:pt idx="139">
                  <c:v>8275</c:v>
                </c:pt>
                <c:pt idx="140">
                  <c:v>8299</c:v>
                </c:pt>
                <c:pt idx="141">
                  <c:v>8328</c:v>
                </c:pt>
                <c:pt idx="142">
                  <c:v>8475</c:v>
                </c:pt>
                <c:pt idx="143">
                  <c:v>8479</c:v>
                </c:pt>
                <c:pt idx="144">
                  <c:v>8481</c:v>
                </c:pt>
                <c:pt idx="145">
                  <c:v>8482</c:v>
                </c:pt>
                <c:pt idx="146">
                  <c:v>8492</c:v>
                </c:pt>
                <c:pt idx="147">
                  <c:v>8507</c:v>
                </c:pt>
                <c:pt idx="148">
                  <c:v>8512</c:v>
                </c:pt>
                <c:pt idx="149">
                  <c:v>8538</c:v>
                </c:pt>
                <c:pt idx="150">
                  <c:v>8635</c:v>
                </c:pt>
                <c:pt idx="151">
                  <c:v>8668</c:v>
                </c:pt>
                <c:pt idx="152">
                  <c:v>8687</c:v>
                </c:pt>
                <c:pt idx="153">
                  <c:v>8687</c:v>
                </c:pt>
                <c:pt idx="154">
                  <c:v>8740</c:v>
                </c:pt>
                <c:pt idx="155">
                  <c:v>8740</c:v>
                </c:pt>
                <c:pt idx="156">
                  <c:v>8808</c:v>
                </c:pt>
                <c:pt idx="157">
                  <c:v>8865</c:v>
                </c:pt>
                <c:pt idx="158">
                  <c:v>8872</c:v>
                </c:pt>
                <c:pt idx="159">
                  <c:v>8872</c:v>
                </c:pt>
                <c:pt idx="160">
                  <c:v>8874</c:v>
                </c:pt>
                <c:pt idx="161">
                  <c:v>8878</c:v>
                </c:pt>
                <c:pt idx="162">
                  <c:v>8880</c:v>
                </c:pt>
                <c:pt idx="163">
                  <c:v>8880</c:v>
                </c:pt>
                <c:pt idx="164">
                  <c:v>8880</c:v>
                </c:pt>
                <c:pt idx="165">
                  <c:v>8880</c:v>
                </c:pt>
                <c:pt idx="166">
                  <c:v>8880</c:v>
                </c:pt>
                <c:pt idx="167">
                  <c:v>8880</c:v>
                </c:pt>
                <c:pt idx="168">
                  <c:v>8880</c:v>
                </c:pt>
                <c:pt idx="169">
                  <c:v>8880</c:v>
                </c:pt>
                <c:pt idx="170">
                  <c:v>8893</c:v>
                </c:pt>
                <c:pt idx="171">
                  <c:v>8893</c:v>
                </c:pt>
                <c:pt idx="172">
                  <c:v>8898</c:v>
                </c:pt>
                <c:pt idx="173">
                  <c:v>8913</c:v>
                </c:pt>
                <c:pt idx="174">
                  <c:v>8920</c:v>
                </c:pt>
                <c:pt idx="175">
                  <c:v>9047</c:v>
                </c:pt>
                <c:pt idx="176">
                  <c:v>9080</c:v>
                </c:pt>
                <c:pt idx="177">
                  <c:v>9086</c:v>
                </c:pt>
                <c:pt idx="178">
                  <c:v>9093</c:v>
                </c:pt>
                <c:pt idx="179">
                  <c:v>9099</c:v>
                </c:pt>
                <c:pt idx="180">
                  <c:v>9106</c:v>
                </c:pt>
                <c:pt idx="181">
                  <c:v>9106</c:v>
                </c:pt>
                <c:pt idx="182">
                  <c:v>9126</c:v>
                </c:pt>
                <c:pt idx="183">
                  <c:v>9126</c:v>
                </c:pt>
                <c:pt idx="184">
                  <c:v>9132</c:v>
                </c:pt>
                <c:pt idx="185">
                  <c:v>9266</c:v>
                </c:pt>
                <c:pt idx="186">
                  <c:v>9299</c:v>
                </c:pt>
                <c:pt idx="187">
                  <c:v>9306</c:v>
                </c:pt>
                <c:pt idx="188">
                  <c:v>9325</c:v>
                </c:pt>
                <c:pt idx="189">
                  <c:v>9414</c:v>
                </c:pt>
                <c:pt idx="190">
                  <c:v>9459</c:v>
                </c:pt>
                <c:pt idx="191">
                  <c:v>9472</c:v>
                </c:pt>
                <c:pt idx="192">
                  <c:v>9472</c:v>
                </c:pt>
                <c:pt idx="193">
                  <c:v>9472</c:v>
                </c:pt>
                <c:pt idx="194">
                  <c:v>9472</c:v>
                </c:pt>
                <c:pt idx="195">
                  <c:v>9472</c:v>
                </c:pt>
                <c:pt idx="196">
                  <c:v>9472</c:v>
                </c:pt>
                <c:pt idx="197">
                  <c:v>9472</c:v>
                </c:pt>
                <c:pt idx="198">
                  <c:v>9484</c:v>
                </c:pt>
                <c:pt idx="199">
                  <c:v>9663</c:v>
                </c:pt>
                <c:pt idx="200">
                  <c:v>9665</c:v>
                </c:pt>
                <c:pt idx="201">
                  <c:v>9676</c:v>
                </c:pt>
                <c:pt idx="202">
                  <c:v>9691</c:v>
                </c:pt>
                <c:pt idx="203">
                  <c:v>9698</c:v>
                </c:pt>
                <c:pt idx="204">
                  <c:v>9711</c:v>
                </c:pt>
                <c:pt idx="205">
                  <c:v>9711</c:v>
                </c:pt>
                <c:pt idx="206">
                  <c:v>9839</c:v>
                </c:pt>
                <c:pt idx="207">
                  <c:v>9852</c:v>
                </c:pt>
                <c:pt idx="208">
                  <c:v>9852</c:v>
                </c:pt>
                <c:pt idx="209">
                  <c:v>9856</c:v>
                </c:pt>
                <c:pt idx="210">
                  <c:v>9858</c:v>
                </c:pt>
                <c:pt idx="211">
                  <c:v>9904</c:v>
                </c:pt>
                <c:pt idx="212">
                  <c:v>10043</c:v>
                </c:pt>
                <c:pt idx="213">
                  <c:v>10049</c:v>
                </c:pt>
                <c:pt idx="214">
                  <c:v>10064</c:v>
                </c:pt>
                <c:pt idx="215">
                  <c:v>10095</c:v>
                </c:pt>
                <c:pt idx="216">
                  <c:v>10097</c:v>
                </c:pt>
                <c:pt idx="217">
                  <c:v>10255</c:v>
                </c:pt>
                <c:pt idx="218">
                  <c:v>10257</c:v>
                </c:pt>
                <c:pt idx="219">
                  <c:v>10257</c:v>
                </c:pt>
                <c:pt idx="220">
                  <c:v>10303</c:v>
                </c:pt>
                <c:pt idx="221">
                  <c:v>10327</c:v>
                </c:pt>
                <c:pt idx="222">
                  <c:v>10448</c:v>
                </c:pt>
                <c:pt idx="223">
                  <c:v>10463</c:v>
                </c:pt>
                <c:pt idx="224">
                  <c:v>10463</c:v>
                </c:pt>
                <c:pt idx="225">
                  <c:v>10463</c:v>
                </c:pt>
                <c:pt idx="226">
                  <c:v>10496</c:v>
                </c:pt>
                <c:pt idx="227">
                  <c:v>10503</c:v>
                </c:pt>
                <c:pt idx="228">
                  <c:v>10507</c:v>
                </c:pt>
                <c:pt idx="229">
                  <c:v>10650</c:v>
                </c:pt>
                <c:pt idx="230">
                  <c:v>10650</c:v>
                </c:pt>
                <c:pt idx="231">
                  <c:v>10656</c:v>
                </c:pt>
                <c:pt idx="232">
                  <c:v>10663</c:v>
                </c:pt>
                <c:pt idx="233">
                  <c:v>10663</c:v>
                </c:pt>
                <c:pt idx="234">
                  <c:v>10669</c:v>
                </c:pt>
                <c:pt idx="235">
                  <c:v>10715</c:v>
                </c:pt>
                <c:pt idx="236">
                  <c:v>10790</c:v>
                </c:pt>
                <c:pt idx="237">
                  <c:v>10843</c:v>
                </c:pt>
                <c:pt idx="238">
                  <c:v>10862</c:v>
                </c:pt>
                <c:pt idx="239">
                  <c:v>10862</c:v>
                </c:pt>
                <c:pt idx="240">
                  <c:v>10875</c:v>
                </c:pt>
                <c:pt idx="241">
                  <c:v>10895</c:v>
                </c:pt>
                <c:pt idx="242">
                  <c:v>11036</c:v>
                </c:pt>
                <c:pt idx="243">
                  <c:v>11068</c:v>
                </c:pt>
                <c:pt idx="244">
                  <c:v>11075</c:v>
                </c:pt>
                <c:pt idx="245">
                  <c:v>11216</c:v>
                </c:pt>
                <c:pt idx="246">
                  <c:v>11279</c:v>
                </c:pt>
                <c:pt idx="247">
                  <c:v>11420</c:v>
                </c:pt>
                <c:pt idx="248">
                  <c:v>11435</c:v>
                </c:pt>
                <c:pt idx="249">
                  <c:v>11448</c:v>
                </c:pt>
                <c:pt idx="250">
                  <c:v>11654</c:v>
                </c:pt>
                <c:pt idx="251">
                  <c:v>11687</c:v>
                </c:pt>
                <c:pt idx="252">
                  <c:v>11847</c:v>
                </c:pt>
                <c:pt idx="253">
                  <c:v>11847</c:v>
                </c:pt>
                <c:pt idx="254">
                  <c:v>11847</c:v>
                </c:pt>
                <c:pt idx="255">
                  <c:v>11860</c:v>
                </c:pt>
                <c:pt idx="256">
                  <c:v>11880</c:v>
                </c:pt>
                <c:pt idx="257">
                  <c:v>12040</c:v>
                </c:pt>
                <c:pt idx="258">
                  <c:v>12066</c:v>
                </c:pt>
                <c:pt idx="259">
                  <c:v>12246</c:v>
                </c:pt>
                <c:pt idx="260">
                  <c:v>12452</c:v>
                </c:pt>
                <c:pt idx="261">
                  <c:v>12644</c:v>
                </c:pt>
                <c:pt idx="262">
                  <c:v>13083</c:v>
                </c:pt>
                <c:pt idx="263">
                  <c:v>13210.5</c:v>
                </c:pt>
                <c:pt idx="264">
                  <c:v>13211</c:v>
                </c:pt>
                <c:pt idx="265">
                  <c:v>13601</c:v>
                </c:pt>
                <c:pt idx="266">
                  <c:v>14052</c:v>
                </c:pt>
                <c:pt idx="267">
                  <c:v>14195</c:v>
                </c:pt>
                <c:pt idx="268">
                  <c:v>14213</c:v>
                </c:pt>
                <c:pt idx="269">
                  <c:v>14458</c:v>
                </c:pt>
                <c:pt idx="270">
                  <c:v>15037</c:v>
                </c:pt>
                <c:pt idx="271">
                  <c:v>15223</c:v>
                </c:pt>
                <c:pt idx="272">
                  <c:v>15224</c:v>
                </c:pt>
                <c:pt idx="273">
                  <c:v>15411.5</c:v>
                </c:pt>
                <c:pt idx="274">
                  <c:v>15456</c:v>
                </c:pt>
                <c:pt idx="275">
                  <c:v>15602</c:v>
                </c:pt>
                <c:pt idx="276">
                  <c:v>15809</c:v>
                </c:pt>
                <c:pt idx="277">
                  <c:v>15991</c:v>
                </c:pt>
                <c:pt idx="278">
                  <c:v>15996</c:v>
                </c:pt>
                <c:pt idx="279">
                  <c:v>16048</c:v>
                </c:pt>
                <c:pt idx="280">
                  <c:v>16234</c:v>
                </c:pt>
                <c:pt idx="281">
                  <c:v>16388</c:v>
                </c:pt>
                <c:pt idx="282">
                  <c:v>16401</c:v>
                </c:pt>
                <c:pt idx="283">
                  <c:v>16574</c:v>
                </c:pt>
                <c:pt idx="284">
                  <c:v>16593</c:v>
                </c:pt>
                <c:pt idx="285">
                  <c:v>16760</c:v>
                </c:pt>
                <c:pt idx="286">
                  <c:v>16568</c:v>
                </c:pt>
                <c:pt idx="287">
                  <c:v>16615</c:v>
                </c:pt>
                <c:pt idx="288">
                  <c:v>16627</c:v>
                </c:pt>
                <c:pt idx="289">
                  <c:v>16653</c:v>
                </c:pt>
                <c:pt idx="290">
                  <c:v>16767</c:v>
                </c:pt>
                <c:pt idx="291">
                  <c:v>16788</c:v>
                </c:pt>
                <c:pt idx="292">
                  <c:v>16401</c:v>
                </c:pt>
                <c:pt idx="293">
                  <c:v>16568</c:v>
                </c:pt>
                <c:pt idx="294">
                  <c:v>16574</c:v>
                </c:pt>
                <c:pt idx="295">
                  <c:v>16593</c:v>
                </c:pt>
                <c:pt idx="296">
                  <c:v>16615</c:v>
                </c:pt>
                <c:pt idx="297">
                  <c:v>16627</c:v>
                </c:pt>
                <c:pt idx="298">
                  <c:v>16653</c:v>
                </c:pt>
                <c:pt idx="299">
                  <c:v>16767</c:v>
                </c:pt>
                <c:pt idx="300">
                  <c:v>16788</c:v>
                </c:pt>
                <c:pt idx="301">
                  <c:v>16960</c:v>
                </c:pt>
                <c:pt idx="302">
                  <c:v>16994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92">
                  <c:v>8.1761884442996924E-2</c:v>
                </c:pt>
                <c:pt idx="93">
                  <c:v>7.7470538499664274E-2</c:v>
                </c:pt>
                <c:pt idx="94">
                  <c:v>7.7320974163837666E-2</c:v>
                </c:pt>
                <c:pt idx="95">
                  <c:v>7.7171409828011059E-2</c:v>
                </c:pt>
                <c:pt idx="96">
                  <c:v>7.5169548717716472E-2</c:v>
                </c:pt>
                <c:pt idx="97">
                  <c:v>7.472085571023665E-2</c:v>
                </c:pt>
                <c:pt idx="98">
                  <c:v>7.3098657913963458E-2</c:v>
                </c:pt>
                <c:pt idx="99">
                  <c:v>7.0728638438557215E-2</c:v>
                </c:pt>
                <c:pt idx="100">
                  <c:v>7.0728638438557215E-2</c:v>
                </c:pt>
                <c:pt idx="101">
                  <c:v>7.0360480073445572E-2</c:v>
                </c:pt>
                <c:pt idx="102">
                  <c:v>6.8163034831685426E-2</c:v>
                </c:pt>
                <c:pt idx="103">
                  <c:v>6.325042164722687E-2</c:v>
                </c:pt>
                <c:pt idx="104">
                  <c:v>6.1490164464036809E-2</c:v>
                </c:pt>
                <c:pt idx="105">
                  <c:v>6.1490164464036809E-2</c:v>
                </c:pt>
                <c:pt idx="106">
                  <c:v>6.1179530843473856E-2</c:v>
                </c:pt>
                <c:pt idx="107">
                  <c:v>6.1179530843473856E-2</c:v>
                </c:pt>
                <c:pt idx="108">
                  <c:v>6.1098996201105676E-2</c:v>
                </c:pt>
                <c:pt idx="109">
                  <c:v>6.1098996201105676E-2</c:v>
                </c:pt>
                <c:pt idx="110">
                  <c:v>6.1029966507647249E-2</c:v>
                </c:pt>
                <c:pt idx="111">
                  <c:v>6.1029966507647249E-2</c:v>
                </c:pt>
                <c:pt idx="112">
                  <c:v>6.0949431865279069E-2</c:v>
                </c:pt>
                <c:pt idx="113">
                  <c:v>6.0949431865279069E-2</c:v>
                </c:pt>
                <c:pt idx="114">
                  <c:v>5.9120144988630566E-2</c:v>
                </c:pt>
                <c:pt idx="115">
                  <c:v>5.9108640039720828E-2</c:v>
                </c:pt>
                <c:pt idx="116">
                  <c:v>5.9108640039720828E-2</c:v>
                </c:pt>
                <c:pt idx="117">
                  <c:v>5.895907570389422E-2</c:v>
                </c:pt>
                <c:pt idx="118">
                  <c:v>5.7037749235967813E-2</c:v>
                </c:pt>
                <c:pt idx="119">
                  <c:v>5.7037749235967813E-2</c:v>
                </c:pt>
                <c:pt idx="120">
                  <c:v>5.6819155206682778E-2</c:v>
                </c:pt>
                <c:pt idx="121">
                  <c:v>5.6738620564314599E-2</c:v>
                </c:pt>
                <c:pt idx="122">
                  <c:v>5.4518165424734977E-2</c:v>
                </c:pt>
                <c:pt idx="123">
                  <c:v>5.4368601088908369E-2</c:v>
                </c:pt>
                <c:pt idx="124">
                  <c:v>5.2447274620981948E-2</c:v>
                </c:pt>
                <c:pt idx="125">
                  <c:v>5.2297710285155341E-2</c:v>
                </c:pt>
                <c:pt idx="126">
                  <c:v>5.191804697113396E-2</c:v>
                </c:pt>
                <c:pt idx="127">
                  <c:v>5.0606482795423707E-2</c:v>
                </c:pt>
                <c:pt idx="128">
                  <c:v>5.039939371504841E-2</c:v>
                </c:pt>
                <c:pt idx="129">
                  <c:v>5.039939371504841E-2</c:v>
                </c:pt>
                <c:pt idx="130">
                  <c:v>5.039939371504841E-2</c:v>
                </c:pt>
                <c:pt idx="131">
                  <c:v>5.0376383817228934E-2</c:v>
                </c:pt>
                <c:pt idx="132">
                  <c:v>5.0031235349936767E-2</c:v>
                </c:pt>
                <c:pt idx="133">
                  <c:v>4.988167101411016E-2</c:v>
                </c:pt>
                <c:pt idx="134">
                  <c:v>4.9732106678283552E-2</c:v>
                </c:pt>
                <c:pt idx="135">
                  <c:v>4.9709096780464077E-2</c:v>
                </c:pt>
                <c:pt idx="136">
                  <c:v>4.9697591831554339E-2</c:v>
                </c:pt>
                <c:pt idx="137">
                  <c:v>4.7937334648364263E-2</c:v>
                </c:pt>
                <c:pt idx="138">
                  <c:v>4.6096542822806022E-2</c:v>
                </c:pt>
                <c:pt idx="139">
                  <c:v>4.5567315172958034E-2</c:v>
                </c:pt>
                <c:pt idx="140">
                  <c:v>4.5291196399124295E-2</c:v>
                </c:pt>
                <c:pt idx="141">
                  <c:v>4.4957552880741866E-2</c:v>
                </c:pt>
                <c:pt idx="142">
                  <c:v>4.3266325391010232E-2</c:v>
                </c:pt>
                <c:pt idx="143">
                  <c:v>4.3220305595371281E-2</c:v>
                </c:pt>
                <c:pt idx="144">
                  <c:v>4.3197295697551805E-2</c:v>
                </c:pt>
                <c:pt idx="145">
                  <c:v>4.3185790748642053E-2</c:v>
                </c:pt>
                <c:pt idx="146">
                  <c:v>4.3070741259544673E-2</c:v>
                </c:pt>
                <c:pt idx="147">
                  <c:v>4.289816702589859E-2</c:v>
                </c:pt>
                <c:pt idx="148">
                  <c:v>4.2840642281349886E-2</c:v>
                </c:pt>
                <c:pt idx="149">
                  <c:v>4.2541513609696671E-2</c:v>
                </c:pt>
                <c:pt idx="150">
                  <c:v>4.1425533565451991E-2</c:v>
                </c:pt>
                <c:pt idx="151">
                  <c:v>4.1045870251430611E-2</c:v>
                </c:pt>
                <c:pt idx="152">
                  <c:v>4.0827276222145562E-2</c:v>
                </c:pt>
                <c:pt idx="153">
                  <c:v>4.0827276222145562E-2</c:v>
                </c:pt>
                <c:pt idx="154">
                  <c:v>4.0217513929929394E-2</c:v>
                </c:pt>
                <c:pt idx="155">
                  <c:v>4.0217513929929394E-2</c:v>
                </c:pt>
                <c:pt idx="156">
                  <c:v>3.9435177404067143E-2</c:v>
                </c:pt>
                <c:pt idx="157">
                  <c:v>3.8779395316212023E-2</c:v>
                </c:pt>
                <c:pt idx="158">
                  <c:v>3.8698860673843843E-2</c:v>
                </c:pt>
                <c:pt idx="159">
                  <c:v>3.8698860673843843E-2</c:v>
                </c:pt>
                <c:pt idx="160">
                  <c:v>3.8675850776024367E-2</c:v>
                </c:pt>
                <c:pt idx="161">
                  <c:v>3.8629830980385416E-2</c:v>
                </c:pt>
                <c:pt idx="162">
                  <c:v>3.860682108256594E-2</c:v>
                </c:pt>
                <c:pt idx="163">
                  <c:v>3.860682108256594E-2</c:v>
                </c:pt>
                <c:pt idx="164">
                  <c:v>3.860682108256594E-2</c:v>
                </c:pt>
                <c:pt idx="165">
                  <c:v>3.860682108256594E-2</c:v>
                </c:pt>
                <c:pt idx="166">
                  <c:v>3.860682108256594E-2</c:v>
                </c:pt>
                <c:pt idx="167">
                  <c:v>3.860682108256594E-2</c:v>
                </c:pt>
                <c:pt idx="168">
                  <c:v>3.860682108256594E-2</c:v>
                </c:pt>
                <c:pt idx="169">
                  <c:v>3.860682108256594E-2</c:v>
                </c:pt>
                <c:pt idx="170">
                  <c:v>3.8457256746739332E-2</c:v>
                </c:pt>
                <c:pt idx="171">
                  <c:v>3.8457256746739332E-2</c:v>
                </c:pt>
                <c:pt idx="172">
                  <c:v>3.8399732002190642E-2</c:v>
                </c:pt>
                <c:pt idx="173">
                  <c:v>3.8227157768544545E-2</c:v>
                </c:pt>
                <c:pt idx="174">
                  <c:v>3.8146623126176379E-2</c:v>
                </c:pt>
                <c:pt idx="175">
                  <c:v>3.6685494614639519E-2</c:v>
                </c:pt>
                <c:pt idx="176">
                  <c:v>3.6305831300618138E-2</c:v>
                </c:pt>
                <c:pt idx="177">
                  <c:v>3.623680160715971E-2</c:v>
                </c:pt>
                <c:pt idx="178">
                  <c:v>3.6156266964791531E-2</c:v>
                </c:pt>
                <c:pt idx="179">
                  <c:v>3.6087237271333103E-2</c:v>
                </c:pt>
                <c:pt idx="180">
                  <c:v>3.6006702628964923E-2</c:v>
                </c:pt>
                <c:pt idx="181">
                  <c:v>3.6006702628964923E-2</c:v>
                </c:pt>
                <c:pt idx="182">
                  <c:v>3.577660365077015E-2</c:v>
                </c:pt>
                <c:pt idx="183">
                  <c:v>3.577660365077015E-2</c:v>
                </c:pt>
                <c:pt idx="184">
                  <c:v>3.5707573957311708E-2</c:v>
                </c:pt>
                <c:pt idx="185">
                  <c:v>3.4165910803406682E-2</c:v>
                </c:pt>
                <c:pt idx="186">
                  <c:v>3.3786247489385302E-2</c:v>
                </c:pt>
                <c:pt idx="187">
                  <c:v>3.3705712847017122E-2</c:v>
                </c:pt>
                <c:pt idx="188">
                  <c:v>3.3487118817732087E-2</c:v>
                </c:pt>
                <c:pt idx="189">
                  <c:v>3.246317836476531E-2</c:v>
                </c:pt>
                <c:pt idx="190">
                  <c:v>3.194545566382706E-2</c:v>
                </c:pt>
                <c:pt idx="191">
                  <c:v>3.1795891328000453E-2</c:v>
                </c:pt>
                <c:pt idx="192">
                  <c:v>3.1795891328000453E-2</c:v>
                </c:pt>
                <c:pt idx="193">
                  <c:v>3.1795891328000453E-2</c:v>
                </c:pt>
                <c:pt idx="194">
                  <c:v>3.1795891328000453E-2</c:v>
                </c:pt>
                <c:pt idx="195">
                  <c:v>3.1795891328000453E-2</c:v>
                </c:pt>
                <c:pt idx="196">
                  <c:v>3.1795891328000453E-2</c:v>
                </c:pt>
                <c:pt idx="197">
                  <c:v>3.1795891328000453E-2</c:v>
                </c:pt>
                <c:pt idx="198">
                  <c:v>3.1657831941083583E-2</c:v>
                </c:pt>
                <c:pt idx="199">
                  <c:v>2.9598446086240307E-2</c:v>
                </c:pt>
                <c:pt idx="200">
                  <c:v>2.9575436188420817E-2</c:v>
                </c:pt>
                <c:pt idx="201">
                  <c:v>2.94488817504137E-2</c:v>
                </c:pt>
                <c:pt idx="202">
                  <c:v>2.9276307516767616E-2</c:v>
                </c:pt>
                <c:pt idx="203">
                  <c:v>2.9195772874399437E-2</c:v>
                </c:pt>
                <c:pt idx="204">
                  <c:v>2.9046208538572829E-2</c:v>
                </c:pt>
                <c:pt idx="205">
                  <c:v>2.9046208538572829E-2</c:v>
                </c:pt>
                <c:pt idx="206">
                  <c:v>2.7573575078126245E-2</c:v>
                </c:pt>
                <c:pt idx="207">
                  <c:v>2.7424010742299637E-2</c:v>
                </c:pt>
                <c:pt idx="208">
                  <c:v>2.7424010742299637E-2</c:v>
                </c:pt>
                <c:pt idx="209">
                  <c:v>2.7377990946660671E-2</c:v>
                </c:pt>
                <c:pt idx="210">
                  <c:v>2.7354981048841195E-2</c:v>
                </c:pt>
                <c:pt idx="211">
                  <c:v>2.6825753398993207E-2</c:v>
                </c:pt>
                <c:pt idx="212">
                  <c:v>2.5226565500539477E-2</c:v>
                </c:pt>
                <c:pt idx="213">
                  <c:v>2.515753580708105E-2</c:v>
                </c:pt>
                <c:pt idx="214">
                  <c:v>2.4984961573434966E-2</c:v>
                </c:pt>
                <c:pt idx="215">
                  <c:v>2.4628308157233061E-2</c:v>
                </c:pt>
                <c:pt idx="216">
                  <c:v>2.4605298259413572E-2</c:v>
                </c:pt>
                <c:pt idx="217">
                  <c:v>2.278751633167482E-2</c:v>
                </c:pt>
                <c:pt idx="218">
                  <c:v>2.276450643385533E-2</c:v>
                </c:pt>
                <c:pt idx="219">
                  <c:v>2.276450643385533E-2</c:v>
                </c:pt>
                <c:pt idx="220">
                  <c:v>2.2235278784007342E-2</c:v>
                </c:pt>
                <c:pt idx="221">
                  <c:v>2.1959160010173603E-2</c:v>
                </c:pt>
                <c:pt idx="222">
                  <c:v>2.0567061192095185E-2</c:v>
                </c:pt>
                <c:pt idx="223">
                  <c:v>2.0394486958449101E-2</c:v>
                </c:pt>
                <c:pt idx="224">
                  <c:v>2.0394486958449101E-2</c:v>
                </c:pt>
                <c:pt idx="225">
                  <c:v>2.0394486958449101E-2</c:v>
                </c:pt>
                <c:pt idx="226">
                  <c:v>2.0014823644427721E-2</c:v>
                </c:pt>
                <c:pt idx="227">
                  <c:v>1.9934289002059541E-2</c:v>
                </c:pt>
                <c:pt idx="228">
                  <c:v>1.9888269206420589E-2</c:v>
                </c:pt>
                <c:pt idx="229">
                  <c:v>1.8243061512327907E-2</c:v>
                </c:pt>
                <c:pt idx="230">
                  <c:v>1.8243061512327907E-2</c:v>
                </c:pt>
                <c:pt idx="231">
                  <c:v>1.8174031818869479E-2</c:v>
                </c:pt>
                <c:pt idx="232">
                  <c:v>1.80934971765013E-2</c:v>
                </c:pt>
                <c:pt idx="233">
                  <c:v>1.80934971765013E-2</c:v>
                </c:pt>
                <c:pt idx="234">
                  <c:v>1.8024467483042872E-2</c:v>
                </c:pt>
                <c:pt idx="235">
                  <c:v>1.749523983319487E-2</c:v>
                </c:pt>
                <c:pt idx="236">
                  <c:v>1.6632368664964453E-2</c:v>
                </c:pt>
                <c:pt idx="237">
                  <c:v>1.6022606372748285E-2</c:v>
                </c:pt>
                <c:pt idx="238">
                  <c:v>1.580401234346325E-2</c:v>
                </c:pt>
                <c:pt idx="239">
                  <c:v>1.580401234346325E-2</c:v>
                </c:pt>
                <c:pt idx="240">
                  <c:v>1.5654448007636629E-2</c:v>
                </c:pt>
                <c:pt idx="241">
                  <c:v>1.5424349029441869E-2</c:v>
                </c:pt>
                <c:pt idx="242">
                  <c:v>1.3802151233168664E-2</c:v>
                </c:pt>
                <c:pt idx="243">
                  <c:v>1.3433992868057021E-2</c:v>
                </c:pt>
                <c:pt idx="244">
                  <c:v>1.3353458225688841E-2</c:v>
                </c:pt>
                <c:pt idx="245">
                  <c:v>1.1731260429415635E-2</c:v>
                </c:pt>
                <c:pt idx="246">
                  <c:v>1.1006448648102074E-2</c:v>
                </c:pt>
                <c:pt idx="247">
                  <c:v>9.3842508518288958E-3</c:v>
                </c:pt>
                <c:pt idx="248">
                  <c:v>9.2116766181827847E-3</c:v>
                </c:pt>
                <c:pt idx="249">
                  <c:v>9.0621122823561773E-3</c:v>
                </c:pt>
                <c:pt idx="250">
                  <c:v>6.6920928069499619E-3</c:v>
                </c:pt>
                <c:pt idx="251">
                  <c:v>6.3124294929285674E-3</c:v>
                </c:pt>
                <c:pt idx="252">
                  <c:v>4.4716376673703262E-3</c:v>
                </c:pt>
                <c:pt idx="253">
                  <c:v>4.4716376673703262E-3</c:v>
                </c:pt>
                <c:pt idx="254">
                  <c:v>4.4716376673703262E-3</c:v>
                </c:pt>
                <c:pt idx="255">
                  <c:v>4.3220733315437188E-3</c:v>
                </c:pt>
                <c:pt idx="256">
                  <c:v>4.0919743533489317E-3</c:v>
                </c:pt>
                <c:pt idx="257">
                  <c:v>2.2511825277906905E-3</c:v>
                </c:pt>
                <c:pt idx="258">
                  <c:v>1.9520538561375034E-3</c:v>
                </c:pt>
                <c:pt idx="259">
                  <c:v>-1.1883694761552488E-4</c:v>
                </c:pt>
                <c:pt idx="260">
                  <c:v>-2.488856423021768E-3</c:v>
                </c:pt>
                <c:pt idx="261">
                  <c:v>-4.6978066136916519E-3</c:v>
                </c:pt>
                <c:pt idx="262">
                  <c:v>-9.7484791850670771E-3</c:v>
                </c:pt>
                <c:pt idx="263">
                  <c:v>-1.1215360171058786E-2</c:v>
                </c:pt>
                <c:pt idx="264">
                  <c:v>-1.1221112645513676E-2</c:v>
                </c:pt>
                <c:pt idx="265">
                  <c:v>-1.5708042720311871E-2</c:v>
                </c:pt>
                <c:pt idx="266">
                  <c:v>-2.0896774678604152E-2</c:v>
                </c:pt>
                <c:pt idx="267">
                  <c:v>-2.2541982372696834E-2</c:v>
                </c:pt>
                <c:pt idx="268">
                  <c:v>-2.2749071453072145E-2</c:v>
                </c:pt>
                <c:pt idx="269">
                  <c:v>-2.5567783935958183E-2</c:v>
                </c:pt>
                <c:pt idx="270">
                  <c:v>-3.2229149354697062E-2</c:v>
                </c:pt>
                <c:pt idx="271">
                  <c:v>-3.4369069851908518E-2</c:v>
                </c:pt>
                <c:pt idx="272">
                  <c:v>-3.438057480081827E-2</c:v>
                </c:pt>
                <c:pt idx="273">
                  <c:v>-3.653775272139434E-2</c:v>
                </c:pt>
                <c:pt idx="274">
                  <c:v>-3.7049722947877728E-2</c:v>
                </c:pt>
                <c:pt idx="275">
                  <c:v>-3.872944548869961E-2</c:v>
                </c:pt>
                <c:pt idx="276">
                  <c:v>-4.1110969913015577E-2</c:v>
                </c:pt>
                <c:pt idx="277">
                  <c:v>-4.3204870614588081E-2</c:v>
                </c:pt>
                <c:pt idx="278">
                  <c:v>-4.3262395359136785E-2</c:v>
                </c:pt>
                <c:pt idx="279">
                  <c:v>-4.3860652702443215E-2</c:v>
                </c:pt>
                <c:pt idx="280">
                  <c:v>-4.6000573199654643E-2</c:v>
                </c:pt>
                <c:pt idx="281">
                  <c:v>-4.7772335331754456E-2</c:v>
                </c:pt>
                <c:pt idx="282">
                  <c:v>-4.7921899667581064E-2</c:v>
                </c:pt>
                <c:pt idx="283">
                  <c:v>-4.9912255828965912E-2</c:v>
                </c:pt>
                <c:pt idx="284">
                  <c:v>-5.0130849858250948E-2</c:v>
                </c:pt>
                <c:pt idx="285">
                  <c:v>-5.2052176326177368E-2</c:v>
                </c:pt>
                <c:pt idx="286">
                  <c:v>-4.9843226135507485E-2</c:v>
                </c:pt>
                <c:pt idx="287">
                  <c:v>-5.0383958734265211E-2</c:v>
                </c:pt>
                <c:pt idx="288">
                  <c:v>-5.0522018121182094E-2</c:v>
                </c:pt>
                <c:pt idx="289">
                  <c:v>-5.0821146792835281E-2</c:v>
                </c:pt>
                <c:pt idx="290">
                  <c:v>-5.2132710968545548E-2</c:v>
                </c:pt>
                <c:pt idx="291">
                  <c:v>-5.2374314895650059E-2</c:v>
                </c:pt>
                <c:pt idx="292">
                  <c:v>-4.7921899667581064E-2</c:v>
                </c:pt>
                <c:pt idx="293">
                  <c:v>-4.9843226135507485E-2</c:v>
                </c:pt>
                <c:pt idx="294">
                  <c:v>-4.9912255828965912E-2</c:v>
                </c:pt>
                <c:pt idx="295">
                  <c:v>-5.0130849858250948E-2</c:v>
                </c:pt>
                <c:pt idx="296">
                  <c:v>-5.0383958734265211E-2</c:v>
                </c:pt>
                <c:pt idx="297">
                  <c:v>-5.0522018121182094E-2</c:v>
                </c:pt>
                <c:pt idx="298">
                  <c:v>-5.0821146792835281E-2</c:v>
                </c:pt>
                <c:pt idx="299">
                  <c:v>-5.2132710968545548E-2</c:v>
                </c:pt>
                <c:pt idx="300">
                  <c:v>-5.2374314895650059E-2</c:v>
                </c:pt>
                <c:pt idx="301">
                  <c:v>-5.4353166108125156E-2</c:v>
                </c:pt>
                <c:pt idx="302">
                  <c:v>-5.4744334371056302E-2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D2-4604-806F-BE370C3F8BFE}"/>
            </c:ext>
          </c:extLst>
        </c:ser>
        <c:ser>
          <c:idx val="7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-6000</c:v>
                </c:pt>
                <c:pt idx="1">
                  <c:v>-5000</c:v>
                </c:pt>
                <c:pt idx="2">
                  <c:v>-4000</c:v>
                </c:pt>
                <c:pt idx="3">
                  <c:v>-3000</c:v>
                </c:pt>
                <c:pt idx="4">
                  <c:v>-2000</c:v>
                </c:pt>
                <c:pt idx="5">
                  <c:v>-1000</c:v>
                </c:pt>
                <c:pt idx="6">
                  <c:v>0</c:v>
                </c:pt>
                <c:pt idx="7">
                  <c:v>1000</c:v>
                </c:pt>
                <c:pt idx="8">
                  <c:v>2000</c:v>
                </c:pt>
                <c:pt idx="9">
                  <c:v>3000</c:v>
                </c:pt>
                <c:pt idx="10">
                  <c:v>4000</c:v>
                </c:pt>
                <c:pt idx="11">
                  <c:v>5000</c:v>
                </c:pt>
                <c:pt idx="12">
                  <c:v>6000</c:v>
                </c:pt>
                <c:pt idx="13">
                  <c:v>7000</c:v>
                </c:pt>
                <c:pt idx="14">
                  <c:v>8000</c:v>
                </c:pt>
                <c:pt idx="15">
                  <c:v>9000</c:v>
                </c:pt>
                <c:pt idx="16">
                  <c:v>10000</c:v>
                </c:pt>
                <c:pt idx="17">
                  <c:v>11000</c:v>
                </c:pt>
                <c:pt idx="18">
                  <c:v>12000</c:v>
                </c:pt>
                <c:pt idx="19">
                  <c:v>13000</c:v>
                </c:pt>
                <c:pt idx="20">
                  <c:v>14000</c:v>
                </c:pt>
                <c:pt idx="21">
                  <c:v>15000</c:v>
                </c:pt>
                <c:pt idx="22">
                  <c:v>16000</c:v>
                </c:pt>
                <c:pt idx="23">
                  <c:v>17000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-3.6057917803873726E-2</c:v>
                </c:pt>
                <c:pt idx="1">
                  <c:v>-2.8420916195736459E-2</c:v>
                </c:pt>
                <c:pt idx="2">
                  <c:v>-2.1628829811688663E-2</c:v>
                </c:pt>
                <c:pt idx="3">
                  <c:v>-1.5681658651730327E-2</c:v>
                </c:pt>
                <c:pt idx="4">
                  <c:v>-1.0579402715861462E-2</c:v>
                </c:pt>
                <c:pt idx="5">
                  <c:v>-6.3220620040820574E-3</c:v>
                </c:pt>
                <c:pt idx="6">
                  <c:v>-2.9096365163921189E-3</c:v>
                </c:pt>
                <c:pt idx="7">
                  <c:v>-3.4212625279164579E-4</c:v>
                </c:pt>
                <c:pt idx="8">
                  <c:v>1.3804687867193621E-3</c:v>
                </c:pt>
                <c:pt idx="9">
                  <c:v>2.2581486021409042E-3</c:v>
                </c:pt>
                <c:pt idx="10">
                  <c:v>2.2909131934729828E-3</c:v>
                </c:pt>
                <c:pt idx="11">
                  <c:v>1.4787625607155953E-3</c:v>
                </c:pt>
                <c:pt idx="12">
                  <c:v>-1.7830329613125959E-4</c:v>
                </c:pt>
                <c:pt idx="13">
                  <c:v>-2.6802843770675766E-3</c:v>
                </c:pt>
                <c:pt idx="14">
                  <c:v>-6.027180682093361E-3</c:v>
                </c:pt>
                <c:pt idx="15">
                  <c:v>-1.0218992211208609E-2</c:v>
                </c:pt>
                <c:pt idx="16">
                  <c:v>-1.5255718964413321E-2</c:v>
                </c:pt>
                <c:pt idx="17">
                  <c:v>-2.1137360941707508E-2</c:v>
                </c:pt>
                <c:pt idx="18">
                  <c:v>-2.7863918143091145E-2</c:v>
                </c:pt>
                <c:pt idx="19">
                  <c:v>-3.5435390568564248E-2</c:v>
                </c:pt>
                <c:pt idx="20">
                  <c:v>-4.3851778218126823E-2</c:v>
                </c:pt>
                <c:pt idx="21">
                  <c:v>-5.3113081091778862E-2</c:v>
                </c:pt>
                <c:pt idx="22">
                  <c:v>-6.3219299189520378E-2</c:v>
                </c:pt>
                <c:pt idx="23">
                  <c:v>-7.4170432511351331E-2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3D2-4604-806F-BE370C3F8B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901872"/>
        <c:axId val="1"/>
      </c:scatterChart>
      <c:valAx>
        <c:axId val="503901872"/>
        <c:scaling>
          <c:orientation val="minMax"/>
          <c:min val="-6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7985611510787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</c:valAx>
      <c:valAx>
        <c:axId val="1"/>
        <c:scaling>
          <c:orientation val="minMax"/>
          <c:max val="0.04"/>
          <c:min val="-0.08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20863309352518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39018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75539568345325"/>
          <c:y val="0.91950464396284826"/>
          <c:w val="0.6705035971223021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476250</xdr:colOff>
      <xdr:row>17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677803C-4C24-770E-E579-34D988D90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1255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bav-astro.de/LkDB/index.php?lang=en&amp;sprache_dial=en" TargetMode="External"/><Relationship Id="rId4" Type="http://schemas.openxmlformats.org/officeDocument/2006/relationships/hyperlink" Target="http://www.konkoly.hu/cgi-bin/IBVS?7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74"/>
  <sheetViews>
    <sheetView tabSelected="1" workbookViewId="0">
      <pane xSplit="14" ySplit="21" topLeftCell="O301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7.140625" customWidth="1"/>
    <col min="2" max="2" width="5.140625" customWidth="1"/>
    <col min="3" max="3" width="11.85546875" customWidth="1"/>
    <col min="4" max="4" width="9.42578125" customWidth="1"/>
    <col min="5" max="5" width="9.71093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0.28515625" style="19" customWidth="1"/>
  </cols>
  <sheetData>
    <row r="1" spans="1:23" ht="21" thickBot="1" x14ac:dyDescent="0.35">
      <c r="A1" s="1" t="s">
        <v>135</v>
      </c>
      <c r="B1" s="15"/>
      <c r="C1" s="14"/>
      <c r="V1" s="5" t="s">
        <v>16</v>
      </c>
      <c r="W1" s="7" t="s">
        <v>28</v>
      </c>
    </row>
    <row r="2" spans="1:23" x14ac:dyDescent="0.2">
      <c r="A2" t="s">
        <v>30</v>
      </c>
      <c r="B2" t="s">
        <v>31</v>
      </c>
      <c r="V2" s="58">
        <v>-6000</v>
      </c>
      <c r="W2" s="58">
        <f t="shared" ref="W2:W17" si="0">+D$11+D$12*V2+D$13*V2^2</f>
        <v>-3.6057917803873726E-2</v>
      </c>
    </row>
    <row r="3" spans="1:23" ht="13.5" thickBot="1" x14ac:dyDescent="0.25">
      <c r="C3" t="s">
        <v>33</v>
      </c>
      <c r="V3" s="58">
        <v>-5000</v>
      </c>
      <c r="W3" s="58">
        <f t="shared" si="0"/>
        <v>-2.8420916195736459E-2</v>
      </c>
    </row>
    <row r="4" spans="1:23" ht="14.25" thickTop="1" thickBot="1" x14ac:dyDescent="0.25">
      <c r="A4" s="6" t="s">
        <v>7</v>
      </c>
      <c r="C4" s="3">
        <v>28443.417000000001</v>
      </c>
      <c r="D4" s="4">
        <v>1.844603</v>
      </c>
      <c r="V4" s="58">
        <v>-4000</v>
      </c>
      <c r="W4" s="58">
        <f t="shared" si="0"/>
        <v>-2.1628829811688663E-2</v>
      </c>
    </row>
    <row r="5" spans="1:23" ht="13.5" thickTop="1" x14ac:dyDescent="0.2">
      <c r="A5" s="16" t="s">
        <v>138</v>
      </c>
      <c r="B5" s="17"/>
      <c r="C5" s="18">
        <v>-9.5</v>
      </c>
      <c r="D5" s="17" t="s">
        <v>139</v>
      </c>
      <c r="V5" s="58">
        <v>-3000</v>
      </c>
      <c r="W5" s="58">
        <f t="shared" si="0"/>
        <v>-1.5681658651730327E-2</v>
      </c>
    </row>
    <row r="6" spans="1:23" x14ac:dyDescent="0.2">
      <c r="A6" s="6" t="s">
        <v>8</v>
      </c>
      <c r="C6" t="s">
        <v>32</v>
      </c>
      <c r="D6" t="s">
        <v>59</v>
      </c>
      <c r="V6" s="58">
        <v>-2000</v>
      </c>
      <c r="W6" s="58">
        <f t="shared" si="0"/>
        <v>-1.0579402715861462E-2</v>
      </c>
    </row>
    <row r="7" spans="1:23" x14ac:dyDescent="0.2">
      <c r="A7" t="s">
        <v>9</v>
      </c>
      <c r="C7">
        <f>+C4</f>
        <v>28443.417000000001</v>
      </c>
      <c r="V7" s="58">
        <v>-1000</v>
      </c>
      <c r="W7" s="58">
        <f t="shared" si="0"/>
        <v>-6.3220620040820574E-3</v>
      </c>
    </row>
    <row r="8" spans="1:23" x14ac:dyDescent="0.2">
      <c r="A8" t="s">
        <v>10</v>
      </c>
      <c r="C8">
        <f>+D4</f>
        <v>1.844603</v>
      </c>
      <c r="V8" s="58">
        <v>0</v>
      </c>
      <c r="W8" s="58">
        <f t="shared" si="0"/>
        <v>-2.9096365163921189E-3</v>
      </c>
    </row>
    <row r="9" spans="1:23" x14ac:dyDescent="0.2">
      <c r="A9" s="30" t="s">
        <v>143</v>
      </c>
      <c r="B9" s="31">
        <v>300</v>
      </c>
      <c r="C9" s="28" t="str">
        <f>"F"&amp;B9</f>
        <v>F300</v>
      </c>
      <c r="D9" s="29" t="str">
        <f>"G"&amp;B9</f>
        <v>G300</v>
      </c>
      <c r="V9" s="58">
        <v>1000</v>
      </c>
      <c r="W9" s="58">
        <f t="shared" si="0"/>
        <v>-3.4212625279164579E-4</v>
      </c>
    </row>
    <row r="10" spans="1:23" ht="13.5" thickBot="1" x14ac:dyDescent="0.25">
      <c r="A10" s="17"/>
      <c r="B10" s="17"/>
      <c r="C10" s="5" t="s">
        <v>26</v>
      </c>
      <c r="D10" s="5" t="s">
        <v>27</v>
      </c>
      <c r="E10" s="17"/>
      <c r="V10" s="58">
        <v>2000</v>
      </c>
      <c r="W10" s="58">
        <f t="shared" si="0"/>
        <v>1.3804687867193621E-3</v>
      </c>
    </row>
    <row r="11" spans="1:23" x14ac:dyDescent="0.2">
      <c r="A11" s="17" t="s">
        <v>22</v>
      </c>
      <c r="B11" s="17"/>
      <c r="C11" s="27">
        <f ca="1">INTERCEPT(INDIRECT($D$9):G991,INDIRECT($C$9):F991)</f>
        <v>0.14077076740104824</v>
      </c>
      <c r="D11" s="19">
        <f>+E11*F11</f>
        <v>-2.9096365163921189E-3</v>
      </c>
      <c r="E11" s="64">
        <v>-2.9096365163921189E-3</v>
      </c>
      <c r="F11">
        <v>1</v>
      </c>
      <c r="V11" s="58">
        <v>3000</v>
      </c>
      <c r="W11" s="58">
        <f t="shared" si="0"/>
        <v>2.2581486021409042E-3</v>
      </c>
    </row>
    <row r="12" spans="1:23" x14ac:dyDescent="0.2">
      <c r="A12" s="17" t="s">
        <v>23</v>
      </c>
      <c r="B12" s="17"/>
      <c r="C12" s="27">
        <f ca="1">SLOPE(INDIRECT($D$9):G991,INDIRECT($C$9):F991)</f>
        <v>-1.1504948909738998E-5</v>
      </c>
      <c r="D12" s="19">
        <f>+E12*F12</f>
        <v>2.9899678756452055E-6</v>
      </c>
      <c r="E12" s="65">
        <v>2.9899678756452053E-2</v>
      </c>
      <c r="F12" s="53">
        <v>1E-4</v>
      </c>
      <c r="V12" s="58">
        <v>4000</v>
      </c>
      <c r="W12" s="58">
        <f t="shared" si="0"/>
        <v>2.2909131934729828E-3</v>
      </c>
    </row>
    <row r="13" spans="1:23" ht="13.5" thickBot="1" x14ac:dyDescent="0.25">
      <c r="A13" s="17" t="s">
        <v>25</v>
      </c>
      <c r="B13" s="17"/>
      <c r="C13" s="19" t="s">
        <v>20</v>
      </c>
      <c r="D13" s="19">
        <f>+E13*F13</f>
        <v>-4.2245761204473258E-10</v>
      </c>
      <c r="E13" s="66">
        <v>-4.2245761204473257E-2</v>
      </c>
      <c r="F13" s="53">
        <v>1E-8</v>
      </c>
      <c r="V13" s="58">
        <v>5000</v>
      </c>
      <c r="W13" s="58">
        <f t="shared" si="0"/>
        <v>1.4787625607155953E-3</v>
      </c>
    </row>
    <row r="14" spans="1:23" x14ac:dyDescent="0.2">
      <c r="A14" s="17"/>
      <c r="B14" s="17"/>
      <c r="C14" s="17"/>
      <c r="E14">
        <f>SUM(T21:T950)</f>
        <v>1.6649721629924782E-2</v>
      </c>
      <c r="V14" s="58">
        <v>6000</v>
      </c>
      <c r="W14" s="58">
        <f t="shared" si="0"/>
        <v>-1.7830329613125959E-4</v>
      </c>
    </row>
    <row r="15" spans="1:23" x14ac:dyDescent="0.2">
      <c r="A15" s="20" t="s">
        <v>24</v>
      </c>
      <c r="B15" s="17"/>
      <c r="C15" s="21">
        <f ca="1">(C7+C11)+(C8+C12)*INT(MAX(F21:F3532))</f>
        <v>59790.545637665629</v>
      </c>
      <c r="D15" s="29">
        <f>+C7+INT(MAX(F21:F1588))*C8+D11+D12*INT(MAX(F21:F4023))+D13*INT(MAX(F21:F4050)^2)</f>
        <v>59790.526279793827</v>
      </c>
      <c r="E15" s="22" t="s">
        <v>146</v>
      </c>
      <c r="F15" s="52">
        <v>1</v>
      </c>
      <c r="R15" t="s">
        <v>60</v>
      </c>
      <c r="S15" s="19">
        <v>0.2</v>
      </c>
      <c r="V15" s="58">
        <v>7000</v>
      </c>
      <c r="W15" s="58">
        <f t="shared" si="0"/>
        <v>-2.6802843770675766E-3</v>
      </c>
    </row>
    <row r="16" spans="1:23" x14ac:dyDescent="0.2">
      <c r="A16" s="24" t="s">
        <v>11</v>
      </c>
      <c r="B16" s="17"/>
      <c r="C16" s="25">
        <f ca="1">+C8+C12</f>
        <v>1.8445914950510902</v>
      </c>
      <c r="D16" s="29">
        <f>+C8+D12+2*D13*MAX(F21:F896)</f>
        <v>1.8445916314785575</v>
      </c>
      <c r="E16" s="22" t="s">
        <v>140</v>
      </c>
      <c r="F16" s="23">
        <f ca="1">NOW()+15018.5+$C$5/24</f>
        <v>59970.756001620372</v>
      </c>
      <c r="R16" t="s">
        <v>145</v>
      </c>
      <c r="S16" s="19">
        <v>0.1</v>
      </c>
      <c r="V16" s="58">
        <v>8000</v>
      </c>
      <c r="W16" s="58">
        <f t="shared" si="0"/>
        <v>-6.027180682093361E-3</v>
      </c>
    </row>
    <row r="17" spans="1:23" ht="13.5" thickBot="1" x14ac:dyDescent="0.25">
      <c r="A17" s="22" t="s">
        <v>136</v>
      </c>
      <c r="B17" s="17"/>
      <c r="C17" s="17">
        <f>COUNT(C21:C2190)</f>
        <v>303</v>
      </c>
      <c r="E17" s="22" t="s">
        <v>147</v>
      </c>
      <c r="F17" s="23">
        <f ca="1">ROUND(2*(F16-$C$7)/$C$8,0)/2+F15</f>
        <v>17092.5</v>
      </c>
      <c r="R17" t="s">
        <v>160</v>
      </c>
      <c r="S17" s="19">
        <v>1</v>
      </c>
      <c r="V17" s="58">
        <v>9000</v>
      </c>
      <c r="W17" s="58">
        <f t="shared" si="0"/>
        <v>-1.0218992211208609E-2</v>
      </c>
    </row>
    <row r="18" spans="1:23" ht="14.25" thickTop="1" thickBot="1" x14ac:dyDescent="0.25">
      <c r="A18" s="6" t="s">
        <v>700</v>
      </c>
      <c r="C18" s="54">
        <f ca="1">+C15</f>
        <v>59790.545637665629</v>
      </c>
      <c r="D18" s="55">
        <f ca="1">C16</f>
        <v>1.8445914950510902</v>
      </c>
      <c r="E18" s="22" t="s">
        <v>141</v>
      </c>
      <c r="F18" s="29">
        <f ca="1">ROUND(2*(F16-$C$15)/$C$16,0)/2+F15</f>
        <v>98.5</v>
      </c>
      <c r="R18" t="s">
        <v>158</v>
      </c>
      <c r="S18" s="19">
        <v>1</v>
      </c>
      <c r="V18" s="58">
        <v>10000</v>
      </c>
      <c r="W18" s="58">
        <f t="shared" ref="W18:W25" si="1">+D$11+D$12*V18+D$13*V18^2</f>
        <v>-1.5255718964413321E-2</v>
      </c>
    </row>
    <row r="19" spans="1:23" ht="13.5" thickBot="1" x14ac:dyDescent="0.25">
      <c r="A19" s="6" t="s">
        <v>701</v>
      </c>
      <c r="C19" s="56">
        <f>+D15</f>
        <v>59790.526279793827</v>
      </c>
      <c r="D19" s="57">
        <f>+D16</f>
        <v>1.8445916314785575</v>
      </c>
      <c r="E19" s="22" t="s">
        <v>142</v>
      </c>
      <c r="F19" s="26">
        <f ca="1">+$C$15+$C$16*F18-15018.5-$C$5/24</f>
        <v>44954.1337332615</v>
      </c>
      <c r="V19" s="58">
        <v>11000</v>
      </c>
      <c r="W19" s="58">
        <f t="shared" si="1"/>
        <v>-2.1137360941707508E-2</v>
      </c>
    </row>
    <row r="20" spans="1:23" ht="15" thickBot="1" x14ac:dyDescent="0.25">
      <c r="A20" s="5" t="s">
        <v>12</v>
      </c>
      <c r="B20" s="5" t="s">
        <v>13</v>
      </c>
      <c r="C20" s="5" t="s">
        <v>14</v>
      </c>
      <c r="D20" s="5" t="s">
        <v>19</v>
      </c>
      <c r="E20" s="5" t="s">
        <v>15</v>
      </c>
      <c r="F20" s="5" t="s">
        <v>16</v>
      </c>
      <c r="G20" s="5" t="s">
        <v>17</v>
      </c>
      <c r="H20" s="8" t="s">
        <v>60</v>
      </c>
      <c r="I20" s="8" t="s">
        <v>145</v>
      </c>
      <c r="J20" s="8" t="s">
        <v>160</v>
      </c>
      <c r="K20" s="8" t="s">
        <v>158</v>
      </c>
      <c r="L20" s="8" t="s">
        <v>696</v>
      </c>
      <c r="M20" s="8" t="s">
        <v>697</v>
      </c>
      <c r="N20" s="8" t="s">
        <v>698</v>
      </c>
      <c r="O20" s="8" t="s">
        <v>29</v>
      </c>
      <c r="P20" s="59" t="s">
        <v>28</v>
      </c>
      <c r="Q20" s="5" t="s">
        <v>21</v>
      </c>
      <c r="R20" s="8" t="s">
        <v>702</v>
      </c>
      <c r="S20" s="7" t="s">
        <v>703</v>
      </c>
      <c r="T20" s="8" t="s">
        <v>704</v>
      </c>
      <c r="U20" s="60" t="s">
        <v>705</v>
      </c>
      <c r="V20" s="58">
        <v>12000</v>
      </c>
      <c r="W20" s="58">
        <f t="shared" si="1"/>
        <v>-2.7863918143091145E-2</v>
      </c>
    </row>
    <row r="21" spans="1:23" x14ac:dyDescent="0.2">
      <c r="A21" s="29" t="s">
        <v>171</v>
      </c>
      <c r="B21" s="34" t="s">
        <v>132</v>
      </c>
      <c r="C21" s="32">
        <v>18973.189999999999</v>
      </c>
      <c r="D21" s="32" t="s">
        <v>145</v>
      </c>
      <c r="E21">
        <f t="shared" ref="E21:E84" si="2">+(C21-C$7)/C$8</f>
        <v>-5134.0190816126842</v>
      </c>
      <c r="F21">
        <f t="shared" ref="F21:F84" si="3">ROUND(2*E21,0)/2</f>
        <v>-5134</v>
      </c>
      <c r="G21">
        <f t="shared" ref="G21:G84" si="4">+C21-(C$7+F21*C$8)</f>
        <v>-3.5198000001400942E-2</v>
      </c>
      <c r="I21">
        <f t="shared" ref="I21:I49" si="5">G21</f>
        <v>-3.5198000001400942E-2</v>
      </c>
      <c r="P21" s="61">
        <f t="shared" ref="P21:P84" si="6">+D$11+D$12*F21+D$13*F21^2</f>
        <v>-2.9395250740094737E-2</v>
      </c>
      <c r="Q21" s="62">
        <f t="shared" ref="Q21:Q84" si="7">+C21-15018.5</f>
        <v>3954.6899999999987</v>
      </c>
      <c r="R21" s="58">
        <f>+(P21-G21)^2</f>
        <v>3.367189898958971E-5</v>
      </c>
      <c r="S21" s="19">
        <f t="shared" ref="S21:S49" si="8">S$16</f>
        <v>0.1</v>
      </c>
      <c r="T21" s="58">
        <f>+S21*R21</f>
        <v>3.367189898958971E-6</v>
      </c>
      <c r="U21" s="63"/>
      <c r="V21" s="58">
        <v>13000</v>
      </c>
      <c r="W21" s="58">
        <f t="shared" si="1"/>
        <v>-3.5435390568564248E-2</v>
      </c>
    </row>
    <row r="22" spans="1:23" x14ac:dyDescent="0.2">
      <c r="A22" s="29" t="s">
        <v>177</v>
      </c>
      <c r="B22" s="34" t="s">
        <v>132</v>
      </c>
      <c r="C22" s="32">
        <v>27362.49</v>
      </c>
      <c r="D22" s="32" t="s">
        <v>145</v>
      </c>
      <c r="E22">
        <f t="shared" si="2"/>
        <v>-585.99438469958022</v>
      </c>
      <c r="F22">
        <f t="shared" si="3"/>
        <v>-586</v>
      </c>
      <c r="G22">
        <f t="shared" si="4"/>
        <v>1.0357999999541789E-2</v>
      </c>
      <c r="I22">
        <f t="shared" si="5"/>
        <v>1.0357999999541789E-2</v>
      </c>
      <c r="P22" s="61">
        <f t="shared" si="6"/>
        <v>-4.8068279456659219E-3</v>
      </c>
      <c r="Q22" s="2">
        <f t="shared" si="7"/>
        <v>12343.990000000002</v>
      </c>
      <c r="R22" s="58">
        <f t="shared" ref="R22:R85" si="9">+(P22-G22)^2</f>
        <v>2.2997200660775273E-4</v>
      </c>
      <c r="S22" s="19">
        <f t="shared" si="8"/>
        <v>0.1</v>
      </c>
      <c r="T22" s="58">
        <f t="shared" ref="T22:T85" si="10">+S22*R22</f>
        <v>2.2997200660775275E-5</v>
      </c>
      <c r="V22" s="58">
        <v>14000</v>
      </c>
      <c r="W22" s="58">
        <f t="shared" si="1"/>
        <v>-4.3851778218126823E-2</v>
      </c>
    </row>
    <row r="23" spans="1:23" x14ac:dyDescent="0.2">
      <c r="A23" s="29" t="s">
        <v>177</v>
      </c>
      <c r="B23" s="34" t="s">
        <v>132</v>
      </c>
      <c r="C23" s="32">
        <v>27373.543000000001</v>
      </c>
      <c r="D23" s="32" t="s">
        <v>145</v>
      </c>
      <c r="E23">
        <f t="shared" si="2"/>
        <v>-580.00230944002578</v>
      </c>
      <c r="F23">
        <f t="shared" si="3"/>
        <v>-580</v>
      </c>
      <c r="G23">
        <f t="shared" si="4"/>
        <v>-4.2599999978847336E-3</v>
      </c>
      <c r="I23">
        <f t="shared" si="5"/>
        <v>-4.2599999978847336E-3</v>
      </c>
      <c r="P23" s="61">
        <f t="shared" si="6"/>
        <v>-4.7859326249581856E-3</v>
      </c>
      <c r="Q23" s="2">
        <f t="shared" si="7"/>
        <v>12355.043000000001</v>
      </c>
      <c r="R23" s="58">
        <f t="shared" si="9"/>
        <v>2.7660512822038272E-7</v>
      </c>
      <c r="S23" s="19">
        <f t="shared" si="8"/>
        <v>0.1</v>
      </c>
      <c r="T23" s="58">
        <f t="shared" si="10"/>
        <v>2.7660512822038274E-8</v>
      </c>
      <c r="V23" s="58">
        <v>15000</v>
      </c>
      <c r="W23" s="58">
        <f t="shared" si="1"/>
        <v>-5.3113081091778862E-2</v>
      </c>
    </row>
    <row r="24" spans="1:23" x14ac:dyDescent="0.2">
      <c r="A24" s="29" t="s">
        <v>171</v>
      </c>
      <c r="B24" s="34" t="s">
        <v>132</v>
      </c>
      <c r="C24" s="32">
        <v>27373.544999999998</v>
      </c>
      <c r="D24" s="32" t="s">
        <v>145</v>
      </c>
      <c r="E24">
        <f t="shared" si="2"/>
        <v>-580.00122519588388</v>
      </c>
      <c r="F24">
        <f t="shared" si="3"/>
        <v>-580</v>
      </c>
      <c r="G24">
        <f t="shared" si="4"/>
        <v>-2.2600000011152588E-3</v>
      </c>
      <c r="I24">
        <f t="shared" si="5"/>
        <v>-2.2600000011152588E-3</v>
      </c>
      <c r="P24" s="61">
        <f t="shared" si="6"/>
        <v>-4.7859326249581856E-3</v>
      </c>
      <c r="Q24" s="2">
        <f t="shared" si="7"/>
        <v>12355.044999999998</v>
      </c>
      <c r="R24" s="58">
        <f t="shared" si="9"/>
        <v>6.3803356201940126E-6</v>
      </c>
      <c r="S24" s="19">
        <f t="shared" si="8"/>
        <v>0.1</v>
      </c>
      <c r="T24" s="58">
        <f t="shared" si="10"/>
        <v>6.3803356201940135E-7</v>
      </c>
      <c r="V24" s="58">
        <v>16000</v>
      </c>
      <c r="W24" s="58">
        <f t="shared" si="1"/>
        <v>-6.3219299189520378E-2</v>
      </c>
    </row>
    <row r="25" spans="1:23" x14ac:dyDescent="0.2">
      <c r="A25" s="29" t="s">
        <v>177</v>
      </c>
      <c r="B25" s="34" t="s">
        <v>132</v>
      </c>
      <c r="C25" s="32">
        <v>27397.514999999999</v>
      </c>
      <c r="D25" s="32" t="s">
        <v>145</v>
      </c>
      <c r="E25">
        <f t="shared" si="2"/>
        <v>-567.00655913494768</v>
      </c>
      <c r="F25">
        <f t="shared" si="3"/>
        <v>-567</v>
      </c>
      <c r="G25">
        <f t="shared" si="4"/>
        <v>-1.2099000003217952E-2</v>
      </c>
      <c r="I25">
        <f t="shared" si="5"/>
        <v>-1.2099000003217952E-2</v>
      </c>
      <c r="P25" s="61">
        <f t="shared" si="6"/>
        <v>-4.7407637771215991E-3</v>
      </c>
      <c r="Q25" s="2">
        <f t="shared" si="7"/>
        <v>12379.014999999999</v>
      </c>
      <c r="R25" s="58">
        <f t="shared" si="9"/>
        <v>5.4143640359036704E-5</v>
      </c>
      <c r="S25" s="19">
        <f t="shared" si="8"/>
        <v>0.1</v>
      </c>
      <c r="T25" s="58">
        <f t="shared" si="10"/>
        <v>5.4143640359036709E-6</v>
      </c>
      <c r="V25" s="58">
        <v>17000</v>
      </c>
      <c r="W25" s="58">
        <f t="shared" si="1"/>
        <v>-7.4170432511351331E-2</v>
      </c>
    </row>
    <row r="26" spans="1:23" x14ac:dyDescent="0.2">
      <c r="A26" s="29" t="s">
        <v>177</v>
      </c>
      <c r="B26" s="34" t="s">
        <v>132</v>
      </c>
      <c r="C26" s="32">
        <v>27705.589</v>
      </c>
      <c r="D26" s="32" t="s">
        <v>145</v>
      </c>
      <c r="E26">
        <f t="shared" si="2"/>
        <v>-399.99284398865302</v>
      </c>
      <c r="F26">
        <f t="shared" si="3"/>
        <v>-400</v>
      </c>
      <c r="G26">
        <f t="shared" si="4"/>
        <v>1.3199999997596024E-2</v>
      </c>
      <c r="I26">
        <f t="shared" si="5"/>
        <v>1.3199999997596024E-2</v>
      </c>
      <c r="P26" s="61">
        <f t="shared" si="6"/>
        <v>-4.1732168845773588E-3</v>
      </c>
      <c r="Q26" s="2">
        <f t="shared" si="7"/>
        <v>12687.089</v>
      </c>
      <c r="R26" s="58">
        <f t="shared" si="9"/>
        <v>3.0182866483503427E-4</v>
      </c>
      <c r="S26" s="19">
        <f t="shared" si="8"/>
        <v>0.1</v>
      </c>
      <c r="T26" s="58">
        <f t="shared" si="10"/>
        <v>3.0182866483503427E-5</v>
      </c>
    </row>
    <row r="27" spans="1:23" x14ac:dyDescent="0.2">
      <c r="A27" s="29" t="s">
        <v>177</v>
      </c>
      <c r="B27" s="34" t="s">
        <v>132</v>
      </c>
      <c r="C27" s="32">
        <v>27777.52</v>
      </c>
      <c r="D27" s="32" t="s">
        <v>145</v>
      </c>
      <c r="E27">
        <f t="shared" si="2"/>
        <v>-360.99746124233826</v>
      </c>
      <c r="F27">
        <f t="shared" si="3"/>
        <v>-361</v>
      </c>
      <c r="G27">
        <f t="shared" si="4"/>
        <v>4.6829999992041849E-3</v>
      </c>
      <c r="I27">
        <f t="shared" si="5"/>
        <v>4.6829999992041849E-3</v>
      </c>
      <c r="P27" s="61">
        <f t="shared" si="6"/>
        <v>-4.0440700179593192E-3</v>
      </c>
      <c r="Q27" s="2">
        <f t="shared" si="7"/>
        <v>12759.02</v>
      </c>
      <c r="R27" s="58">
        <f t="shared" si="9"/>
        <v>7.6161751084474188E-5</v>
      </c>
      <c r="S27" s="19">
        <f t="shared" si="8"/>
        <v>0.1</v>
      </c>
      <c r="T27" s="58">
        <f t="shared" si="10"/>
        <v>7.6161751084474188E-6</v>
      </c>
    </row>
    <row r="28" spans="1:23" x14ac:dyDescent="0.2">
      <c r="A28" s="29" t="s">
        <v>171</v>
      </c>
      <c r="B28" s="34" t="s">
        <v>132</v>
      </c>
      <c r="C28" s="32">
        <v>27777.524000000001</v>
      </c>
      <c r="D28" s="32" t="s">
        <v>145</v>
      </c>
      <c r="E28">
        <f t="shared" si="2"/>
        <v>-360.99529275405064</v>
      </c>
      <c r="F28">
        <f t="shared" si="3"/>
        <v>-361</v>
      </c>
      <c r="G28">
        <f t="shared" si="4"/>
        <v>8.6830000000190921E-3</v>
      </c>
      <c r="I28">
        <f t="shared" si="5"/>
        <v>8.6830000000190921E-3</v>
      </c>
      <c r="P28" s="61">
        <f t="shared" si="6"/>
        <v>-4.0440700179593192E-3</v>
      </c>
      <c r="Q28" s="2">
        <f t="shared" si="7"/>
        <v>12759.024000000001</v>
      </c>
      <c r="R28" s="58">
        <f t="shared" si="9"/>
        <v>1.6197831124252498E-4</v>
      </c>
      <c r="S28" s="19">
        <f t="shared" si="8"/>
        <v>0.1</v>
      </c>
      <c r="T28" s="58">
        <f t="shared" si="10"/>
        <v>1.6197831124252501E-5</v>
      </c>
    </row>
    <row r="29" spans="1:23" x14ac:dyDescent="0.2">
      <c r="A29" s="29" t="s">
        <v>177</v>
      </c>
      <c r="B29" s="34" t="s">
        <v>132</v>
      </c>
      <c r="C29" s="32">
        <v>28085.584999999999</v>
      </c>
      <c r="D29" s="32" t="s">
        <v>145</v>
      </c>
      <c r="E29">
        <f t="shared" si="2"/>
        <v>-193.98862519469077</v>
      </c>
      <c r="F29">
        <f t="shared" si="3"/>
        <v>-194</v>
      </c>
      <c r="G29">
        <f t="shared" si="4"/>
        <v>2.0981999998184619E-2</v>
      </c>
      <c r="I29">
        <f t="shared" si="5"/>
        <v>2.0981999998184619E-2</v>
      </c>
      <c r="P29" s="61">
        <f t="shared" si="6"/>
        <v>-3.5055898989542044E-3</v>
      </c>
      <c r="Q29" s="2">
        <f t="shared" si="7"/>
        <v>13067.084999999999</v>
      </c>
      <c r="R29" s="58">
        <f t="shared" si="9"/>
        <v>5.9964205897045553E-4</v>
      </c>
      <c r="S29" s="19">
        <f t="shared" si="8"/>
        <v>0.1</v>
      </c>
      <c r="T29" s="58">
        <f t="shared" si="10"/>
        <v>5.9964205897045558E-5</v>
      </c>
    </row>
    <row r="30" spans="1:23" x14ac:dyDescent="0.2">
      <c r="A30" s="29" t="s">
        <v>177</v>
      </c>
      <c r="B30" s="34" t="s">
        <v>132</v>
      </c>
      <c r="C30" s="32">
        <v>28098.48</v>
      </c>
      <c r="D30" s="32" t="s">
        <v>145</v>
      </c>
      <c r="E30">
        <f t="shared" si="2"/>
        <v>-186.99796107888892</v>
      </c>
      <c r="F30">
        <f t="shared" si="3"/>
        <v>-187</v>
      </c>
      <c r="G30">
        <f t="shared" si="4"/>
        <v>3.7609999999403954E-3</v>
      </c>
      <c r="I30">
        <f t="shared" si="5"/>
        <v>3.7609999999403954E-3</v>
      </c>
      <c r="P30" s="61">
        <f t="shared" si="6"/>
        <v>-3.4835334293733646E-3</v>
      </c>
      <c r="Q30" s="2">
        <f t="shared" si="7"/>
        <v>13079.98</v>
      </c>
      <c r="R30" s="58">
        <f t="shared" si="9"/>
        <v>5.2483264608444584E-5</v>
      </c>
      <c r="S30" s="19">
        <f t="shared" si="8"/>
        <v>0.1</v>
      </c>
      <c r="T30" s="58">
        <f t="shared" si="10"/>
        <v>5.2483264608444589E-6</v>
      </c>
    </row>
    <row r="31" spans="1:23" x14ac:dyDescent="0.2">
      <c r="A31" s="29" t="s">
        <v>177</v>
      </c>
      <c r="B31" s="34" t="s">
        <v>132</v>
      </c>
      <c r="C31" s="32">
        <v>28109.535</v>
      </c>
      <c r="D31" s="32" t="s">
        <v>145</v>
      </c>
      <c r="E31">
        <f t="shared" si="2"/>
        <v>-181.00480157519067</v>
      </c>
      <c r="F31">
        <f t="shared" si="3"/>
        <v>-181</v>
      </c>
      <c r="G31">
        <f t="shared" si="4"/>
        <v>-8.8570000007166527E-3</v>
      </c>
      <c r="I31">
        <f t="shared" si="5"/>
        <v>-8.8570000007166527E-3</v>
      </c>
      <c r="P31" s="61">
        <f t="shared" si="6"/>
        <v>-3.4646608357120985E-3</v>
      </c>
      <c r="Q31" s="2">
        <f t="shared" si="7"/>
        <v>13091.035</v>
      </c>
      <c r="R31" s="58">
        <f t="shared" si="9"/>
        <v>2.9077321670442019E-5</v>
      </c>
      <c r="S31" s="19">
        <f t="shared" si="8"/>
        <v>0.1</v>
      </c>
      <c r="T31" s="58">
        <f t="shared" si="10"/>
        <v>2.907732167044202E-6</v>
      </c>
    </row>
    <row r="32" spans="1:23" x14ac:dyDescent="0.2">
      <c r="A32" s="29" t="s">
        <v>171</v>
      </c>
      <c r="B32" s="34" t="s">
        <v>132</v>
      </c>
      <c r="C32" s="32">
        <v>28109.544000000002</v>
      </c>
      <c r="D32" s="32" t="s">
        <v>145</v>
      </c>
      <c r="E32">
        <f t="shared" si="2"/>
        <v>-180.9999224765435</v>
      </c>
      <c r="F32">
        <f t="shared" si="3"/>
        <v>-181</v>
      </c>
      <c r="G32">
        <f t="shared" si="4"/>
        <v>1.430000011168886E-4</v>
      </c>
      <c r="I32">
        <f t="shared" si="5"/>
        <v>1.430000011168886E-4</v>
      </c>
      <c r="P32" s="61">
        <f t="shared" si="6"/>
        <v>-3.4646608357120985E-3</v>
      </c>
      <c r="Q32" s="2">
        <f t="shared" si="7"/>
        <v>13091.044000000002</v>
      </c>
      <c r="R32" s="58">
        <f t="shared" si="9"/>
        <v>1.3015216713589628E-5</v>
      </c>
      <c r="S32" s="19">
        <f t="shared" si="8"/>
        <v>0.1</v>
      </c>
      <c r="T32" s="58">
        <f t="shared" si="10"/>
        <v>1.3015216713589629E-6</v>
      </c>
    </row>
    <row r="33" spans="1:20" x14ac:dyDescent="0.2">
      <c r="A33" s="29" t="s">
        <v>212</v>
      </c>
      <c r="B33" s="34" t="s">
        <v>132</v>
      </c>
      <c r="C33" s="32">
        <v>28146.428</v>
      </c>
      <c r="D33" s="32" t="s">
        <v>145</v>
      </c>
      <c r="E33">
        <f t="shared" si="2"/>
        <v>-161.00429198044316</v>
      </c>
      <c r="F33">
        <f t="shared" si="3"/>
        <v>-161</v>
      </c>
      <c r="G33">
        <f t="shared" si="4"/>
        <v>-7.9170000026351772E-3</v>
      </c>
      <c r="I33">
        <f t="shared" si="5"/>
        <v>-7.9170000026351772E-3</v>
      </c>
      <c r="P33" s="61">
        <f t="shared" si="6"/>
        <v>-3.4019718681328089E-3</v>
      </c>
      <c r="Q33" s="2">
        <f t="shared" si="7"/>
        <v>13127.928</v>
      </c>
      <c r="R33" s="58">
        <f t="shared" si="9"/>
        <v>2.0385479055347937E-5</v>
      </c>
      <c r="S33" s="19">
        <f t="shared" si="8"/>
        <v>0.1</v>
      </c>
      <c r="T33" s="58">
        <f t="shared" si="10"/>
        <v>2.0385479055347938E-6</v>
      </c>
    </row>
    <row r="34" spans="1:20" x14ac:dyDescent="0.2">
      <c r="A34" s="29" t="s">
        <v>212</v>
      </c>
      <c r="B34" s="34" t="s">
        <v>132</v>
      </c>
      <c r="C34" s="32">
        <v>28258.946</v>
      </c>
      <c r="D34" s="32" t="s">
        <v>145</v>
      </c>
      <c r="E34">
        <f t="shared" si="2"/>
        <v>-100.00580070616896</v>
      </c>
      <c r="F34">
        <f t="shared" si="3"/>
        <v>-100</v>
      </c>
      <c r="G34">
        <f t="shared" si="4"/>
        <v>-1.0700000002543675E-2</v>
      </c>
      <c r="I34">
        <f t="shared" si="5"/>
        <v>-1.0700000002543675E-2</v>
      </c>
      <c r="P34" s="61">
        <f t="shared" si="6"/>
        <v>-3.2128578800770871E-3</v>
      </c>
      <c r="Q34" s="2">
        <f t="shared" si="7"/>
        <v>13240.446</v>
      </c>
      <c r="R34" s="58">
        <f t="shared" si="9"/>
        <v>5.6057297162013477E-5</v>
      </c>
      <c r="S34" s="19">
        <f t="shared" si="8"/>
        <v>0.1</v>
      </c>
      <c r="T34" s="58">
        <f t="shared" si="10"/>
        <v>5.6057297162013484E-6</v>
      </c>
    </row>
    <row r="35" spans="1:20" x14ac:dyDescent="0.2">
      <c r="A35" s="29" t="s">
        <v>212</v>
      </c>
      <c r="B35" s="34" t="s">
        <v>132</v>
      </c>
      <c r="C35" s="32">
        <v>28282.94</v>
      </c>
      <c r="D35" s="32" t="s">
        <v>145</v>
      </c>
      <c r="E35">
        <f t="shared" si="2"/>
        <v>-86.998123715510914</v>
      </c>
      <c r="F35">
        <f t="shared" si="3"/>
        <v>-87</v>
      </c>
      <c r="G35">
        <f t="shared" si="4"/>
        <v>3.4609999966050964E-3</v>
      </c>
      <c r="I35">
        <f t="shared" si="5"/>
        <v>3.4609999966050964E-3</v>
      </c>
      <c r="P35" s="61">
        <f t="shared" si="6"/>
        <v>-3.1729613032388184E-3</v>
      </c>
      <c r="Q35" s="2">
        <f t="shared" si="7"/>
        <v>13264.439999999999</v>
      </c>
      <c r="R35" s="58">
        <f t="shared" si="9"/>
        <v>4.4009442527826759E-5</v>
      </c>
      <c r="S35" s="19">
        <f t="shared" si="8"/>
        <v>0.1</v>
      </c>
      <c r="T35" s="58">
        <f t="shared" si="10"/>
        <v>4.4009442527826759E-6</v>
      </c>
    </row>
    <row r="36" spans="1:20" x14ac:dyDescent="0.2">
      <c r="A36" s="29" t="s">
        <v>212</v>
      </c>
      <c r="B36" s="34" t="s">
        <v>132</v>
      </c>
      <c r="C36" s="32">
        <v>28297.714</v>
      </c>
      <c r="D36" s="32" t="s">
        <v>145</v>
      </c>
      <c r="E36">
        <f t="shared" si="2"/>
        <v>-78.988812226805081</v>
      </c>
      <c r="F36">
        <f t="shared" si="3"/>
        <v>-79</v>
      </c>
      <c r="G36">
        <f t="shared" si="4"/>
        <v>2.0636999997805106E-2</v>
      </c>
      <c r="I36">
        <f t="shared" si="5"/>
        <v>2.0636999997805106E-2</v>
      </c>
      <c r="P36" s="61">
        <f t="shared" si="6"/>
        <v>-3.1484805365248614E-3</v>
      </c>
      <c r="Q36" s="2">
        <f t="shared" si="7"/>
        <v>13279.214</v>
      </c>
      <c r="R36" s="58">
        <f t="shared" si="9"/>
        <v>5.6574908424898978E-4</v>
      </c>
      <c r="S36" s="19">
        <f t="shared" si="8"/>
        <v>0.1</v>
      </c>
      <c r="T36" s="58">
        <f t="shared" si="10"/>
        <v>5.6574908424898982E-5</v>
      </c>
    </row>
    <row r="37" spans="1:20" x14ac:dyDescent="0.2">
      <c r="A37" s="29" t="s">
        <v>177</v>
      </c>
      <c r="B37" s="34" t="s">
        <v>132</v>
      </c>
      <c r="C37" s="32">
        <v>28308.763999999999</v>
      </c>
      <c r="D37" s="32" t="s">
        <v>145</v>
      </c>
      <c r="E37">
        <f t="shared" si="2"/>
        <v>-72.998363333466372</v>
      </c>
      <c r="F37">
        <f t="shared" si="3"/>
        <v>-73</v>
      </c>
      <c r="G37">
        <f t="shared" si="4"/>
        <v>3.0189999961294234E-3</v>
      </c>
      <c r="I37">
        <f t="shared" si="5"/>
        <v>3.0189999961294234E-3</v>
      </c>
      <c r="P37" s="61">
        <f t="shared" si="6"/>
        <v>-3.1301554479288051E-3</v>
      </c>
      <c r="Q37" s="2">
        <f t="shared" si="7"/>
        <v>13290.263999999999</v>
      </c>
      <c r="R37" s="58">
        <f t="shared" si="9"/>
        <v>3.7812112675190951E-5</v>
      </c>
      <c r="S37" s="19">
        <f t="shared" si="8"/>
        <v>0.1</v>
      </c>
      <c r="T37" s="58">
        <f t="shared" si="10"/>
        <v>3.7812112675190955E-6</v>
      </c>
    </row>
    <row r="38" spans="1:20" x14ac:dyDescent="0.2">
      <c r="A38" s="29" t="s">
        <v>212</v>
      </c>
      <c r="B38" s="34" t="s">
        <v>132</v>
      </c>
      <c r="C38" s="32">
        <v>28321.681</v>
      </c>
      <c r="D38" s="32" t="s">
        <v>145</v>
      </c>
      <c r="E38">
        <f t="shared" si="2"/>
        <v>-65.995772532084573</v>
      </c>
      <c r="F38">
        <f t="shared" si="3"/>
        <v>-66</v>
      </c>
      <c r="G38">
        <f t="shared" si="4"/>
        <v>7.7979999987292103E-3</v>
      </c>
      <c r="I38">
        <f t="shared" si="5"/>
        <v>7.7979999987292103E-3</v>
      </c>
      <c r="P38" s="61">
        <f t="shared" si="6"/>
        <v>-3.1088146215427692E-3</v>
      </c>
      <c r="Q38" s="2">
        <f t="shared" si="7"/>
        <v>13303.181</v>
      </c>
      <c r="R38" s="58">
        <f t="shared" si="9"/>
        <v>1.1895860516097863E-4</v>
      </c>
      <c r="S38" s="19">
        <f t="shared" si="8"/>
        <v>0.1</v>
      </c>
      <c r="T38" s="58">
        <f t="shared" si="10"/>
        <v>1.1895860516097864E-5</v>
      </c>
    </row>
    <row r="39" spans="1:20" x14ac:dyDescent="0.2">
      <c r="A39" s="29" t="s">
        <v>212</v>
      </c>
      <c r="B39" s="34" t="s">
        <v>132</v>
      </c>
      <c r="C39" s="32">
        <v>28345.654999999999</v>
      </c>
      <c r="D39" s="32" t="s">
        <v>145</v>
      </c>
      <c r="E39">
        <f t="shared" si="2"/>
        <v>-52.998937982862678</v>
      </c>
      <c r="F39">
        <f t="shared" si="3"/>
        <v>-53</v>
      </c>
      <c r="G39">
        <f t="shared" si="4"/>
        <v>1.9589999974414241E-3</v>
      </c>
      <c r="I39">
        <f t="shared" si="5"/>
        <v>1.9589999974414241E-3</v>
      </c>
      <c r="P39" s="61">
        <f t="shared" si="6"/>
        <v>-3.0692914972335486E-3</v>
      </c>
      <c r="Q39" s="2">
        <f t="shared" si="7"/>
        <v>13327.154999999999</v>
      </c>
      <c r="R39" s="58">
        <f t="shared" si="9"/>
        <v>2.528371535542067E-5</v>
      </c>
      <c r="S39" s="19">
        <f t="shared" si="8"/>
        <v>0.1</v>
      </c>
      <c r="T39" s="58">
        <f t="shared" si="10"/>
        <v>2.5283715355420672E-6</v>
      </c>
    </row>
    <row r="40" spans="1:20" x14ac:dyDescent="0.2">
      <c r="A40" s="29" t="s">
        <v>212</v>
      </c>
      <c r="B40" s="34" t="s">
        <v>132</v>
      </c>
      <c r="C40" s="32">
        <v>28356.725999999999</v>
      </c>
      <c r="D40" s="32" t="s">
        <v>145</v>
      </c>
      <c r="E40">
        <f t="shared" si="2"/>
        <v>-46.99710452601591</v>
      </c>
      <c r="F40">
        <f t="shared" si="3"/>
        <v>-47</v>
      </c>
      <c r="G40">
        <f t="shared" si="4"/>
        <v>5.3409999964060262E-3</v>
      </c>
      <c r="I40">
        <f t="shared" si="5"/>
        <v>5.3409999964060262E-3</v>
      </c>
      <c r="P40" s="61">
        <f t="shared" si="6"/>
        <v>-3.0510982154124504E-3</v>
      </c>
      <c r="Q40" s="2">
        <f t="shared" si="7"/>
        <v>13338.225999999999</v>
      </c>
      <c r="R40" s="58">
        <f t="shared" si="9"/>
        <v>7.0427312396806877E-5</v>
      </c>
      <c r="S40" s="19">
        <f t="shared" si="8"/>
        <v>0.1</v>
      </c>
      <c r="T40" s="58">
        <f t="shared" si="10"/>
        <v>7.0427312396806882E-6</v>
      </c>
    </row>
    <row r="41" spans="1:20" x14ac:dyDescent="0.2">
      <c r="A41" s="29" t="s">
        <v>212</v>
      </c>
      <c r="B41" s="34" t="s">
        <v>132</v>
      </c>
      <c r="C41" s="32">
        <v>28358.560000000001</v>
      </c>
      <c r="D41" s="32" t="s">
        <v>145</v>
      </c>
      <c r="E41">
        <f t="shared" si="2"/>
        <v>-46.002852646341772</v>
      </c>
      <c r="F41">
        <f t="shared" si="3"/>
        <v>-46</v>
      </c>
      <c r="G41">
        <f t="shared" si="4"/>
        <v>-5.2619999987655319E-3</v>
      </c>
      <c r="I41">
        <f t="shared" si="5"/>
        <v>-5.2619999987655319E-3</v>
      </c>
      <c r="P41" s="61">
        <f t="shared" si="6"/>
        <v>-3.0480689589788851E-3</v>
      </c>
      <c r="Q41" s="2">
        <f t="shared" si="7"/>
        <v>13340.060000000001</v>
      </c>
      <c r="R41" s="58">
        <f t="shared" si="9"/>
        <v>4.9014906489307829E-6</v>
      </c>
      <c r="S41" s="19">
        <f t="shared" si="8"/>
        <v>0.1</v>
      </c>
      <c r="T41" s="58">
        <f t="shared" si="10"/>
        <v>4.9014906489307826E-7</v>
      </c>
    </row>
    <row r="42" spans="1:20" x14ac:dyDescent="0.2">
      <c r="A42" s="29" t="s">
        <v>177</v>
      </c>
      <c r="B42" s="34" t="s">
        <v>132</v>
      </c>
      <c r="C42" s="32">
        <v>28417.588</v>
      </c>
      <c r="D42" s="32" t="s">
        <v>145</v>
      </c>
      <c r="E42">
        <f t="shared" si="2"/>
        <v>-14.00247099240408</v>
      </c>
      <c r="F42">
        <f t="shared" si="3"/>
        <v>-14</v>
      </c>
      <c r="G42">
        <f t="shared" si="4"/>
        <v>-4.5580000005429611E-3</v>
      </c>
      <c r="I42">
        <f t="shared" si="5"/>
        <v>-4.5580000005429611E-3</v>
      </c>
      <c r="P42" s="61">
        <f t="shared" si="6"/>
        <v>-2.9515788683431125E-3</v>
      </c>
      <c r="Q42" s="2">
        <f t="shared" si="7"/>
        <v>13399.088</v>
      </c>
      <c r="R42" s="58">
        <f t="shared" si="9"/>
        <v>2.580588853978243E-6</v>
      </c>
      <c r="S42" s="19">
        <f t="shared" si="8"/>
        <v>0.1</v>
      </c>
      <c r="T42" s="58">
        <f t="shared" si="10"/>
        <v>2.5805888539782432E-7</v>
      </c>
    </row>
    <row r="43" spans="1:20" x14ac:dyDescent="0.2">
      <c r="A43" s="29" t="s">
        <v>241</v>
      </c>
      <c r="B43" s="34" t="s">
        <v>132</v>
      </c>
      <c r="C43" s="32">
        <v>28419.436000000002</v>
      </c>
      <c r="D43" s="32" t="s">
        <v>145</v>
      </c>
      <c r="E43">
        <f t="shared" si="2"/>
        <v>-13.000629403725227</v>
      </c>
      <c r="F43">
        <f t="shared" si="3"/>
        <v>-13</v>
      </c>
      <c r="G43">
        <f t="shared" si="4"/>
        <v>-1.1610000001383014E-3</v>
      </c>
      <c r="I43">
        <f t="shared" si="5"/>
        <v>-1.1610000001383014E-3</v>
      </c>
      <c r="P43" s="61">
        <f t="shared" si="6"/>
        <v>-2.9485774941119419E-3</v>
      </c>
      <c r="Q43" s="2">
        <f t="shared" si="7"/>
        <v>13400.936000000002</v>
      </c>
      <c r="R43" s="58">
        <f t="shared" si="9"/>
        <v>3.1954332969610804E-6</v>
      </c>
      <c r="S43" s="19">
        <f t="shared" si="8"/>
        <v>0.1</v>
      </c>
      <c r="T43" s="58">
        <f t="shared" si="10"/>
        <v>3.1954332969610805E-7</v>
      </c>
    </row>
    <row r="44" spans="1:20" x14ac:dyDescent="0.2">
      <c r="A44" s="29" t="s">
        <v>171</v>
      </c>
      <c r="B44" s="34" t="s">
        <v>132</v>
      </c>
      <c r="C44" s="32">
        <v>28419.437999999998</v>
      </c>
      <c r="D44" s="32" t="s">
        <v>145</v>
      </c>
      <c r="E44">
        <f t="shared" si="2"/>
        <v>-12.99954515958339</v>
      </c>
      <c r="F44">
        <f t="shared" si="3"/>
        <v>-13</v>
      </c>
      <c r="G44">
        <f t="shared" si="4"/>
        <v>8.3899999663117342E-4</v>
      </c>
      <c r="I44">
        <f t="shared" si="5"/>
        <v>8.3899999663117342E-4</v>
      </c>
      <c r="P44" s="61">
        <f t="shared" si="6"/>
        <v>-2.9485774941119419E-3</v>
      </c>
      <c r="Q44" s="2">
        <f t="shared" si="7"/>
        <v>13400.937999999998</v>
      </c>
      <c r="R44" s="58">
        <f t="shared" si="9"/>
        <v>1.4345743248383914E-5</v>
      </c>
      <c r="S44" s="19">
        <f t="shared" si="8"/>
        <v>0.1</v>
      </c>
      <c r="T44" s="58">
        <f t="shared" si="10"/>
        <v>1.4345743248383915E-6</v>
      </c>
    </row>
    <row r="45" spans="1:20" x14ac:dyDescent="0.2">
      <c r="A45" s="29" t="s">
        <v>177</v>
      </c>
      <c r="B45" s="34" t="s">
        <v>132</v>
      </c>
      <c r="C45" s="32">
        <v>28419.438999999998</v>
      </c>
      <c r="D45" s="32" t="s">
        <v>145</v>
      </c>
      <c r="E45">
        <f t="shared" si="2"/>
        <v>-12.999003037511484</v>
      </c>
      <c r="F45">
        <f t="shared" si="3"/>
        <v>-13</v>
      </c>
      <c r="G45">
        <f t="shared" si="4"/>
        <v>1.8389999968349002E-3</v>
      </c>
      <c r="I45">
        <f t="shared" si="5"/>
        <v>1.8389999968349002E-3</v>
      </c>
      <c r="P45" s="61">
        <f t="shared" si="6"/>
        <v>-2.9485774941119419E-3</v>
      </c>
      <c r="Q45" s="2">
        <f t="shared" si="7"/>
        <v>13400.938999999998</v>
      </c>
      <c r="R45" s="58">
        <f t="shared" si="9"/>
        <v>2.2920898231820856E-5</v>
      </c>
      <c r="S45" s="19">
        <f t="shared" si="8"/>
        <v>0.1</v>
      </c>
      <c r="T45" s="58">
        <f t="shared" si="10"/>
        <v>2.2920898231820859E-6</v>
      </c>
    </row>
    <row r="46" spans="1:20" x14ac:dyDescent="0.2">
      <c r="A46" s="29" t="s">
        <v>212</v>
      </c>
      <c r="B46" s="34" t="s">
        <v>132</v>
      </c>
      <c r="C46" s="32">
        <v>28419.446</v>
      </c>
      <c r="D46" s="32" t="s">
        <v>145</v>
      </c>
      <c r="E46">
        <f t="shared" si="2"/>
        <v>-12.995208183008142</v>
      </c>
      <c r="F46">
        <f t="shared" si="3"/>
        <v>-13</v>
      </c>
      <c r="G46">
        <f t="shared" si="4"/>
        <v>8.8389999982609879E-3</v>
      </c>
      <c r="I46">
        <f t="shared" si="5"/>
        <v>8.8389999982609879E-3</v>
      </c>
      <c r="P46" s="61">
        <f t="shared" si="6"/>
        <v>-2.9485774941119419E-3</v>
      </c>
      <c r="Q46" s="2">
        <f t="shared" si="7"/>
        <v>13400.946</v>
      </c>
      <c r="R46" s="58">
        <f t="shared" si="9"/>
        <v>1.3894698313869687E-4</v>
      </c>
      <c r="S46" s="19">
        <f t="shared" si="8"/>
        <v>0.1</v>
      </c>
      <c r="T46" s="58">
        <f t="shared" si="10"/>
        <v>1.3894698313869687E-5</v>
      </c>
    </row>
    <row r="47" spans="1:20" x14ac:dyDescent="0.2">
      <c r="A47" s="29" t="s">
        <v>241</v>
      </c>
      <c r="B47" s="34" t="s">
        <v>132</v>
      </c>
      <c r="C47" s="32">
        <v>28421.285</v>
      </c>
      <c r="D47" s="32" t="s">
        <v>145</v>
      </c>
      <c r="E47">
        <f t="shared" si="2"/>
        <v>-11.998245692976443</v>
      </c>
      <c r="F47">
        <f t="shared" si="3"/>
        <v>-12</v>
      </c>
      <c r="G47">
        <f t="shared" si="4"/>
        <v>3.2359999968321063E-3</v>
      </c>
      <c r="I47">
        <f t="shared" si="5"/>
        <v>3.2359999968321063E-3</v>
      </c>
      <c r="P47" s="61">
        <f t="shared" si="6"/>
        <v>-2.9455769647959958E-3</v>
      </c>
      <c r="Q47" s="2">
        <f t="shared" si="7"/>
        <v>13402.785</v>
      </c>
      <c r="R47" s="58">
        <f t="shared" si="9"/>
        <v>3.8211893732531318E-5</v>
      </c>
      <c r="S47" s="19">
        <f t="shared" si="8"/>
        <v>0.1</v>
      </c>
      <c r="T47" s="58">
        <f t="shared" si="10"/>
        <v>3.8211893732531318E-6</v>
      </c>
    </row>
    <row r="48" spans="1:20" x14ac:dyDescent="0.2">
      <c r="A48" s="29" t="s">
        <v>212</v>
      </c>
      <c r="B48" s="34" t="s">
        <v>132</v>
      </c>
      <c r="C48" s="32">
        <v>28428.656999999999</v>
      </c>
      <c r="D48" s="32" t="s">
        <v>145</v>
      </c>
      <c r="E48">
        <f t="shared" si="2"/>
        <v>-8.0017217797011266</v>
      </c>
      <c r="F48">
        <f t="shared" si="3"/>
        <v>-8</v>
      </c>
      <c r="G48">
        <f t="shared" si="4"/>
        <v>-3.1760000019858126E-3</v>
      </c>
      <c r="I48">
        <f t="shared" si="5"/>
        <v>-3.1760000019858126E-3</v>
      </c>
      <c r="P48" s="61">
        <f t="shared" si="6"/>
        <v>-2.9335832966844513E-3</v>
      </c>
      <c r="Q48" s="2">
        <f t="shared" si="7"/>
        <v>13410.156999999999</v>
      </c>
      <c r="R48" s="58">
        <f t="shared" si="9"/>
        <v>5.8765859009167017E-8</v>
      </c>
      <c r="S48" s="19">
        <f t="shared" si="8"/>
        <v>0.1</v>
      </c>
      <c r="T48" s="58">
        <f t="shared" si="10"/>
        <v>5.876585900916702E-9</v>
      </c>
    </row>
    <row r="49" spans="1:20" x14ac:dyDescent="0.2">
      <c r="A49" s="29" t="s">
        <v>241</v>
      </c>
      <c r="B49" s="34" t="s">
        <v>132</v>
      </c>
      <c r="C49" s="32">
        <v>28432.350999999999</v>
      </c>
      <c r="D49" s="32" t="s">
        <v>145</v>
      </c>
      <c r="E49">
        <f t="shared" si="2"/>
        <v>-5.9991228464892075</v>
      </c>
      <c r="F49">
        <f t="shared" si="3"/>
        <v>-6</v>
      </c>
      <c r="G49">
        <f t="shared" si="4"/>
        <v>1.6179999984160531E-3</v>
      </c>
      <c r="I49">
        <f t="shared" si="5"/>
        <v>1.6179999984160531E-3</v>
      </c>
      <c r="P49" s="61">
        <f t="shared" si="6"/>
        <v>-2.9275915321200236E-3</v>
      </c>
      <c r="Q49" s="2">
        <f t="shared" si="7"/>
        <v>13413.850999999999</v>
      </c>
      <c r="R49" s="58">
        <f t="shared" si="9"/>
        <v>2.0662402362481312E-5</v>
      </c>
      <c r="S49" s="19">
        <f t="shared" si="8"/>
        <v>0.1</v>
      </c>
      <c r="T49" s="58">
        <f t="shared" si="10"/>
        <v>2.0662402362481312E-6</v>
      </c>
    </row>
    <row r="50" spans="1:20" x14ac:dyDescent="0.2">
      <c r="A50" t="s">
        <v>18</v>
      </c>
      <c r="C50" s="12">
        <v>28443.417000000001</v>
      </c>
      <c r="D50" s="12" t="s">
        <v>20</v>
      </c>
      <c r="E50">
        <f t="shared" si="2"/>
        <v>0</v>
      </c>
      <c r="F50">
        <f t="shared" si="3"/>
        <v>0</v>
      </c>
      <c r="G50">
        <f t="shared" si="4"/>
        <v>0</v>
      </c>
      <c r="H50">
        <f>+G50</f>
        <v>0</v>
      </c>
      <c r="P50" s="61">
        <f t="shared" si="6"/>
        <v>-2.9096365163921189E-3</v>
      </c>
      <c r="Q50" s="2">
        <f t="shared" si="7"/>
        <v>13424.917000000001</v>
      </c>
      <c r="R50" s="58">
        <f t="shared" si="9"/>
        <v>8.4659846575224657E-6</v>
      </c>
      <c r="S50" s="19">
        <f>S$15</f>
        <v>0.2</v>
      </c>
      <c r="T50" s="58">
        <f t="shared" si="10"/>
        <v>1.6931969315044932E-6</v>
      </c>
    </row>
    <row r="51" spans="1:20" x14ac:dyDescent="0.2">
      <c r="A51" s="29" t="s">
        <v>177</v>
      </c>
      <c r="B51" s="34" t="s">
        <v>132</v>
      </c>
      <c r="C51" s="32">
        <v>28454.496999999999</v>
      </c>
      <c r="D51" s="32" t="s">
        <v>145</v>
      </c>
      <c r="E51">
        <f t="shared" si="2"/>
        <v>6.0067125554919452</v>
      </c>
      <c r="F51">
        <f t="shared" si="3"/>
        <v>6</v>
      </c>
      <c r="G51">
        <f t="shared" si="4"/>
        <v>1.2381999997160165E-2</v>
      </c>
      <c r="I51">
        <f t="shared" ref="I51:I75" si="11">G51</f>
        <v>1.2381999997160165E-2</v>
      </c>
      <c r="P51" s="61">
        <f t="shared" si="6"/>
        <v>-2.8917119176122812E-3</v>
      </c>
      <c r="Q51" s="2">
        <f t="shared" si="7"/>
        <v>13435.996999999999</v>
      </c>
      <c r="R51" s="58">
        <f t="shared" si="9"/>
        <v>2.3328627565546178E-4</v>
      </c>
      <c r="S51" s="19">
        <f t="shared" ref="S51:S75" si="12">S$16</f>
        <v>0.1</v>
      </c>
      <c r="T51" s="58">
        <f t="shared" si="10"/>
        <v>2.3328627565546178E-5</v>
      </c>
    </row>
    <row r="52" spans="1:20" x14ac:dyDescent="0.2">
      <c r="A52" s="29" t="s">
        <v>212</v>
      </c>
      <c r="B52" s="34" t="s">
        <v>132</v>
      </c>
      <c r="C52" s="32">
        <v>28463.707999999999</v>
      </c>
      <c r="D52" s="32" t="s">
        <v>145</v>
      </c>
      <c r="E52">
        <f t="shared" si="2"/>
        <v>11.000198958798961</v>
      </c>
      <c r="F52">
        <f t="shared" si="3"/>
        <v>11</v>
      </c>
      <c r="G52">
        <f t="shared" si="4"/>
        <v>3.6699999691336416E-4</v>
      </c>
      <c r="I52">
        <f t="shared" si="11"/>
        <v>3.6699999691336416E-4</v>
      </c>
      <c r="P52" s="61">
        <f t="shared" si="6"/>
        <v>-2.8767979871310791E-3</v>
      </c>
      <c r="Q52" s="2">
        <f t="shared" si="7"/>
        <v>13445.207999999999</v>
      </c>
      <c r="R52" s="58">
        <f t="shared" si="9"/>
        <v>1.0522225361290795E-5</v>
      </c>
      <c r="S52" s="19">
        <f t="shared" si="12"/>
        <v>0.1</v>
      </c>
      <c r="T52" s="58">
        <f t="shared" si="10"/>
        <v>1.0522225361290794E-6</v>
      </c>
    </row>
    <row r="53" spans="1:20" x14ac:dyDescent="0.2">
      <c r="A53" s="29" t="s">
        <v>212</v>
      </c>
      <c r="B53" s="34" t="s">
        <v>132</v>
      </c>
      <c r="C53" s="32">
        <v>28489.522000000001</v>
      </c>
      <c r="D53" s="32" t="s">
        <v>145</v>
      </c>
      <c r="E53">
        <f t="shared" si="2"/>
        <v>24.994538120126425</v>
      </c>
      <c r="F53">
        <f t="shared" si="3"/>
        <v>25</v>
      </c>
      <c r="G53">
        <f t="shared" si="4"/>
        <v>-1.0075000001961598E-2</v>
      </c>
      <c r="I53">
        <f t="shared" si="11"/>
        <v>-1.0075000001961598E-2</v>
      </c>
      <c r="P53" s="61">
        <f t="shared" si="6"/>
        <v>-2.8351513555085169E-3</v>
      </c>
      <c r="Q53" s="2">
        <f t="shared" si="7"/>
        <v>13471.022000000001</v>
      </c>
      <c r="R53" s="58">
        <f t="shared" si="9"/>
        <v>5.2415408423548513E-5</v>
      </c>
      <c r="S53" s="19">
        <f t="shared" si="12"/>
        <v>0.1</v>
      </c>
      <c r="T53" s="58">
        <f t="shared" si="10"/>
        <v>5.241540842354852E-6</v>
      </c>
    </row>
    <row r="54" spans="1:20" x14ac:dyDescent="0.2">
      <c r="A54" s="29" t="s">
        <v>241</v>
      </c>
      <c r="B54" s="34" t="s">
        <v>132</v>
      </c>
      <c r="C54" s="32">
        <v>28528.27</v>
      </c>
      <c r="D54" s="32" t="s">
        <v>145</v>
      </c>
      <c r="E54">
        <f t="shared" si="2"/>
        <v>46.000684158054149</v>
      </c>
      <c r="F54">
        <f t="shared" si="3"/>
        <v>46</v>
      </c>
      <c r="G54">
        <f t="shared" si="4"/>
        <v>1.2619999979506247E-3</v>
      </c>
      <c r="I54">
        <f t="shared" si="11"/>
        <v>1.2619999979506247E-3</v>
      </c>
      <c r="P54" s="61">
        <f t="shared" si="6"/>
        <v>-2.772991914419526E-3</v>
      </c>
      <c r="Q54" s="2">
        <f t="shared" si="7"/>
        <v>13509.77</v>
      </c>
      <c r="R54" s="58">
        <f t="shared" si="9"/>
        <v>1.6281159732892527E-5</v>
      </c>
      <c r="S54" s="19">
        <f t="shared" si="12"/>
        <v>0.1</v>
      </c>
      <c r="T54" s="58">
        <f t="shared" si="10"/>
        <v>1.6281159732892528E-6</v>
      </c>
    </row>
    <row r="55" spans="1:20" x14ac:dyDescent="0.2">
      <c r="A55" s="29" t="s">
        <v>212</v>
      </c>
      <c r="B55" s="34" t="s">
        <v>132</v>
      </c>
      <c r="C55" s="32">
        <v>28614.960999999999</v>
      </c>
      <c r="D55" s="32" t="s">
        <v>145</v>
      </c>
      <c r="E55">
        <f t="shared" si="2"/>
        <v>92.997788684068084</v>
      </c>
      <c r="F55">
        <f t="shared" si="3"/>
        <v>93</v>
      </c>
      <c r="G55">
        <f t="shared" si="4"/>
        <v>-4.0790000020933803E-3</v>
      </c>
      <c r="I55">
        <f t="shared" si="11"/>
        <v>-4.0790000020933803E-3</v>
      </c>
      <c r="P55" s="61">
        <f t="shared" si="6"/>
        <v>-2.63522333984369E-3</v>
      </c>
      <c r="Q55" s="2">
        <f t="shared" si="7"/>
        <v>13596.460999999999</v>
      </c>
      <c r="R55" s="58">
        <f t="shared" si="9"/>
        <v>2.0844910504568566E-6</v>
      </c>
      <c r="S55" s="19">
        <f t="shared" si="12"/>
        <v>0.1</v>
      </c>
      <c r="T55" s="58">
        <f t="shared" si="10"/>
        <v>2.0844910504568567E-7</v>
      </c>
    </row>
    <row r="56" spans="1:20" x14ac:dyDescent="0.2">
      <c r="A56" s="29" t="s">
        <v>212</v>
      </c>
      <c r="B56" s="34" t="s">
        <v>132</v>
      </c>
      <c r="C56" s="32">
        <v>28640.787</v>
      </c>
      <c r="D56" s="32" t="s">
        <v>145</v>
      </c>
      <c r="E56">
        <f t="shared" si="2"/>
        <v>106.99863331025645</v>
      </c>
      <c r="F56">
        <f t="shared" si="3"/>
        <v>107</v>
      </c>
      <c r="G56">
        <f t="shared" si="4"/>
        <v>-2.5210000021615997E-3</v>
      </c>
      <c r="I56">
        <f t="shared" si="11"/>
        <v>-2.5210000021615997E-3</v>
      </c>
      <c r="P56" s="61">
        <f t="shared" si="6"/>
        <v>-2.5945466708983821E-3</v>
      </c>
      <c r="Q56" s="2">
        <f t="shared" si="7"/>
        <v>13622.287</v>
      </c>
      <c r="R56" s="58">
        <f t="shared" si="9"/>
        <v>5.4091124822780037E-9</v>
      </c>
      <c r="S56" s="19">
        <f t="shared" si="12"/>
        <v>0.1</v>
      </c>
      <c r="T56" s="58">
        <f t="shared" si="10"/>
        <v>5.4091124822780042E-10</v>
      </c>
    </row>
    <row r="57" spans="1:20" x14ac:dyDescent="0.2">
      <c r="A57" s="29" t="s">
        <v>212</v>
      </c>
      <c r="B57" s="34" t="s">
        <v>132</v>
      </c>
      <c r="C57" s="32">
        <v>28653.705000000002</v>
      </c>
      <c r="D57" s="32" t="s">
        <v>145</v>
      </c>
      <c r="E57">
        <f t="shared" si="2"/>
        <v>114.00176623371016</v>
      </c>
      <c r="F57">
        <f t="shared" si="3"/>
        <v>114</v>
      </c>
      <c r="G57">
        <f t="shared" si="4"/>
        <v>3.2580000006419141E-3</v>
      </c>
      <c r="I57">
        <f t="shared" si="11"/>
        <v>3.2580000006419141E-3</v>
      </c>
      <c r="P57" s="61">
        <f t="shared" si="6"/>
        <v>-2.5742704376946987E-3</v>
      </c>
      <c r="Q57" s="2">
        <f t="shared" si="7"/>
        <v>13635.205000000002</v>
      </c>
      <c r="R57" s="58">
        <f t="shared" si="9"/>
        <v>3.4015378465895137E-5</v>
      </c>
      <c r="S57" s="19">
        <f t="shared" si="12"/>
        <v>0.1</v>
      </c>
      <c r="T57" s="58">
        <f t="shared" si="10"/>
        <v>3.401537846589514E-6</v>
      </c>
    </row>
    <row r="58" spans="1:20" x14ac:dyDescent="0.2">
      <c r="A58" s="29" t="s">
        <v>212</v>
      </c>
      <c r="B58" s="34" t="s">
        <v>132</v>
      </c>
      <c r="C58" s="32">
        <v>28664.768</v>
      </c>
      <c r="D58" s="32" t="s">
        <v>145</v>
      </c>
      <c r="E58">
        <f t="shared" si="2"/>
        <v>119.99926271398168</v>
      </c>
      <c r="F58">
        <f t="shared" si="3"/>
        <v>120</v>
      </c>
      <c r="G58">
        <f t="shared" si="4"/>
        <v>-1.3600000020232983E-3</v>
      </c>
      <c r="I58">
        <f t="shared" si="11"/>
        <v>-1.3600000020232983E-3</v>
      </c>
      <c r="P58" s="61">
        <f t="shared" si="6"/>
        <v>-2.5569237609281382E-3</v>
      </c>
      <c r="Q58" s="2">
        <f t="shared" si="7"/>
        <v>13646.268</v>
      </c>
      <c r="R58" s="58">
        <f t="shared" si="9"/>
        <v>1.4326264846308913E-6</v>
      </c>
      <c r="S58" s="19">
        <f t="shared" si="12"/>
        <v>0.1</v>
      </c>
      <c r="T58" s="58">
        <f t="shared" si="10"/>
        <v>1.4326264846308914E-7</v>
      </c>
    </row>
    <row r="59" spans="1:20" x14ac:dyDescent="0.2">
      <c r="A59" s="29" t="s">
        <v>212</v>
      </c>
      <c r="B59" s="34" t="s">
        <v>132</v>
      </c>
      <c r="C59" s="32">
        <v>28723.792000000001</v>
      </c>
      <c r="D59" s="32" t="s">
        <v>145</v>
      </c>
      <c r="E59">
        <f t="shared" si="2"/>
        <v>151.99747587963373</v>
      </c>
      <c r="F59">
        <f t="shared" si="3"/>
        <v>152</v>
      </c>
      <c r="G59">
        <f t="shared" si="4"/>
        <v>-4.6560000009776559E-3</v>
      </c>
      <c r="I59">
        <f t="shared" si="11"/>
        <v>-4.6560000009776559E-3</v>
      </c>
      <c r="P59" s="61">
        <f t="shared" si="6"/>
        <v>-2.4649218599627288E-3</v>
      </c>
      <c r="Q59" s="2">
        <f t="shared" si="7"/>
        <v>13705.292000000001</v>
      </c>
      <c r="R59" s="58">
        <f t="shared" si="9"/>
        <v>4.8008234200334287E-6</v>
      </c>
      <c r="S59" s="19">
        <f t="shared" si="12"/>
        <v>0.1</v>
      </c>
      <c r="T59" s="58">
        <f t="shared" si="10"/>
        <v>4.8008234200334289E-7</v>
      </c>
    </row>
    <row r="60" spans="1:20" x14ac:dyDescent="0.2">
      <c r="A60" s="29" t="s">
        <v>171</v>
      </c>
      <c r="B60" s="34" t="s">
        <v>132</v>
      </c>
      <c r="C60" s="32">
        <v>28723.792000000001</v>
      </c>
      <c r="D60" s="32" t="s">
        <v>145</v>
      </c>
      <c r="E60">
        <f t="shared" si="2"/>
        <v>151.99747587963373</v>
      </c>
      <c r="F60">
        <f t="shared" si="3"/>
        <v>152</v>
      </c>
      <c r="G60">
        <f t="shared" si="4"/>
        <v>-4.6560000009776559E-3</v>
      </c>
      <c r="I60">
        <f t="shared" si="11"/>
        <v>-4.6560000009776559E-3</v>
      </c>
      <c r="P60" s="61">
        <f t="shared" si="6"/>
        <v>-2.4649218599627288E-3</v>
      </c>
      <c r="Q60" s="2">
        <f t="shared" si="7"/>
        <v>13705.292000000001</v>
      </c>
      <c r="R60" s="58">
        <f t="shared" si="9"/>
        <v>4.8008234200334287E-6</v>
      </c>
      <c r="S60" s="19">
        <f t="shared" si="12"/>
        <v>0.1</v>
      </c>
      <c r="T60" s="58">
        <f t="shared" si="10"/>
        <v>4.8008234200334289E-7</v>
      </c>
    </row>
    <row r="61" spans="1:20" x14ac:dyDescent="0.2">
      <c r="A61" s="29" t="s">
        <v>212</v>
      </c>
      <c r="B61" s="34" t="s">
        <v>132</v>
      </c>
      <c r="C61" s="32">
        <v>28736.704000000002</v>
      </c>
      <c r="D61" s="32" t="s">
        <v>145</v>
      </c>
      <c r="E61">
        <f t="shared" si="2"/>
        <v>158.997356070656</v>
      </c>
      <c r="F61">
        <f t="shared" si="3"/>
        <v>159</v>
      </c>
      <c r="G61">
        <f t="shared" si="4"/>
        <v>-4.876999999396503E-3</v>
      </c>
      <c r="I61">
        <f t="shared" si="11"/>
        <v>-4.876999999396503E-3</v>
      </c>
      <c r="P61" s="61">
        <f t="shared" si="6"/>
        <v>-2.4449117750546339E-3</v>
      </c>
      <c r="Q61" s="2">
        <f t="shared" si="7"/>
        <v>13718.204000000002</v>
      </c>
      <c r="R61" s="58">
        <f t="shared" si="9"/>
        <v>5.9150531309823858E-6</v>
      </c>
      <c r="S61" s="19">
        <f t="shared" si="12"/>
        <v>0.1</v>
      </c>
      <c r="T61" s="58">
        <f t="shared" si="10"/>
        <v>5.9150531309823864E-7</v>
      </c>
    </row>
    <row r="62" spans="1:20" x14ac:dyDescent="0.2">
      <c r="A62" s="29" t="s">
        <v>212</v>
      </c>
      <c r="B62" s="34" t="s">
        <v>132</v>
      </c>
      <c r="C62" s="32">
        <v>28738.560000000001</v>
      </c>
      <c r="D62" s="32" t="s">
        <v>145</v>
      </c>
      <c r="E62">
        <f t="shared" si="2"/>
        <v>160.00353463590812</v>
      </c>
      <c r="F62">
        <f t="shared" si="3"/>
        <v>160</v>
      </c>
      <c r="G62">
        <f t="shared" si="4"/>
        <v>6.5199999989999924E-3</v>
      </c>
      <c r="I62">
        <f t="shared" si="11"/>
        <v>6.5199999989999924E-3</v>
      </c>
      <c r="P62" s="61">
        <f t="shared" si="6"/>
        <v>-2.4420565711572311E-3</v>
      </c>
      <c r="Q62" s="2">
        <f t="shared" si="7"/>
        <v>13720.060000000001</v>
      </c>
      <c r="R62" s="58">
        <f t="shared" si="9"/>
        <v>8.0318457966698255E-5</v>
      </c>
      <c r="S62" s="19">
        <f t="shared" si="12"/>
        <v>0.1</v>
      </c>
      <c r="T62" s="58">
        <f t="shared" si="10"/>
        <v>8.0318457966698265E-6</v>
      </c>
    </row>
    <row r="63" spans="1:20" x14ac:dyDescent="0.2">
      <c r="A63" s="29" t="s">
        <v>212</v>
      </c>
      <c r="B63" s="34" t="s">
        <v>132</v>
      </c>
      <c r="C63" s="32">
        <v>28747.776000000002</v>
      </c>
      <c r="D63" s="32" t="s">
        <v>145</v>
      </c>
      <c r="E63">
        <f t="shared" si="2"/>
        <v>164.99973164957467</v>
      </c>
      <c r="F63">
        <f t="shared" si="3"/>
        <v>165</v>
      </c>
      <c r="G63">
        <f t="shared" si="4"/>
        <v>-4.9500000022817403E-4</v>
      </c>
      <c r="I63">
        <f t="shared" si="11"/>
        <v>-4.9500000022817403E-4</v>
      </c>
      <c r="P63" s="61">
        <f t="shared" si="6"/>
        <v>-2.4277932253985775E-3</v>
      </c>
      <c r="Q63" s="2">
        <f t="shared" si="7"/>
        <v>13729.276000000002</v>
      </c>
      <c r="R63" s="58">
        <f t="shared" si="9"/>
        <v>3.73568965126461E-6</v>
      </c>
      <c r="S63" s="19">
        <f t="shared" si="12"/>
        <v>0.1</v>
      </c>
      <c r="T63" s="58">
        <f t="shared" si="10"/>
        <v>3.7356896512646105E-7</v>
      </c>
    </row>
    <row r="64" spans="1:20" x14ac:dyDescent="0.2">
      <c r="A64" s="29" t="s">
        <v>212</v>
      </c>
      <c r="B64" s="34" t="s">
        <v>132</v>
      </c>
      <c r="C64" s="32">
        <v>28749.614000000001</v>
      </c>
      <c r="D64" s="32" t="s">
        <v>145</v>
      </c>
      <c r="E64">
        <f t="shared" si="2"/>
        <v>165.99615201753446</v>
      </c>
      <c r="F64">
        <f t="shared" si="3"/>
        <v>166</v>
      </c>
      <c r="G64">
        <f t="shared" si="4"/>
        <v>-7.0979999982228037E-3</v>
      </c>
      <c r="I64">
        <f t="shared" si="11"/>
        <v>-7.0979999982228037E-3</v>
      </c>
      <c r="P64" s="61">
        <f t="shared" si="6"/>
        <v>-2.4249430909925192E-3</v>
      </c>
      <c r="Q64" s="2">
        <f t="shared" si="7"/>
        <v>13731.114000000001</v>
      </c>
      <c r="R64" s="58">
        <f t="shared" si="9"/>
        <v>2.1837460858212667E-5</v>
      </c>
      <c r="S64" s="19">
        <f t="shared" si="12"/>
        <v>0.1</v>
      </c>
      <c r="T64" s="58">
        <f t="shared" si="10"/>
        <v>2.1837460858212668E-6</v>
      </c>
    </row>
    <row r="65" spans="1:20" x14ac:dyDescent="0.2">
      <c r="A65" s="29" t="s">
        <v>212</v>
      </c>
      <c r="B65" s="34" t="s">
        <v>132</v>
      </c>
      <c r="C65" s="32">
        <v>29079.786</v>
      </c>
      <c r="D65" s="32" t="s">
        <v>145</v>
      </c>
      <c r="E65">
        <f t="shared" si="2"/>
        <v>344.98968070636272</v>
      </c>
      <c r="F65">
        <f t="shared" si="3"/>
        <v>345</v>
      </c>
      <c r="G65">
        <f t="shared" si="4"/>
        <v>-1.9035000001167646E-2</v>
      </c>
      <c r="I65">
        <f t="shared" si="11"/>
        <v>-1.9035000001167646E-2</v>
      </c>
      <c r="P65" s="61">
        <f t="shared" si="6"/>
        <v>-1.9283806165681474E-3</v>
      </c>
      <c r="Q65" s="2">
        <f t="shared" si="7"/>
        <v>14061.286</v>
      </c>
      <c r="R65" s="58">
        <f t="shared" si="9"/>
        <v>2.9263642676955533E-4</v>
      </c>
      <c r="S65" s="19">
        <f t="shared" si="12"/>
        <v>0.1</v>
      </c>
      <c r="T65" s="58">
        <f t="shared" si="10"/>
        <v>2.9263642676955535E-5</v>
      </c>
    </row>
    <row r="66" spans="1:20" x14ac:dyDescent="0.2">
      <c r="A66" s="29" t="s">
        <v>212</v>
      </c>
      <c r="B66" s="34" t="s">
        <v>132</v>
      </c>
      <c r="C66" s="32">
        <v>29446.87</v>
      </c>
      <c r="D66" s="32" t="s">
        <v>145</v>
      </c>
      <c r="E66">
        <f t="shared" si="2"/>
        <v>543.99401930930276</v>
      </c>
      <c r="F66">
        <f t="shared" si="3"/>
        <v>544</v>
      </c>
      <c r="G66">
        <f t="shared" si="4"/>
        <v>-1.1032000002160203E-2</v>
      </c>
      <c r="I66">
        <f t="shared" si="11"/>
        <v>-1.1032000002160203E-2</v>
      </c>
      <c r="P66" s="61">
        <f t="shared" si="6"/>
        <v>-1.4081144079191971E-3</v>
      </c>
      <c r="Q66" s="2">
        <f t="shared" si="7"/>
        <v>14428.369999999999</v>
      </c>
      <c r="R66" s="58">
        <f t="shared" si="9"/>
        <v>9.2619173931039563E-5</v>
      </c>
      <c r="S66" s="19">
        <f t="shared" si="12"/>
        <v>0.1</v>
      </c>
      <c r="T66" s="58">
        <f t="shared" si="10"/>
        <v>9.2619173931039573E-6</v>
      </c>
    </row>
    <row r="67" spans="1:20" x14ac:dyDescent="0.2">
      <c r="A67" s="29" t="s">
        <v>212</v>
      </c>
      <c r="B67" s="34" t="s">
        <v>132</v>
      </c>
      <c r="C67" s="32">
        <v>29531.72</v>
      </c>
      <c r="D67" s="32" t="s">
        <v>145</v>
      </c>
      <c r="E67">
        <f t="shared" si="2"/>
        <v>589.99307710114306</v>
      </c>
      <c r="F67">
        <f t="shared" si="3"/>
        <v>590</v>
      </c>
      <c r="G67">
        <f t="shared" si="4"/>
        <v>-1.277000000118278E-2</v>
      </c>
      <c r="I67">
        <f t="shared" si="11"/>
        <v>-1.277000000118278E-2</v>
      </c>
      <c r="P67" s="61">
        <f t="shared" si="6"/>
        <v>-1.292612964514219E-3</v>
      </c>
      <c r="Q67" s="2">
        <f t="shared" si="7"/>
        <v>14513.220000000001</v>
      </c>
      <c r="R67" s="58">
        <f t="shared" si="9"/>
        <v>1.3173041318948752E-4</v>
      </c>
      <c r="S67" s="19">
        <f t="shared" si="12"/>
        <v>0.1</v>
      </c>
      <c r="T67" s="58">
        <f t="shared" si="10"/>
        <v>1.3173041318948753E-5</v>
      </c>
    </row>
    <row r="68" spans="1:20" x14ac:dyDescent="0.2">
      <c r="A68" s="29" t="s">
        <v>171</v>
      </c>
      <c r="B68" s="34" t="s">
        <v>132</v>
      </c>
      <c r="C68" s="32">
        <v>29546.478999999999</v>
      </c>
      <c r="D68" s="32" t="s">
        <v>145</v>
      </c>
      <c r="E68">
        <f t="shared" si="2"/>
        <v>597.99425675877035</v>
      </c>
      <c r="F68">
        <f t="shared" si="3"/>
        <v>598</v>
      </c>
      <c r="G68">
        <f t="shared" si="4"/>
        <v>-1.0594000003038673E-2</v>
      </c>
      <c r="I68">
        <f t="shared" si="11"/>
        <v>-1.0594000003038673E-2</v>
      </c>
      <c r="P68" s="61">
        <f t="shared" si="6"/>
        <v>-1.2727082586539305E-3</v>
      </c>
      <c r="Q68" s="2">
        <f t="shared" si="7"/>
        <v>14527.978999999999</v>
      </c>
      <c r="R68" s="58">
        <f t="shared" si="9"/>
        <v>8.688647978393515E-5</v>
      </c>
      <c r="S68" s="19">
        <f t="shared" si="12"/>
        <v>0.1</v>
      </c>
      <c r="T68" s="58">
        <f t="shared" si="10"/>
        <v>8.6886479783935157E-6</v>
      </c>
    </row>
    <row r="69" spans="1:20" x14ac:dyDescent="0.2">
      <c r="A69" s="29" t="s">
        <v>299</v>
      </c>
      <c r="B69" s="34" t="s">
        <v>132</v>
      </c>
      <c r="C69" s="32">
        <v>29546.483</v>
      </c>
      <c r="D69" s="32" t="s">
        <v>145</v>
      </c>
      <c r="E69">
        <f t="shared" si="2"/>
        <v>597.99642524705803</v>
      </c>
      <c r="F69">
        <f t="shared" si="3"/>
        <v>598</v>
      </c>
      <c r="G69">
        <f t="shared" si="4"/>
        <v>-6.5940000022237655E-3</v>
      </c>
      <c r="I69">
        <f t="shared" si="11"/>
        <v>-6.5940000022237655E-3</v>
      </c>
      <c r="P69" s="61">
        <f t="shared" si="6"/>
        <v>-1.2727082586539305E-3</v>
      </c>
      <c r="Q69" s="2">
        <f t="shared" si="7"/>
        <v>14527.983</v>
      </c>
      <c r="R69" s="58">
        <f t="shared" si="9"/>
        <v>2.8316145820184491E-5</v>
      </c>
      <c r="S69" s="19">
        <f t="shared" si="12"/>
        <v>0.1</v>
      </c>
      <c r="T69" s="58">
        <f t="shared" si="10"/>
        <v>2.8316145820184491E-6</v>
      </c>
    </row>
    <row r="70" spans="1:20" x14ac:dyDescent="0.2">
      <c r="A70" s="29" t="s">
        <v>299</v>
      </c>
      <c r="B70" s="34" t="s">
        <v>132</v>
      </c>
      <c r="C70" s="32">
        <v>29555.706999999999</v>
      </c>
      <c r="D70" s="32" t="s">
        <v>145</v>
      </c>
      <c r="E70">
        <f t="shared" si="2"/>
        <v>602.9969592372978</v>
      </c>
      <c r="F70">
        <f t="shared" si="3"/>
        <v>603</v>
      </c>
      <c r="G70">
        <f t="shared" si="4"/>
        <v>-5.6090000034600962E-3</v>
      </c>
      <c r="I70">
        <f t="shared" si="11"/>
        <v>-5.6090000034600962E-3</v>
      </c>
      <c r="P70" s="61">
        <f t="shared" si="6"/>
        <v>-1.2602952772360332E-3</v>
      </c>
      <c r="Q70" s="2">
        <f t="shared" si="7"/>
        <v>14537.206999999999</v>
      </c>
      <c r="R70" s="58">
        <f t="shared" si="9"/>
        <v>1.8911232795883501E-5</v>
      </c>
      <c r="S70" s="19">
        <f t="shared" si="12"/>
        <v>0.1</v>
      </c>
      <c r="T70" s="58">
        <f t="shared" si="10"/>
        <v>1.8911232795883502E-6</v>
      </c>
    </row>
    <row r="71" spans="1:20" x14ac:dyDescent="0.2">
      <c r="A71" s="29" t="s">
        <v>177</v>
      </c>
      <c r="B71" s="34" t="s">
        <v>132</v>
      </c>
      <c r="C71" s="32">
        <v>29557.531999999999</v>
      </c>
      <c r="D71" s="32" t="s">
        <v>145</v>
      </c>
      <c r="E71">
        <f t="shared" si="2"/>
        <v>603.98633201832479</v>
      </c>
      <c r="F71">
        <f t="shared" si="3"/>
        <v>604</v>
      </c>
      <c r="G71">
        <f t="shared" si="4"/>
        <v>-2.5212000000465196E-2</v>
      </c>
      <c r="I71">
        <f t="shared" si="11"/>
        <v>-2.5212000000465196E-2</v>
      </c>
      <c r="P71" s="61">
        <f t="shared" si="6"/>
        <v>-1.2578152156981258E-3</v>
      </c>
      <c r="Q71" s="2">
        <f t="shared" si="7"/>
        <v>14539.031999999999</v>
      </c>
      <c r="R71" s="58">
        <f t="shared" si="9"/>
        <v>5.7380296870276622E-4</v>
      </c>
      <c r="S71" s="19">
        <f t="shared" si="12"/>
        <v>0.1</v>
      </c>
      <c r="T71" s="58">
        <f t="shared" si="10"/>
        <v>5.7380296870276622E-5</v>
      </c>
    </row>
    <row r="72" spans="1:20" x14ac:dyDescent="0.2">
      <c r="A72" s="29" t="s">
        <v>299</v>
      </c>
      <c r="B72" s="34" t="s">
        <v>132</v>
      </c>
      <c r="C72" s="32">
        <v>29557.544000000002</v>
      </c>
      <c r="D72" s="32" t="s">
        <v>145</v>
      </c>
      <c r="E72">
        <f t="shared" si="2"/>
        <v>603.99283748318771</v>
      </c>
      <c r="F72">
        <f t="shared" si="3"/>
        <v>604</v>
      </c>
      <c r="G72">
        <f t="shared" si="4"/>
        <v>-1.3211999998020474E-2</v>
      </c>
      <c r="I72">
        <f t="shared" si="11"/>
        <v>-1.3211999998020474E-2</v>
      </c>
      <c r="P72" s="61">
        <f t="shared" si="6"/>
        <v>-1.2578152156981258E-3</v>
      </c>
      <c r="Q72" s="2">
        <f t="shared" si="7"/>
        <v>14539.044000000002</v>
      </c>
      <c r="R72" s="58">
        <f t="shared" si="9"/>
        <v>1.4290253380990723E-4</v>
      </c>
      <c r="S72" s="19">
        <f t="shared" si="12"/>
        <v>0.1</v>
      </c>
      <c r="T72" s="58">
        <f t="shared" si="10"/>
        <v>1.4290253380990723E-5</v>
      </c>
    </row>
    <row r="73" spans="1:20" x14ac:dyDescent="0.2">
      <c r="A73" s="29" t="s">
        <v>171</v>
      </c>
      <c r="B73" s="34" t="s">
        <v>132</v>
      </c>
      <c r="C73" s="32">
        <v>29845.312000000002</v>
      </c>
      <c r="D73" s="32" t="s">
        <v>145</v>
      </c>
      <c r="E73">
        <f t="shared" si="2"/>
        <v>759.99822183960475</v>
      </c>
      <c r="F73">
        <f t="shared" si="3"/>
        <v>760</v>
      </c>
      <c r="G73">
        <f t="shared" si="4"/>
        <v>-3.2800000008137431E-3</v>
      </c>
      <c r="I73">
        <f t="shared" si="11"/>
        <v>-3.2800000008137431E-3</v>
      </c>
      <c r="P73" s="61">
        <f t="shared" si="6"/>
        <v>-8.812724476188001E-4</v>
      </c>
      <c r="Q73" s="2">
        <f t="shared" si="7"/>
        <v>14826.812000000002</v>
      </c>
      <c r="R73" s="58">
        <f t="shared" si="9"/>
        <v>5.753893874456597E-6</v>
      </c>
      <c r="S73" s="19">
        <f t="shared" si="12"/>
        <v>0.1</v>
      </c>
      <c r="T73" s="58">
        <f t="shared" si="10"/>
        <v>5.7538938744565979E-7</v>
      </c>
    </row>
    <row r="74" spans="1:20" x14ac:dyDescent="0.2">
      <c r="A74" s="29" t="s">
        <v>314</v>
      </c>
      <c r="B74" s="34" t="s">
        <v>132</v>
      </c>
      <c r="C74" s="32">
        <v>31328.375</v>
      </c>
      <c r="D74" s="32" t="s">
        <v>145</v>
      </c>
      <c r="E74">
        <f t="shared" si="2"/>
        <v>1563.999408002697</v>
      </c>
      <c r="F74">
        <f t="shared" si="3"/>
        <v>1564</v>
      </c>
      <c r="G74">
        <f t="shared" si="4"/>
        <v>-1.0920000022451859E-3</v>
      </c>
      <c r="I74">
        <f t="shared" si="11"/>
        <v>-1.0920000022451859E-3</v>
      </c>
      <c r="P74" s="61">
        <f t="shared" si="6"/>
        <v>7.3330136612481038E-4</v>
      </c>
      <c r="Q74" s="2">
        <f t="shared" si="7"/>
        <v>16309.875</v>
      </c>
      <c r="R74" s="58">
        <f t="shared" si="9"/>
        <v>3.3317250853733806E-6</v>
      </c>
      <c r="S74" s="19">
        <f t="shared" si="12"/>
        <v>0.1</v>
      </c>
      <c r="T74" s="58">
        <f t="shared" si="10"/>
        <v>3.3317250853733806E-7</v>
      </c>
    </row>
    <row r="75" spans="1:20" x14ac:dyDescent="0.2">
      <c r="A75" s="29" t="s">
        <v>171</v>
      </c>
      <c r="B75" s="34" t="s">
        <v>132</v>
      </c>
      <c r="C75" s="32">
        <v>31328.375</v>
      </c>
      <c r="D75" s="32" t="s">
        <v>145</v>
      </c>
      <c r="E75">
        <f t="shared" si="2"/>
        <v>1563.999408002697</v>
      </c>
      <c r="F75">
        <f t="shared" si="3"/>
        <v>1564</v>
      </c>
      <c r="G75">
        <f t="shared" si="4"/>
        <v>-1.0920000022451859E-3</v>
      </c>
      <c r="I75">
        <f t="shared" si="11"/>
        <v>-1.0920000022451859E-3</v>
      </c>
      <c r="P75" s="61">
        <f t="shared" si="6"/>
        <v>7.3330136612481038E-4</v>
      </c>
      <c r="Q75" s="2">
        <f t="shared" si="7"/>
        <v>16309.875</v>
      </c>
      <c r="R75" s="58">
        <f t="shared" si="9"/>
        <v>3.3317250853733806E-6</v>
      </c>
      <c r="S75" s="19">
        <f t="shared" si="12"/>
        <v>0.1</v>
      </c>
      <c r="T75" s="58">
        <f t="shared" si="10"/>
        <v>3.3317250853733806E-7</v>
      </c>
    </row>
    <row r="76" spans="1:20" x14ac:dyDescent="0.2">
      <c r="A76" t="s">
        <v>36</v>
      </c>
      <c r="C76" s="12">
        <v>31328.375199999999</v>
      </c>
      <c r="D76" s="12">
        <v>2.0999999999999999E-3</v>
      </c>
      <c r="E76">
        <f t="shared" si="2"/>
        <v>1563.9995164271104</v>
      </c>
      <c r="F76">
        <f t="shared" si="3"/>
        <v>1564</v>
      </c>
      <c r="G76">
        <f t="shared" si="4"/>
        <v>-8.9200000365963206E-4</v>
      </c>
      <c r="J76">
        <f>+G76</f>
        <v>-8.9200000365963206E-4</v>
      </c>
      <c r="P76" s="61">
        <f t="shared" si="6"/>
        <v>7.3330136612481038E-4</v>
      </c>
      <c r="Q76" s="2">
        <f t="shared" si="7"/>
        <v>16309.875199999999</v>
      </c>
      <c r="R76" s="58">
        <f t="shared" si="9"/>
        <v>2.641604542623185E-6</v>
      </c>
      <c r="S76" s="19">
        <f>S$17</f>
        <v>1</v>
      </c>
      <c r="T76" s="58">
        <f t="shared" si="10"/>
        <v>2.641604542623185E-6</v>
      </c>
    </row>
    <row r="77" spans="1:20" x14ac:dyDescent="0.2">
      <c r="A77" s="29" t="s">
        <v>319</v>
      </c>
      <c r="B77" s="34" t="s">
        <v>132</v>
      </c>
      <c r="C77" s="32">
        <v>32442.524000000001</v>
      </c>
      <c r="D77" s="32" t="s">
        <v>145</v>
      </c>
      <c r="E77">
        <f t="shared" si="2"/>
        <v>2168.0041721714647</v>
      </c>
      <c r="F77">
        <f t="shared" si="3"/>
        <v>2168</v>
      </c>
      <c r="G77">
        <f t="shared" si="4"/>
        <v>7.6960000005783513E-3</v>
      </c>
      <c r="I77">
        <f>G77</f>
        <v>7.6960000005783513E-3</v>
      </c>
      <c r="P77" s="61">
        <f t="shared" si="6"/>
        <v>1.5869684308913454E-3</v>
      </c>
      <c r="Q77" s="2">
        <f t="shared" si="7"/>
        <v>17424.024000000001</v>
      </c>
      <c r="R77" s="58">
        <f t="shared" si="9"/>
        <v>3.7320266719432485E-5</v>
      </c>
      <c r="S77" s="19">
        <f>S$16</f>
        <v>0.1</v>
      </c>
      <c r="T77" s="58">
        <f t="shared" si="10"/>
        <v>3.7320266719432486E-6</v>
      </c>
    </row>
    <row r="78" spans="1:20" x14ac:dyDescent="0.2">
      <c r="A78" s="29" t="s">
        <v>324</v>
      </c>
      <c r="B78" s="34" t="s">
        <v>132</v>
      </c>
      <c r="C78" s="32">
        <v>32850.160000000003</v>
      </c>
      <c r="D78" s="32" t="s">
        <v>145</v>
      </c>
      <c r="E78">
        <f t="shared" si="2"/>
        <v>2388.9926450298531</v>
      </c>
      <c r="F78">
        <f t="shared" si="3"/>
        <v>2389</v>
      </c>
      <c r="G78">
        <f t="shared" si="4"/>
        <v>-1.3567000001785345E-2</v>
      </c>
      <c r="I78">
        <f>G78</f>
        <v>-1.3567000001785345E-2</v>
      </c>
      <c r="P78" s="61">
        <f t="shared" si="6"/>
        <v>1.8222955376915218E-3</v>
      </c>
      <c r="Q78" s="2">
        <f t="shared" si="7"/>
        <v>17831.660000000003</v>
      </c>
      <c r="R78" s="58">
        <f t="shared" si="9"/>
        <v>2.3683041720136259E-4</v>
      </c>
      <c r="S78" s="19">
        <f>S$16</f>
        <v>0.1</v>
      </c>
      <c r="T78" s="58">
        <f t="shared" si="10"/>
        <v>2.368304172013626E-5</v>
      </c>
    </row>
    <row r="79" spans="1:20" x14ac:dyDescent="0.2">
      <c r="A79" s="29" t="s">
        <v>328</v>
      </c>
      <c r="B79" s="34" t="s">
        <v>132</v>
      </c>
      <c r="C79" s="32">
        <v>33071.523999999998</v>
      </c>
      <c r="D79" s="32" t="s">
        <v>145</v>
      </c>
      <c r="E79">
        <f t="shared" si="2"/>
        <v>2508.9989553307655</v>
      </c>
      <c r="F79">
        <f t="shared" si="3"/>
        <v>2509</v>
      </c>
      <c r="G79">
        <f t="shared" si="4"/>
        <v>-1.9270000047981739E-3</v>
      </c>
      <c r="I79">
        <f>G79</f>
        <v>-1.9270000047981739E-3</v>
      </c>
      <c r="P79" s="61">
        <f t="shared" si="6"/>
        <v>1.9327879967135351E-3</v>
      </c>
      <c r="Q79" s="2">
        <f t="shared" si="7"/>
        <v>18053.023999999998</v>
      </c>
      <c r="R79" s="58">
        <f t="shared" si="9"/>
        <v>1.4897963416613752E-5</v>
      </c>
      <c r="S79" s="19">
        <f>S$16</f>
        <v>0.1</v>
      </c>
      <c r="T79" s="58">
        <f t="shared" si="10"/>
        <v>1.4897963416613753E-6</v>
      </c>
    </row>
    <row r="80" spans="1:20" x14ac:dyDescent="0.2">
      <c r="A80" s="29" t="s">
        <v>331</v>
      </c>
      <c r="B80" s="34" t="s">
        <v>132</v>
      </c>
      <c r="C80" s="32">
        <v>33215.381000000001</v>
      </c>
      <c r="D80" s="32" t="s">
        <v>145</v>
      </c>
      <c r="E80">
        <f t="shared" si="2"/>
        <v>2586.9870102130376</v>
      </c>
      <c r="F80">
        <f t="shared" si="3"/>
        <v>2587</v>
      </c>
      <c r="G80">
        <f t="shared" si="4"/>
        <v>-2.3960999998962507E-2</v>
      </c>
      <c r="I80">
        <f>G80</f>
        <v>-2.3960999998962507E-2</v>
      </c>
      <c r="P80" s="61">
        <f t="shared" si="6"/>
        <v>1.9980836597174238E-3</v>
      </c>
      <c r="Q80" s="2">
        <f t="shared" si="7"/>
        <v>18196.881000000001</v>
      </c>
      <c r="R80" s="58">
        <f t="shared" si="9"/>
        <v>6.7387402439834346E-4</v>
      </c>
      <c r="S80" s="19">
        <f>S$16</f>
        <v>0.1</v>
      </c>
      <c r="T80" s="58">
        <f t="shared" si="10"/>
        <v>6.7387402439834343E-5</v>
      </c>
    </row>
    <row r="81" spans="1:20" x14ac:dyDescent="0.2">
      <c r="A81" t="s">
        <v>38</v>
      </c>
      <c r="C81" s="12">
        <v>33283.635020000002</v>
      </c>
      <c r="D81" s="12"/>
      <c r="E81">
        <f t="shared" si="2"/>
        <v>2623.9890209438022</v>
      </c>
      <c r="F81">
        <f t="shared" si="3"/>
        <v>2624</v>
      </c>
      <c r="G81">
        <f t="shared" si="4"/>
        <v>-2.0252000002074055E-2</v>
      </c>
      <c r="J81">
        <f>+G81</f>
        <v>-2.0252000002074055E-2</v>
      </c>
      <c r="P81" s="61">
        <f t="shared" si="6"/>
        <v>2.0272596863107886E-3</v>
      </c>
      <c r="Q81" s="2">
        <f t="shared" si="7"/>
        <v>18265.135020000002</v>
      </c>
      <c r="R81" s="58">
        <f t="shared" si="9"/>
        <v>4.9636541226249001E-4</v>
      </c>
      <c r="S81" s="19">
        <f>S$17</f>
        <v>1</v>
      </c>
      <c r="T81" s="58">
        <f t="shared" si="10"/>
        <v>4.9636541226249001E-4</v>
      </c>
    </row>
    <row r="82" spans="1:20" x14ac:dyDescent="0.2">
      <c r="A82" s="29" t="s">
        <v>331</v>
      </c>
      <c r="B82" s="34" t="s">
        <v>132</v>
      </c>
      <c r="C82" s="32">
        <v>33429.383000000002</v>
      </c>
      <c r="D82" s="32" t="s">
        <v>145</v>
      </c>
      <c r="E82">
        <f t="shared" si="2"/>
        <v>2703.0022178213958</v>
      </c>
      <c r="F82">
        <f t="shared" si="3"/>
        <v>2703</v>
      </c>
      <c r="G82">
        <f t="shared" si="4"/>
        <v>4.0910000025178306E-3</v>
      </c>
      <c r="I82">
        <f t="shared" ref="I82:I93" si="13">G82</f>
        <v>4.0910000025178306E-3</v>
      </c>
      <c r="P82" s="61">
        <f t="shared" si="6"/>
        <v>2.0856830442371392E-3</v>
      </c>
      <c r="Q82" s="2">
        <f t="shared" si="7"/>
        <v>18410.883000000002</v>
      </c>
      <c r="R82" s="58">
        <f t="shared" si="9"/>
        <v>4.0212961031681241E-6</v>
      </c>
      <c r="S82" s="19">
        <f t="shared" ref="S82:S93" si="14">S$16</f>
        <v>0.1</v>
      </c>
      <c r="T82" s="58">
        <f t="shared" si="10"/>
        <v>4.0212961031681243E-7</v>
      </c>
    </row>
    <row r="83" spans="1:20" x14ac:dyDescent="0.2">
      <c r="A83" s="29" t="s">
        <v>331</v>
      </c>
      <c r="B83" s="34" t="s">
        <v>132</v>
      </c>
      <c r="C83" s="32">
        <v>33536.357000000004</v>
      </c>
      <c r="D83" s="32" t="s">
        <v>145</v>
      </c>
      <c r="E83">
        <f t="shared" si="2"/>
        <v>2760.9951843296376</v>
      </c>
      <c r="F83">
        <f t="shared" si="3"/>
        <v>2761</v>
      </c>
      <c r="G83">
        <f t="shared" si="4"/>
        <v>-8.8829999949666671E-3</v>
      </c>
      <c r="I83">
        <f t="shared" si="13"/>
        <v>-8.8829999949666671E-3</v>
      </c>
      <c r="P83" s="61">
        <f t="shared" si="6"/>
        <v>2.1252192942762403E-3</v>
      </c>
      <c r="Q83" s="2">
        <f t="shared" si="7"/>
        <v>18517.857000000004</v>
      </c>
      <c r="R83" s="58">
        <f t="shared" si="9"/>
        <v>1.2118089192005961E-4</v>
      </c>
      <c r="S83" s="19">
        <f t="shared" si="14"/>
        <v>0.1</v>
      </c>
      <c r="T83" s="58">
        <f t="shared" si="10"/>
        <v>1.2118089192005962E-5</v>
      </c>
    </row>
    <row r="84" spans="1:20" x14ac:dyDescent="0.2">
      <c r="A84" s="29" t="s">
        <v>331</v>
      </c>
      <c r="B84" s="34" t="s">
        <v>132</v>
      </c>
      <c r="C84" s="32">
        <v>33571.415000000001</v>
      </c>
      <c r="D84" s="32" t="s">
        <v>145</v>
      </c>
      <c r="E84">
        <f t="shared" si="2"/>
        <v>2780.0008999226388</v>
      </c>
      <c r="F84">
        <f t="shared" si="3"/>
        <v>2780</v>
      </c>
      <c r="G84">
        <f t="shared" si="4"/>
        <v>1.6600000017206185E-3</v>
      </c>
      <c r="I84">
        <f t="shared" si="13"/>
        <v>1.6600000017206185E-3</v>
      </c>
      <c r="P84" s="61">
        <f t="shared" si="6"/>
        <v>2.1375527689750425E-3</v>
      </c>
      <c r="Q84" s="2">
        <f t="shared" si="7"/>
        <v>18552.915000000001</v>
      </c>
      <c r="R84" s="58">
        <f t="shared" si="9"/>
        <v>2.2805664551235813E-7</v>
      </c>
      <c r="S84" s="19">
        <f t="shared" si="14"/>
        <v>0.1</v>
      </c>
      <c r="T84" s="58">
        <f t="shared" si="10"/>
        <v>2.2805664551235815E-8</v>
      </c>
    </row>
    <row r="85" spans="1:20" x14ac:dyDescent="0.2">
      <c r="A85" s="29" t="s">
        <v>344</v>
      </c>
      <c r="B85" s="34" t="s">
        <v>132</v>
      </c>
      <c r="C85" s="32">
        <v>33892.360999999997</v>
      </c>
      <c r="D85" s="32" t="s">
        <v>145</v>
      </c>
      <c r="E85">
        <f t="shared" ref="E85:E148" si="15">+(C85-C$7)/C$8</f>
        <v>2953.9928103770817</v>
      </c>
      <c r="F85">
        <f t="shared" ref="F85:F148" si="16">ROUND(2*E85,0)/2</f>
        <v>2954</v>
      </c>
      <c r="G85">
        <f t="shared" ref="G85:G148" si="17">+C85-(C$7+F85*C$8)</f>
        <v>-1.3262000000395346E-2</v>
      </c>
      <c r="I85">
        <f t="shared" si="13"/>
        <v>-1.3262000000395346E-2</v>
      </c>
      <c r="P85" s="61">
        <f t="shared" ref="P85:P148" si="18">+D$11+D$12*F85+D$13*F85^2</f>
        <v>2.2363144604784844E-3</v>
      </c>
      <c r="Q85" s="2">
        <f t="shared" ref="Q85:Q148" si="19">+C85-15018.5</f>
        <v>18873.860999999997</v>
      </c>
      <c r="R85" s="58">
        <f t="shared" si="9"/>
        <v>2.401977511281309E-4</v>
      </c>
      <c r="S85" s="19">
        <f t="shared" si="14"/>
        <v>0.1</v>
      </c>
      <c r="T85" s="58">
        <f t="shared" si="10"/>
        <v>2.4019775112813091E-5</v>
      </c>
    </row>
    <row r="86" spans="1:20" x14ac:dyDescent="0.2">
      <c r="A86" s="29" t="s">
        <v>348</v>
      </c>
      <c r="B86" s="34" t="s">
        <v>132</v>
      </c>
      <c r="C86" s="32">
        <v>34604.392999999996</v>
      </c>
      <c r="D86" s="32" t="s">
        <v>145</v>
      </c>
      <c r="E86">
        <f t="shared" si="15"/>
        <v>3340.0010734016996</v>
      </c>
      <c r="F86">
        <f t="shared" si="16"/>
        <v>3340</v>
      </c>
      <c r="G86">
        <f t="shared" si="17"/>
        <v>1.9799999936367385E-3</v>
      </c>
      <c r="I86">
        <f t="shared" si="13"/>
        <v>1.9799999936367385E-3</v>
      </c>
      <c r="P86" s="61">
        <f t="shared" si="18"/>
        <v>2.3640880513366496E-3</v>
      </c>
      <c r="Q86" s="2">
        <f t="shared" si="19"/>
        <v>19585.892999999996</v>
      </c>
      <c r="R86" s="58">
        <f t="shared" ref="R86:R149" si="20">+(P86-G86)^2</f>
        <v>1.4752363606769026E-7</v>
      </c>
      <c r="S86" s="19">
        <f t="shared" si="14"/>
        <v>0.1</v>
      </c>
      <c r="T86" s="58">
        <f t="shared" ref="T86:T149" si="21">+S86*R86</f>
        <v>1.4752363606769026E-8</v>
      </c>
    </row>
    <row r="87" spans="1:20" x14ac:dyDescent="0.2">
      <c r="A87" s="29" t="s">
        <v>352</v>
      </c>
      <c r="B87" s="34" t="s">
        <v>132</v>
      </c>
      <c r="C87" s="32">
        <v>34958.563000000002</v>
      </c>
      <c r="D87" s="32" t="s">
        <v>145</v>
      </c>
      <c r="E87">
        <f t="shared" si="15"/>
        <v>3532.0044475694772</v>
      </c>
      <c r="F87">
        <f t="shared" si="16"/>
        <v>3532</v>
      </c>
      <c r="G87">
        <f t="shared" si="17"/>
        <v>8.2039999979315326E-3</v>
      </c>
      <c r="I87">
        <f t="shared" si="13"/>
        <v>8.2039999979315326E-3</v>
      </c>
      <c r="P87" s="61">
        <f t="shared" si="18"/>
        <v>2.3807611711460204E-3</v>
      </c>
      <c r="Q87" s="2">
        <f t="shared" si="19"/>
        <v>19940.063000000002</v>
      </c>
      <c r="R87" s="58">
        <f t="shared" si="20"/>
        <v>3.3910110433782309E-5</v>
      </c>
      <c r="S87" s="19">
        <f t="shared" si="14"/>
        <v>0.1</v>
      </c>
      <c r="T87" s="58">
        <f t="shared" si="21"/>
        <v>3.3910110433782313E-6</v>
      </c>
    </row>
    <row r="88" spans="1:20" x14ac:dyDescent="0.2">
      <c r="A88" s="29" t="s">
        <v>352</v>
      </c>
      <c r="B88" s="34" t="s">
        <v>132</v>
      </c>
      <c r="C88" s="32">
        <v>35008.362999999998</v>
      </c>
      <c r="D88" s="32" t="s">
        <v>145</v>
      </c>
      <c r="E88">
        <f t="shared" si="15"/>
        <v>3559.0021267448856</v>
      </c>
      <c r="F88">
        <f t="shared" si="16"/>
        <v>3559</v>
      </c>
      <c r="G88">
        <f t="shared" si="17"/>
        <v>3.9229999965755269E-3</v>
      </c>
      <c r="I88">
        <f t="shared" si="13"/>
        <v>3.9229999965755269E-3</v>
      </c>
      <c r="P88" s="61">
        <f t="shared" si="18"/>
        <v>2.3806078367591913E-3</v>
      </c>
      <c r="Q88" s="2">
        <f t="shared" si="19"/>
        <v>19989.862999999998</v>
      </c>
      <c r="R88" s="58">
        <f t="shared" si="20"/>
        <v>2.3789735746629003E-6</v>
      </c>
      <c r="S88" s="19">
        <f t="shared" si="14"/>
        <v>0.1</v>
      </c>
      <c r="T88" s="58">
        <f t="shared" si="21"/>
        <v>2.3789735746629005E-7</v>
      </c>
    </row>
    <row r="89" spans="1:20" x14ac:dyDescent="0.2">
      <c r="A89" s="29" t="s">
        <v>358</v>
      </c>
      <c r="B89" s="34" t="s">
        <v>132</v>
      </c>
      <c r="C89" s="32">
        <v>35244.466</v>
      </c>
      <c r="D89" s="32" t="s">
        <v>145</v>
      </c>
      <c r="E89">
        <f t="shared" si="15"/>
        <v>3686.9987742619951</v>
      </c>
      <c r="F89">
        <f t="shared" si="16"/>
        <v>3687</v>
      </c>
      <c r="G89">
        <f t="shared" si="17"/>
        <v>-2.2610000014537945E-3</v>
      </c>
      <c r="I89">
        <f t="shared" si="13"/>
        <v>-2.2610000014537945E-3</v>
      </c>
      <c r="P89" s="61">
        <f t="shared" si="18"/>
        <v>2.3714993591616336E-3</v>
      </c>
      <c r="Q89" s="2">
        <f t="shared" si="19"/>
        <v>20225.966</v>
      </c>
      <c r="R89" s="58">
        <f t="shared" si="20"/>
        <v>2.146005032610235E-5</v>
      </c>
      <c r="S89" s="19">
        <f t="shared" si="14"/>
        <v>0.1</v>
      </c>
      <c r="T89" s="58">
        <f t="shared" si="21"/>
        <v>2.1460050326102351E-6</v>
      </c>
    </row>
    <row r="90" spans="1:20" x14ac:dyDescent="0.2">
      <c r="A90" s="29" t="s">
        <v>358</v>
      </c>
      <c r="B90" s="34" t="s">
        <v>132</v>
      </c>
      <c r="C90" s="32">
        <v>35340.389000000003</v>
      </c>
      <c r="D90" s="32" t="s">
        <v>145</v>
      </c>
      <c r="E90">
        <f t="shared" si="15"/>
        <v>3739.0007497548263</v>
      </c>
      <c r="F90">
        <f t="shared" si="16"/>
        <v>3739</v>
      </c>
      <c r="G90">
        <f t="shared" si="17"/>
        <v>1.3830000025336631E-3</v>
      </c>
      <c r="I90">
        <f t="shared" si="13"/>
        <v>1.3830000025336631E-3</v>
      </c>
      <c r="P90" s="61">
        <f t="shared" si="18"/>
        <v>2.3638448368888858E-3</v>
      </c>
      <c r="Q90" s="2">
        <f t="shared" si="19"/>
        <v>20321.889000000003</v>
      </c>
      <c r="R90" s="58">
        <f t="shared" si="20"/>
        <v>9.6205658908132431E-7</v>
      </c>
      <c r="S90" s="19">
        <f t="shared" si="14"/>
        <v>0.1</v>
      </c>
      <c r="T90" s="58">
        <f t="shared" si="21"/>
        <v>9.6205658908132436E-8</v>
      </c>
    </row>
    <row r="91" spans="1:20" x14ac:dyDescent="0.2">
      <c r="A91" s="29" t="s">
        <v>364</v>
      </c>
      <c r="B91" s="34" t="s">
        <v>132</v>
      </c>
      <c r="C91" s="32">
        <v>35694.521999999997</v>
      </c>
      <c r="D91" s="32" t="s">
        <v>60</v>
      </c>
      <c r="E91">
        <f t="shared" si="15"/>
        <v>3930.9840654059417</v>
      </c>
      <c r="F91">
        <f t="shared" si="16"/>
        <v>3931</v>
      </c>
      <c r="G91">
        <f t="shared" si="17"/>
        <v>-2.9393000004347414E-2</v>
      </c>
      <c r="I91">
        <f t="shared" si="13"/>
        <v>-2.9393000004347414E-2</v>
      </c>
      <c r="P91" s="61">
        <f t="shared" si="18"/>
        <v>2.3157906912112105E-3</v>
      </c>
      <c r="Q91" s="2">
        <f t="shared" si="19"/>
        <v>20676.021999999997</v>
      </c>
      <c r="R91" s="58">
        <f t="shared" si="20"/>
        <v>1.0054474073747453E-3</v>
      </c>
      <c r="S91" s="19">
        <f t="shared" si="14"/>
        <v>0.1</v>
      </c>
      <c r="T91" s="58">
        <f t="shared" si="21"/>
        <v>1.0054474073747454E-4</v>
      </c>
    </row>
    <row r="92" spans="1:20" x14ac:dyDescent="0.2">
      <c r="A92" s="29" t="s">
        <v>367</v>
      </c>
      <c r="B92" s="34" t="s">
        <v>132</v>
      </c>
      <c r="C92" s="32">
        <v>35720.370000000003</v>
      </c>
      <c r="D92" s="32" t="s">
        <v>145</v>
      </c>
      <c r="E92">
        <f t="shared" si="15"/>
        <v>3944.9968367177116</v>
      </c>
      <c r="F92">
        <f t="shared" si="16"/>
        <v>3945</v>
      </c>
      <c r="G92">
        <f t="shared" si="17"/>
        <v>-5.8349999962956645E-3</v>
      </c>
      <c r="I92">
        <f t="shared" si="13"/>
        <v>-5.8349999962956645E-3</v>
      </c>
      <c r="P92" s="61">
        <f t="shared" si="18"/>
        <v>2.3110683753357437E-3</v>
      </c>
      <c r="Q92" s="2">
        <f t="shared" si="19"/>
        <v>20701.870000000003</v>
      </c>
      <c r="R92" s="58">
        <f t="shared" si="20"/>
        <v>6.6358429915293595E-5</v>
      </c>
      <c r="S92" s="19">
        <f t="shared" si="14"/>
        <v>0.1</v>
      </c>
      <c r="T92" s="58">
        <f t="shared" si="21"/>
        <v>6.6358429915293599E-6</v>
      </c>
    </row>
    <row r="93" spans="1:20" x14ac:dyDescent="0.2">
      <c r="A93" s="29" t="s">
        <v>371</v>
      </c>
      <c r="B93" s="34" t="s">
        <v>132</v>
      </c>
      <c r="C93" s="32">
        <v>35731.442000000003</v>
      </c>
      <c r="D93" s="32" t="s">
        <v>145</v>
      </c>
      <c r="E93">
        <f t="shared" si="15"/>
        <v>3950.9992122966305</v>
      </c>
      <c r="F93">
        <f t="shared" si="16"/>
        <v>3951</v>
      </c>
      <c r="G93">
        <f t="shared" si="17"/>
        <v>-1.4529999971273355E-3</v>
      </c>
      <c r="I93">
        <f t="shared" si="13"/>
        <v>-1.4529999971273355E-3</v>
      </c>
      <c r="P93" s="61">
        <f t="shared" si="18"/>
        <v>2.3089938307613829E-3</v>
      </c>
      <c r="Q93" s="2">
        <f t="shared" si="19"/>
        <v>20712.942000000003</v>
      </c>
      <c r="R93" s="58">
        <f t="shared" si="20"/>
        <v>1.4152597561072812E-5</v>
      </c>
      <c r="S93" s="19">
        <f t="shared" si="14"/>
        <v>0.1</v>
      </c>
      <c r="T93" s="58">
        <f t="shared" si="21"/>
        <v>1.4152597561072813E-6</v>
      </c>
    </row>
    <row r="94" spans="1:20" x14ac:dyDescent="0.2">
      <c r="A94" t="s">
        <v>61</v>
      </c>
      <c r="C94" s="13">
        <v>35991.525000000001</v>
      </c>
      <c r="D94" s="12"/>
      <c r="E94">
        <f t="shared" si="15"/>
        <v>4091.9959470953913</v>
      </c>
      <c r="F94">
        <f t="shared" si="16"/>
        <v>4092</v>
      </c>
      <c r="G94">
        <f t="shared" si="17"/>
        <v>-7.4759999988600612E-3</v>
      </c>
      <c r="H94">
        <f>G94</f>
        <v>-7.4759999988600612E-3</v>
      </c>
      <c r="P94" s="61">
        <f t="shared" si="18"/>
        <v>2.2514857543390714E-3</v>
      </c>
      <c r="Q94" s="2">
        <f t="shared" si="19"/>
        <v>20973.025000000001</v>
      </c>
      <c r="R94" s="58">
        <f t="shared" si="20"/>
        <v>9.4623979078692095E-5</v>
      </c>
      <c r="S94" s="19">
        <f>S$15</f>
        <v>0.2</v>
      </c>
      <c r="T94" s="58">
        <f t="shared" si="21"/>
        <v>1.8924795815738419E-5</v>
      </c>
    </row>
    <row r="95" spans="1:20" x14ac:dyDescent="0.2">
      <c r="A95" s="29" t="s">
        <v>377</v>
      </c>
      <c r="B95" s="34" t="s">
        <v>132</v>
      </c>
      <c r="C95" s="32">
        <v>36100.362000000001</v>
      </c>
      <c r="D95" s="32" t="s">
        <v>145</v>
      </c>
      <c r="E95">
        <f t="shared" si="15"/>
        <v>4150.9988870233865</v>
      </c>
      <c r="F95">
        <f t="shared" si="16"/>
        <v>4151</v>
      </c>
      <c r="G95">
        <f t="shared" si="17"/>
        <v>-2.0529999965219758E-3</v>
      </c>
      <c r="I95">
        <f>G95</f>
        <v>-2.0529999965219758E-3</v>
      </c>
      <c r="P95" s="61">
        <f t="shared" si="18"/>
        <v>2.2224370913331397E-3</v>
      </c>
      <c r="Q95" s="2">
        <f t="shared" si="19"/>
        <v>21081.862000000001</v>
      </c>
      <c r="R95" s="58">
        <f t="shared" si="20"/>
        <v>1.827936229220703E-5</v>
      </c>
      <c r="S95" s="19">
        <f>S$16</f>
        <v>0.1</v>
      </c>
      <c r="T95" s="58">
        <f t="shared" si="21"/>
        <v>1.827936229220703E-6</v>
      </c>
    </row>
    <row r="96" spans="1:20" x14ac:dyDescent="0.2">
      <c r="A96" t="s">
        <v>61</v>
      </c>
      <c r="C96" s="12">
        <v>36137.292000000001</v>
      </c>
      <c r="D96" s="12"/>
      <c r="E96">
        <f t="shared" si="15"/>
        <v>4171.0194551347904</v>
      </c>
      <c r="F96">
        <f t="shared" si="16"/>
        <v>4171</v>
      </c>
      <c r="G96">
        <f t="shared" si="17"/>
        <v>3.5886999998183455E-2</v>
      </c>
      <c r="H96">
        <f>G96</f>
        <v>3.5886999998183455E-2</v>
      </c>
      <c r="P96" s="61">
        <f t="shared" si="18"/>
        <v>2.2119226038973183E-3</v>
      </c>
      <c r="Q96" s="2">
        <f t="shared" si="19"/>
        <v>21118.792000000001</v>
      </c>
      <c r="R96" s="58">
        <f t="shared" si="20"/>
        <v>1.1340108375111611E-3</v>
      </c>
      <c r="S96" s="19">
        <f>S$15</f>
        <v>0.2</v>
      </c>
      <c r="T96" s="58">
        <f t="shared" si="21"/>
        <v>2.2680216750223223E-4</v>
      </c>
    </row>
    <row r="97" spans="1:20" x14ac:dyDescent="0.2">
      <c r="A97" t="s">
        <v>61</v>
      </c>
      <c r="C97" s="12">
        <v>36456.402000000002</v>
      </c>
      <c r="D97" s="12"/>
      <c r="E97">
        <f t="shared" si="15"/>
        <v>4344.0160294654188</v>
      </c>
      <c r="F97">
        <f t="shared" si="16"/>
        <v>4344</v>
      </c>
      <c r="G97">
        <f t="shared" si="17"/>
        <v>2.9567999998107553E-2</v>
      </c>
      <c r="H97">
        <f>G97</f>
        <v>2.9567999998107553E-2</v>
      </c>
      <c r="P97" s="61">
        <f t="shared" si="18"/>
        <v>2.1068668503689027E-3</v>
      </c>
      <c r="Q97" s="2">
        <f t="shared" si="19"/>
        <v>21437.902000000002</v>
      </c>
      <c r="R97" s="58">
        <f t="shared" si="20"/>
        <v>7.541138337578304E-4</v>
      </c>
      <c r="S97" s="19">
        <f>S$15</f>
        <v>0.2</v>
      </c>
      <c r="T97" s="58">
        <f t="shared" si="21"/>
        <v>1.508227667515661E-4</v>
      </c>
    </row>
    <row r="98" spans="1:20" x14ac:dyDescent="0.2">
      <c r="A98" t="s">
        <v>61</v>
      </c>
      <c r="C98" s="12">
        <v>36480.326999999997</v>
      </c>
      <c r="D98" s="12"/>
      <c r="E98">
        <f t="shared" si="15"/>
        <v>4356.9863000331216</v>
      </c>
      <c r="F98">
        <f t="shared" si="16"/>
        <v>4357</v>
      </c>
      <c r="G98">
        <f t="shared" si="17"/>
        <v>-2.527100000588689E-2</v>
      </c>
      <c r="H98">
        <f>G98</f>
        <v>-2.527100000588689E-2</v>
      </c>
      <c r="P98" s="61">
        <f t="shared" si="18"/>
        <v>2.0979509848810755E-3</v>
      </c>
      <c r="Q98" s="2">
        <f t="shared" si="19"/>
        <v>21461.826999999997</v>
      </c>
      <c r="R98" s="58">
        <f t="shared" si="20"/>
        <v>7.4905947833505868E-4</v>
      </c>
      <c r="S98" s="19">
        <f>S$15</f>
        <v>0.2</v>
      </c>
      <c r="T98" s="58">
        <f t="shared" si="21"/>
        <v>1.4981189566701174E-4</v>
      </c>
    </row>
    <row r="99" spans="1:20" x14ac:dyDescent="0.2">
      <c r="A99" t="s">
        <v>62</v>
      </c>
      <c r="C99" s="12">
        <v>36480.356</v>
      </c>
      <c r="D99" s="12"/>
      <c r="E99">
        <f t="shared" si="15"/>
        <v>4357.0020215732047</v>
      </c>
      <c r="F99">
        <f t="shared" si="16"/>
        <v>4357</v>
      </c>
      <c r="G99">
        <f t="shared" si="17"/>
        <v>3.7289999963832088E-3</v>
      </c>
      <c r="H99">
        <f>G99</f>
        <v>3.7289999963832088E-3</v>
      </c>
      <c r="P99" s="61">
        <f t="shared" si="18"/>
        <v>2.0979509848810755E-3</v>
      </c>
      <c r="Q99" s="2">
        <f t="shared" si="19"/>
        <v>21461.856</v>
      </c>
      <c r="R99" s="58">
        <f t="shared" si="20"/>
        <v>2.6603208779220864E-6</v>
      </c>
      <c r="S99" s="19">
        <f>S$15</f>
        <v>0.2</v>
      </c>
      <c r="T99" s="58">
        <f t="shared" si="21"/>
        <v>5.3206417558441728E-7</v>
      </c>
    </row>
    <row r="100" spans="1:20" x14ac:dyDescent="0.2">
      <c r="A100" t="s">
        <v>61</v>
      </c>
      <c r="C100" s="12">
        <v>36541.224000000002</v>
      </c>
      <c r="D100" s="12"/>
      <c r="E100">
        <f t="shared" si="15"/>
        <v>4389.9999078392484</v>
      </c>
      <c r="F100">
        <f t="shared" si="16"/>
        <v>4390</v>
      </c>
      <c r="G100">
        <f t="shared" si="17"/>
        <v>-1.6999999934341758E-4</v>
      </c>
      <c r="H100">
        <f>G100</f>
        <v>-1.6999999934341758E-4</v>
      </c>
      <c r="P100" s="61">
        <f t="shared" si="18"/>
        <v>2.0746771126030419E-3</v>
      </c>
      <c r="Q100" s="2">
        <f t="shared" si="19"/>
        <v>21522.724000000002</v>
      </c>
      <c r="R100" s="58">
        <f t="shared" si="20"/>
        <v>5.0385753368962987E-6</v>
      </c>
      <c r="S100" s="19">
        <f>S$15</f>
        <v>0.2</v>
      </c>
      <c r="T100" s="58">
        <f t="shared" si="21"/>
        <v>1.0077150673792599E-6</v>
      </c>
    </row>
    <row r="101" spans="1:20" x14ac:dyDescent="0.2">
      <c r="A101" s="29" t="s">
        <v>397</v>
      </c>
      <c r="B101" s="34" t="s">
        <v>132</v>
      </c>
      <c r="C101" s="32">
        <v>36727.531000000003</v>
      </c>
      <c r="D101" s="32" t="s">
        <v>145</v>
      </c>
      <c r="E101">
        <f t="shared" si="15"/>
        <v>4491.0010446692331</v>
      </c>
      <c r="F101">
        <f t="shared" si="16"/>
        <v>4491</v>
      </c>
      <c r="G101">
        <f t="shared" si="17"/>
        <v>1.9270000047981739E-3</v>
      </c>
      <c r="I101">
        <f>G101</f>
        <v>1.9270000047981739E-3</v>
      </c>
      <c r="P101" s="61">
        <f t="shared" si="18"/>
        <v>1.997727416733713E-3</v>
      </c>
      <c r="Q101" s="2">
        <f t="shared" si="19"/>
        <v>21709.031000000003</v>
      </c>
      <c r="R101" s="58">
        <f t="shared" si="20"/>
        <v>5.0023667990994379E-9</v>
      </c>
      <c r="S101" s="19">
        <f>S$16</f>
        <v>0.1</v>
      </c>
      <c r="T101" s="58">
        <f t="shared" si="21"/>
        <v>5.0023667990994383E-10</v>
      </c>
    </row>
    <row r="102" spans="1:20" x14ac:dyDescent="0.2">
      <c r="A102" t="s">
        <v>62</v>
      </c>
      <c r="C102" s="12">
        <v>36847.398000000001</v>
      </c>
      <c r="D102" s="12"/>
      <c r="E102">
        <f t="shared" si="15"/>
        <v>4555.9835910491311</v>
      </c>
      <c r="F102">
        <f t="shared" si="16"/>
        <v>4556</v>
      </c>
      <c r="G102">
        <f t="shared" si="17"/>
        <v>-3.0268000002251938E-2</v>
      </c>
      <c r="H102">
        <f>G102</f>
        <v>-3.0268000002251938E-2</v>
      </c>
      <c r="P102" s="61">
        <f t="shared" si="18"/>
        <v>1.9436470175996853E-3</v>
      </c>
      <c r="Q102" s="2">
        <f t="shared" si="19"/>
        <v>21828.898000000001</v>
      </c>
      <c r="R102" s="58">
        <f t="shared" si="20"/>
        <v>1.0375902037315159E-3</v>
      </c>
      <c r="S102" s="19">
        <f>S$15</f>
        <v>0.2</v>
      </c>
      <c r="T102" s="58">
        <f t="shared" si="21"/>
        <v>2.0751804074630321E-4</v>
      </c>
    </row>
    <row r="103" spans="1:20" x14ac:dyDescent="0.2">
      <c r="A103" t="s">
        <v>62</v>
      </c>
      <c r="C103" s="12">
        <v>36847.398000000001</v>
      </c>
      <c r="D103" s="12"/>
      <c r="E103">
        <f t="shared" si="15"/>
        <v>4555.9835910491311</v>
      </c>
      <c r="F103">
        <f t="shared" si="16"/>
        <v>4556</v>
      </c>
      <c r="G103">
        <f t="shared" si="17"/>
        <v>-3.0268000002251938E-2</v>
      </c>
      <c r="H103">
        <f>G103</f>
        <v>-3.0268000002251938E-2</v>
      </c>
      <c r="P103" s="61">
        <f t="shared" si="18"/>
        <v>1.9436470175996853E-3</v>
      </c>
      <c r="Q103" s="2">
        <f t="shared" si="19"/>
        <v>21828.898000000001</v>
      </c>
      <c r="R103" s="58">
        <f t="shared" si="20"/>
        <v>1.0375902037315159E-3</v>
      </c>
      <c r="S103" s="19">
        <f>S$15</f>
        <v>0.2</v>
      </c>
      <c r="T103" s="58">
        <f t="shared" si="21"/>
        <v>2.0751804074630321E-4</v>
      </c>
    </row>
    <row r="104" spans="1:20" x14ac:dyDescent="0.2">
      <c r="A104" s="29" t="s">
        <v>391</v>
      </c>
      <c r="B104" s="34" t="s">
        <v>132</v>
      </c>
      <c r="C104" s="32">
        <v>36847.436000000002</v>
      </c>
      <c r="D104" s="32" t="s">
        <v>145</v>
      </c>
      <c r="E104">
        <f t="shared" si="15"/>
        <v>4556.004191687859</v>
      </c>
      <c r="F104">
        <f t="shared" si="16"/>
        <v>4556</v>
      </c>
      <c r="G104">
        <f t="shared" si="17"/>
        <v>7.7319999982137233E-3</v>
      </c>
      <c r="I104">
        <f>G104</f>
        <v>7.7319999982137233E-3</v>
      </c>
      <c r="P104" s="61">
        <f t="shared" si="18"/>
        <v>1.9436470175996853E-3</v>
      </c>
      <c r="Q104" s="2">
        <f t="shared" si="19"/>
        <v>21828.936000000002</v>
      </c>
      <c r="R104" s="58">
        <f t="shared" si="20"/>
        <v>3.3505030228183419E-5</v>
      </c>
      <c r="S104" s="19">
        <f>S$16</f>
        <v>0.1</v>
      </c>
      <c r="T104" s="58">
        <f t="shared" si="21"/>
        <v>3.3505030228183419E-6</v>
      </c>
    </row>
    <row r="105" spans="1:20" x14ac:dyDescent="0.2">
      <c r="A105" t="s">
        <v>62</v>
      </c>
      <c r="C105" s="12">
        <v>36897.266000000003</v>
      </c>
      <c r="D105" s="12"/>
      <c r="E105">
        <f t="shared" si="15"/>
        <v>4583.018134525425</v>
      </c>
      <c r="F105">
        <f t="shared" si="16"/>
        <v>4583</v>
      </c>
      <c r="G105">
        <f t="shared" si="17"/>
        <v>3.3451000002969522E-2</v>
      </c>
      <c r="H105">
        <f>G105</f>
        <v>3.3451000002969522E-2</v>
      </c>
      <c r="P105" s="61">
        <f t="shared" si="18"/>
        <v>1.9201334670972334E-3</v>
      </c>
      <c r="Q105" s="2">
        <f t="shared" si="19"/>
        <v>21878.766000000003</v>
      </c>
      <c r="R105" s="58">
        <f t="shared" si="20"/>
        <v>9.9419554450299089E-4</v>
      </c>
      <c r="S105" s="19">
        <f>S$15</f>
        <v>0.2</v>
      </c>
      <c r="T105" s="58">
        <f t="shared" si="21"/>
        <v>1.988391089005982E-4</v>
      </c>
    </row>
    <row r="106" spans="1:20" x14ac:dyDescent="0.2">
      <c r="A106" t="s">
        <v>61</v>
      </c>
      <c r="C106" s="12">
        <v>37107.51</v>
      </c>
      <c r="D106" s="12"/>
      <c r="E106">
        <f t="shared" si="15"/>
        <v>4696.9960473879746</v>
      </c>
      <c r="F106">
        <f t="shared" si="16"/>
        <v>4697</v>
      </c>
      <c r="G106">
        <f t="shared" si="17"/>
        <v>-7.2910000017145649E-3</v>
      </c>
      <c r="H106">
        <f>G106</f>
        <v>-7.2910000017145649E-3</v>
      </c>
      <c r="P106" s="61">
        <f t="shared" si="18"/>
        <v>1.8140634479864217E-3</v>
      </c>
      <c r="Q106" s="2">
        <f t="shared" si="19"/>
        <v>22089.010000000002</v>
      </c>
      <c r="R106" s="58">
        <f t="shared" si="20"/>
        <v>8.2902180423080827E-5</v>
      </c>
      <c r="S106" s="19">
        <f>S$15</f>
        <v>0.2</v>
      </c>
      <c r="T106" s="58">
        <f t="shared" si="21"/>
        <v>1.6580436084616165E-5</v>
      </c>
    </row>
    <row r="107" spans="1:20" x14ac:dyDescent="0.2">
      <c r="A107" t="s">
        <v>63</v>
      </c>
      <c r="C107" s="12">
        <v>37192.374000000003</v>
      </c>
      <c r="D107" s="12"/>
      <c r="E107">
        <f t="shared" si="15"/>
        <v>4743.0026948888199</v>
      </c>
      <c r="F107">
        <f t="shared" si="16"/>
        <v>4743</v>
      </c>
      <c r="G107">
        <f t="shared" si="17"/>
        <v>4.9710000021150336E-3</v>
      </c>
      <c r="I107">
        <f t="shared" ref="I107:I112" si="22">G107</f>
        <v>4.9710000021150336E-3</v>
      </c>
      <c r="P107" s="61">
        <f t="shared" si="18"/>
        <v>1.7681539768117961E-3</v>
      </c>
      <c r="Q107" s="2">
        <f t="shared" si="19"/>
        <v>22173.874000000003</v>
      </c>
      <c r="R107" s="58">
        <f t="shared" si="20"/>
        <v>1.0258222661800746E-5</v>
      </c>
      <c r="S107" s="19">
        <f t="shared" ref="S107:S112" si="23">S$16</f>
        <v>0.1</v>
      </c>
      <c r="T107" s="58">
        <f t="shared" si="21"/>
        <v>1.0258222661800746E-6</v>
      </c>
    </row>
    <row r="108" spans="1:20" x14ac:dyDescent="0.2">
      <c r="A108" s="29" t="s">
        <v>418</v>
      </c>
      <c r="B108" s="34" t="s">
        <v>132</v>
      </c>
      <c r="C108" s="32">
        <v>37192.381999999998</v>
      </c>
      <c r="D108" s="32" t="s">
        <v>145</v>
      </c>
      <c r="E108">
        <f t="shared" si="15"/>
        <v>4743.0070318653916</v>
      </c>
      <c r="F108">
        <f t="shared" si="16"/>
        <v>4743</v>
      </c>
      <c r="G108">
        <f t="shared" si="17"/>
        <v>1.297099999646889E-2</v>
      </c>
      <c r="I108">
        <f t="shared" si="22"/>
        <v>1.297099999646889E-2</v>
      </c>
      <c r="P108" s="61">
        <f t="shared" si="18"/>
        <v>1.7681539768117961E-3</v>
      </c>
      <c r="Q108" s="2">
        <f t="shared" si="19"/>
        <v>22173.881999999998</v>
      </c>
      <c r="R108" s="58">
        <f t="shared" si="20"/>
        <v>1.2550375894014679E-4</v>
      </c>
      <c r="S108" s="19">
        <f t="shared" si="23"/>
        <v>0.1</v>
      </c>
      <c r="T108" s="58">
        <f t="shared" si="21"/>
        <v>1.2550375894014679E-5</v>
      </c>
    </row>
    <row r="109" spans="1:20" x14ac:dyDescent="0.2">
      <c r="A109" s="29" t="s">
        <v>418</v>
      </c>
      <c r="B109" s="34" t="s">
        <v>132</v>
      </c>
      <c r="C109" s="32">
        <v>37192.383000000002</v>
      </c>
      <c r="D109" s="32" t="s">
        <v>145</v>
      </c>
      <c r="E109">
        <f t="shared" si="15"/>
        <v>4743.0075739874655</v>
      </c>
      <c r="F109">
        <f t="shared" si="16"/>
        <v>4743</v>
      </c>
      <c r="G109">
        <f t="shared" si="17"/>
        <v>1.3971000000310596E-2</v>
      </c>
      <c r="I109">
        <f t="shared" si="22"/>
        <v>1.3971000000310596E-2</v>
      </c>
      <c r="P109" s="61">
        <f t="shared" si="18"/>
        <v>1.7681539768117961E-3</v>
      </c>
      <c r="Q109" s="2">
        <f t="shared" si="19"/>
        <v>22173.883000000002</v>
      </c>
      <c r="R109" s="58">
        <f t="shared" si="20"/>
        <v>1.4890945107322046E-4</v>
      </c>
      <c r="S109" s="19">
        <f t="shared" si="23"/>
        <v>0.1</v>
      </c>
      <c r="T109" s="58">
        <f t="shared" si="21"/>
        <v>1.4890945107322047E-5</v>
      </c>
    </row>
    <row r="110" spans="1:20" x14ac:dyDescent="0.2">
      <c r="A110" t="s">
        <v>63</v>
      </c>
      <c r="C110" s="12">
        <v>37192.387999999999</v>
      </c>
      <c r="D110" s="12"/>
      <c r="E110">
        <f t="shared" si="15"/>
        <v>4743.0102845978226</v>
      </c>
      <c r="F110">
        <f t="shared" si="16"/>
        <v>4743</v>
      </c>
      <c r="G110">
        <f t="shared" si="17"/>
        <v>1.8970999997691251E-2</v>
      </c>
      <c r="I110">
        <f t="shared" si="22"/>
        <v>1.8970999997691251E-2</v>
      </c>
      <c r="P110" s="61">
        <f t="shared" si="18"/>
        <v>1.7681539768117961E-3</v>
      </c>
      <c r="Q110" s="2">
        <f t="shared" si="19"/>
        <v>22173.887999999999</v>
      </c>
      <c r="R110" s="58">
        <f t="shared" si="20"/>
        <v>2.959379112180881E-4</v>
      </c>
      <c r="S110" s="19">
        <f t="shared" si="23"/>
        <v>0.1</v>
      </c>
      <c r="T110" s="58">
        <f t="shared" si="21"/>
        <v>2.959379112180881E-5</v>
      </c>
    </row>
    <row r="111" spans="1:20" x14ac:dyDescent="0.2">
      <c r="A111" t="s">
        <v>63</v>
      </c>
      <c r="C111" s="12">
        <v>37548.385999999999</v>
      </c>
      <c r="D111" s="12"/>
      <c r="E111">
        <f t="shared" si="15"/>
        <v>4936.0046579128393</v>
      </c>
      <c r="F111">
        <f t="shared" si="16"/>
        <v>4936</v>
      </c>
      <c r="G111">
        <f t="shared" si="17"/>
        <v>8.5919999983161688E-3</v>
      </c>
      <c r="I111">
        <f t="shared" si="22"/>
        <v>8.5919999983161688E-3</v>
      </c>
      <c r="P111" s="61">
        <f t="shared" si="18"/>
        <v>1.5560471020039934E-3</v>
      </c>
      <c r="Q111" s="2">
        <f t="shared" si="19"/>
        <v>22529.885999999999</v>
      </c>
      <c r="R111" s="58">
        <f t="shared" si="20"/>
        <v>4.9504633159123688E-5</v>
      </c>
      <c r="S111" s="19">
        <f t="shared" si="23"/>
        <v>0.1</v>
      </c>
      <c r="T111" s="58">
        <f t="shared" si="21"/>
        <v>4.9504633159123691E-6</v>
      </c>
    </row>
    <row r="112" spans="1:20" x14ac:dyDescent="0.2">
      <c r="A112" t="s">
        <v>63</v>
      </c>
      <c r="C112" s="12">
        <v>37548.387000000002</v>
      </c>
      <c r="D112" s="12"/>
      <c r="E112">
        <f t="shared" si="15"/>
        <v>4936.0052000349133</v>
      </c>
      <c r="F112">
        <f t="shared" si="16"/>
        <v>4936</v>
      </c>
      <c r="G112">
        <f t="shared" si="17"/>
        <v>9.5920000021578744E-3</v>
      </c>
      <c r="I112">
        <f t="shared" si="22"/>
        <v>9.5920000021578744E-3</v>
      </c>
      <c r="P112" s="61">
        <f t="shared" si="18"/>
        <v>1.5560471020039934E-3</v>
      </c>
      <c r="Q112" s="2">
        <f t="shared" si="19"/>
        <v>22529.887000000002</v>
      </c>
      <c r="R112" s="58">
        <f t="shared" si="20"/>
        <v>6.4576539013491569E-5</v>
      </c>
      <c r="S112" s="19">
        <f t="shared" si="23"/>
        <v>0.1</v>
      </c>
      <c r="T112" s="58">
        <f t="shared" si="21"/>
        <v>6.4576539013491575E-6</v>
      </c>
    </row>
    <row r="113" spans="1:20" x14ac:dyDescent="0.2">
      <c r="A113" t="s">
        <v>61</v>
      </c>
      <c r="C113" s="12">
        <v>37904.411</v>
      </c>
      <c r="D113" s="12"/>
      <c r="E113">
        <f t="shared" si="15"/>
        <v>5129.0136685237958</v>
      </c>
      <c r="F113">
        <f t="shared" si="16"/>
        <v>5129</v>
      </c>
      <c r="G113">
        <f t="shared" si="17"/>
        <v>2.5213000000803731E-2</v>
      </c>
      <c r="H113">
        <f>G113</f>
        <v>2.5213000000803731E-2</v>
      </c>
      <c r="O113">
        <f t="shared" ref="O113:O144" ca="1" si="24">+C$11+C$12*F113</f>
        <v>8.1761884442996924E-2</v>
      </c>
      <c r="P113" s="61">
        <f t="shared" si="18"/>
        <v>1.312467980014085E-3</v>
      </c>
      <c r="Q113" s="2">
        <f t="shared" si="19"/>
        <v>22885.911</v>
      </c>
      <c r="R113" s="58">
        <f t="shared" si="20"/>
        <v>5.7123543087679118E-4</v>
      </c>
      <c r="S113" s="19">
        <f>S$15</f>
        <v>0.2</v>
      </c>
      <c r="T113" s="58">
        <f t="shared" si="21"/>
        <v>1.1424708617535824E-4</v>
      </c>
    </row>
    <row r="114" spans="1:20" x14ac:dyDescent="0.2">
      <c r="A114" t="s">
        <v>64</v>
      </c>
      <c r="C114" s="12">
        <v>38592.425000000003</v>
      </c>
      <c r="D114" s="12"/>
      <c r="E114">
        <f t="shared" si="15"/>
        <v>5502.001243628034</v>
      </c>
      <c r="F114">
        <f t="shared" si="16"/>
        <v>5502</v>
      </c>
      <c r="G114">
        <f t="shared" si="17"/>
        <v>2.2940000053495169E-3</v>
      </c>
      <c r="I114">
        <f>G114</f>
        <v>2.2940000053495169E-3</v>
      </c>
      <c r="O114">
        <f t="shared" ca="1" si="24"/>
        <v>7.7470538499664274E-2</v>
      </c>
      <c r="P114" s="61">
        <f t="shared" si="18"/>
        <v>7.5252821375921056E-4</v>
      </c>
      <c r="Q114" s="2">
        <f t="shared" si="19"/>
        <v>23573.925000000003</v>
      </c>
      <c r="R114" s="58">
        <f t="shared" si="20"/>
        <v>2.3761352842686285E-6</v>
      </c>
      <c r="S114" s="19">
        <f>S$16</f>
        <v>0.1</v>
      </c>
      <c r="T114" s="58">
        <f t="shared" si="21"/>
        <v>2.3761352842686287E-7</v>
      </c>
    </row>
    <row r="115" spans="1:20" x14ac:dyDescent="0.2">
      <c r="A115" t="s">
        <v>64</v>
      </c>
      <c r="C115" s="12">
        <v>38616.394</v>
      </c>
      <c r="D115" s="12"/>
      <c r="E115">
        <f t="shared" si="15"/>
        <v>5514.9953675668958</v>
      </c>
      <c r="F115">
        <f t="shared" si="16"/>
        <v>5515</v>
      </c>
      <c r="G115">
        <f t="shared" si="17"/>
        <v>-8.5450000042328611E-3</v>
      </c>
      <c r="I115">
        <f>G115</f>
        <v>-8.5450000042328611E-3</v>
      </c>
      <c r="O115">
        <f t="shared" ca="1" si="24"/>
        <v>7.7320974163837666E-2</v>
      </c>
      <c r="P115" s="61">
        <f t="shared" si="18"/>
        <v>7.3089299448794026E-4</v>
      </c>
      <c r="Q115" s="2">
        <f t="shared" si="19"/>
        <v>23597.894</v>
      </c>
      <c r="R115" s="58">
        <f t="shared" si="20"/>
        <v>8.6042190923717578E-5</v>
      </c>
      <c r="S115" s="19">
        <f>S$16</f>
        <v>0.1</v>
      </c>
      <c r="T115" s="58">
        <f t="shared" si="21"/>
        <v>8.6042190923717585E-6</v>
      </c>
    </row>
    <row r="116" spans="1:20" x14ac:dyDescent="0.2">
      <c r="A116" s="9" t="s">
        <v>61</v>
      </c>
      <c r="B116" s="9"/>
      <c r="C116" s="32">
        <v>38640.39</v>
      </c>
      <c r="D116" s="32"/>
      <c r="E116">
        <f t="shared" si="15"/>
        <v>5528.0041288016982</v>
      </c>
      <c r="F116">
        <f t="shared" si="16"/>
        <v>5528</v>
      </c>
      <c r="G116">
        <f t="shared" si="17"/>
        <v>7.6160000025993213E-3</v>
      </c>
      <c r="H116">
        <f>G116</f>
        <v>7.6160000025993213E-3</v>
      </c>
      <c r="O116">
        <f t="shared" ca="1" si="24"/>
        <v>7.7171409828011059E-2</v>
      </c>
      <c r="P116" s="61">
        <f t="shared" si="18"/>
        <v>7.0911498454379399E-4</v>
      </c>
      <c r="Q116" s="2">
        <f t="shared" si="19"/>
        <v>23621.89</v>
      </c>
      <c r="R116" s="58">
        <f t="shared" si="20"/>
        <v>4.7705060652639905E-5</v>
      </c>
      <c r="S116" s="19">
        <f>S$15</f>
        <v>0.2</v>
      </c>
      <c r="T116" s="58">
        <f t="shared" si="21"/>
        <v>9.5410121305279823E-6</v>
      </c>
    </row>
    <row r="117" spans="1:20" x14ac:dyDescent="0.2">
      <c r="A117" s="9" t="s">
        <v>65</v>
      </c>
      <c r="B117" s="9"/>
      <c r="C117" s="32">
        <v>38961.356</v>
      </c>
      <c r="D117" s="32"/>
      <c r="E117">
        <f t="shared" si="15"/>
        <v>5702.0068816975781</v>
      </c>
      <c r="F117">
        <f t="shared" si="16"/>
        <v>5702</v>
      </c>
      <c r="G117">
        <f t="shared" si="17"/>
        <v>1.2693999997281935E-2</v>
      </c>
      <c r="I117">
        <f>G117</f>
        <v>1.2693999997281935E-2</v>
      </c>
      <c r="O117">
        <f t="shared" ca="1" si="24"/>
        <v>7.5169548717716472E-2</v>
      </c>
      <c r="P117" s="61">
        <f t="shared" si="18"/>
        <v>4.0387877181841288E-4</v>
      </c>
      <c r="Q117" s="2">
        <f t="shared" si="19"/>
        <v>23942.856</v>
      </c>
      <c r="R117" s="58">
        <f t="shared" si="20"/>
        <v>1.5104707973658899E-4</v>
      </c>
      <c r="S117" s="19">
        <f>S$16</f>
        <v>0.1</v>
      </c>
      <c r="T117" s="58">
        <f t="shared" si="21"/>
        <v>1.51047079736589E-5</v>
      </c>
    </row>
    <row r="118" spans="1:20" x14ac:dyDescent="0.2">
      <c r="A118" s="9" t="s">
        <v>65</v>
      </c>
      <c r="B118" s="9"/>
      <c r="C118" s="32">
        <v>39033.292999999998</v>
      </c>
      <c r="D118" s="32"/>
      <c r="E118">
        <f t="shared" si="15"/>
        <v>5741.0055171763224</v>
      </c>
      <c r="F118">
        <f t="shared" si="16"/>
        <v>5741</v>
      </c>
      <c r="G118">
        <f t="shared" si="17"/>
        <v>1.0176999996474478E-2</v>
      </c>
      <c r="I118">
        <f>G118</f>
        <v>1.0176999996474478E-2</v>
      </c>
      <c r="O118">
        <f t="shared" ca="1" si="24"/>
        <v>7.472085571023665E-2</v>
      </c>
      <c r="P118" s="61">
        <f t="shared" si="18"/>
        <v>3.3195440323809111E-4</v>
      </c>
      <c r="Q118" s="2">
        <f t="shared" si="19"/>
        <v>24014.792999999998</v>
      </c>
      <c r="R118" s="58">
        <f t="shared" si="20"/>
        <v>9.6924922732903211E-5</v>
      </c>
      <c r="S118" s="19">
        <f>S$16</f>
        <v>0.1</v>
      </c>
      <c r="T118" s="58">
        <f t="shared" si="21"/>
        <v>9.6924922732903224E-6</v>
      </c>
    </row>
    <row r="119" spans="1:20" x14ac:dyDescent="0.2">
      <c r="A119" s="29" t="s">
        <v>458</v>
      </c>
      <c r="B119" s="34" t="s">
        <v>132</v>
      </c>
      <c r="C119" s="32">
        <v>39293.391000000003</v>
      </c>
      <c r="D119" s="32" t="s">
        <v>145</v>
      </c>
      <c r="E119">
        <f t="shared" si="15"/>
        <v>5882.0103838061641</v>
      </c>
      <c r="F119">
        <f t="shared" si="16"/>
        <v>5882</v>
      </c>
      <c r="G119">
        <f t="shared" si="17"/>
        <v>1.9154000001435634E-2</v>
      </c>
      <c r="I119">
        <f>G119</f>
        <v>1.9154000001435634E-2</v>
      </c>
      <c r="O119">
        <f t="shared" ca="1" si="24"/>
        <v>7.3098657913963458E-2</v>
      </c>
      <c r="P119" s="61">
        <f t="shared" si="18"/>
        <v>6.1198173407838591E-5</v>
      </c>
      <c r="Q119" s="2">
        <f t="shared" si="19"/>
        <v>24274.891000000003</v>
      </c>
      <c r="R119" s="58">
        <f t="shared" si="20"/>
        <v>3.6453508164434149E-4</v>
      </c>
      <c r="S119" s="19">
        <f>S$16</f>
        <v>0.1</v>
      </c>
      <c r="T119" s="58">
        <f t="shared" si="21"/>
        <v>3.6453508164434148E-5</v>
      </c>
    </row>
    <row r="120" spans="1:20" x14ac:dyDescent="0.2">
      <c r="A120" s="9" t="s">
        <v>37</v>
      </c>
      <c r="B120" s="9"/>
      <c r="C120" s="32">
        <v>39673.375999999997</v>
      </c>
      <c r="D120" s="32">
        <v>5.0000000000000001E-3</v>
      </c>
      <c r="E120">
        <f t="shared" si="15"/>
        <v>6088.0086392573339</v>
      </c>
      <c r="F120">
        <f t="shared" si="16"/>
        <v>6088</v>
      </c>
      <c r="G120">
        <f t="shared" si="17"/>
        <v>1.5935999996145256E-2</v>
      </c>
      <c r="K120">
        <f>+G120</f>
        <v>1.5935999996145256E-2</v>
      </c>
      <c r="O120">
        <f t="shared" ca="1" si="24"/>
        <v>7.0728638438557215E-2</v>
      </c>
      <c r="P120" s="61">
        <f t="shared" si="18"/>
        <v>-3.6457287314139129E-4</v>
      </c>
      <c r="Q120" s="2">
        <f t="shared" si="19"/>
        <v>24654.875999999997</v>
      </c>
      <c r="R120" s="58">
        <f t="shared" si="20"/>
        <v>2.6570867586692398E-4</v>
      </c>
      <c r="S120" s="19">
        <f>S$18</f>
        <v>1</v>
      </c>
      <c r="T120" s="58">
        <f t="shared" si="21"/>
        <v>2.6570867586692398E-4</v>
      </c>
    </row>
    <row r="121" spans="1:20" x14ac:dyDescent="0.2">
      <c r="A121" s="10" t="s">
        <v>37</v>
      </c>
      <c r="B121" s="10" t="s">
        <v>154</v>
      </c>
      <c r="C121" s="10">
        <v>39673.376000000004</v>
      </c>
      <c r="D121" s="10">
        <v>5.0000000000000001E-3</v>
      </c>
      <c r="E121">
        <f t="shared" si="15"/>
        <v>6088.0086392573376</v>
      </c>
      <c r="F121">
        <f t="shared" si="16"/>
        <v>6088</v>
      </c>
      <c r="G121">
        <f t="shared" si="17"/>
        <v>1.5936000003421213E-2</v>
      </c>
      <c r="K121">
        <f>+G121</f>
        <v>1.5936000003421213E-2</v>
      </c>
      <c r="O121">
        <f t="shared" ca="1" si="24"/>
        <v>7.0728638438557215E-2</v>
      </c>
      <c r="P121" s="61">
        <f t="shared" si="18"/>
        <v>-3.6457287314139129E-4</v>
      </c>
      <c r="Q121" s="2">
        <f t="shared" si="19"/>
        <v>24654.876000000004</v>
      </c>
      <c r="R121" s="58">
        <f t="shared" si="20"/>
        <v>2.6570867610412855E-4</v>
      </c>
      <c r="S121" s="19">
        <f>S$18</f>
        <v>1</v>
      </c>
      <c r="T121" s="58">
        <f t="shared" si="21"/>
        <v>2.6570867610412855E-4</v>
      </c>
    </row>
    <row r="122" spans="1:20" x14ac:dyDescent="0.2">
      <c r="A122" s="29" t="s">
        <v>37</v>
      </c>
      <c r="B122" s="34" t="s">
        <v>132</v>
      </c>
      <c r="C122" s="32">
        <v>39732.396999999997</v>
      </c>
      <c r="D122" s="32" t="s">
        <v>145</v>
      </c>
      <c r="E122">
        <f t="shared" si="15"/>
        <v>6120.00522605677</v>
      </c>
      <c r="F122">
        <f t="shared" si="16"/>
        <v>6120</v>
      </c>
      <c r="G122">
        <f t="shared" si="17"/>
        <v>9.6399999965797178E-3</v>
      </c>
      <c r="I122">
        <f t="shared" ref="I122:I153" si="25">G122</f>
        <v>9.6399999965797178E-3</v>
      </c>
      <c r="O122">
        <f t="shared" ca="1" si="24"/>
        <v>7.0360480073445572E-2</v>
      </c>
      <c r="P122" s="61">
        <f t="shared" si="18"/>
        <v>-4.3392950201169046E-4</v>
      </c>
      <c r="Q122" s="2">
        <f t="shared" si="19"/>
        <v>24713.896999999997</v>
      </c>
      <c r="R122" s="58">
        <f t="shared" si="20"/>
        <v>1.0148405554259015E-4</v>
      </c>
      <c r="S122" s="19">
        <f t="shared" ref="S122:S153" si="26">S$16</f>
        <v>0.1</v>
      </c>
      <c r="T122" s="58">
        <f t="shared" si="21"/>
        <v>1.0148405554259016E-5</v>
      </c>
    </row>
    <row r="123" spans="1:20" x14ac:dyDescent="0.2">
      <c r="A123" s="9" t="s">
        <v>699</v>
      </c>
      <c r="B123" s="9"/>
      <c r="C123" s="32">
        <v>40084.71</v>
      </c>
      <c r="D123" s="32"/>
      <c r="E123">
        <f t="shared" si="15"/>
        <v>6311.0018795372216</v>
      </c>
      <c r="F123">
        <f t="shared" si="16"/>
        <v>6311</v>
      </c>
      <c r="G123">
        <f t="shared" si="17"/>
        <v>3.4669999949983321E-3</v>
      </c>
      <c r="I123">
        <f t="shared" si="25"/>
        <v>3.4669999949983321E-3</v>
      </c>
      <c r="O123">
        <f t="shared" ca="1" si="24"/>
        <v>6.8163034831685426E-2</v>
      </c>
      <c r="P123" s="61">
        <f t="shared" si="18"/>
        <v>-8.6589561765112316E-4</v>
      </c>
      <c r="Q123" s="2">
        <f t="shared" si="19"/>
        <v>25066.21</v>
      </c>
      <c r="R123" s="58">
        <f t="shared" si="20"/>
        <v>1.8773984390116897E-5</v>
      </c>
      <c r="S123" s="19">
        <f t="shared" si="26"/>
        <v>0.1</v>
      </c>
      <c r="T123" s="58">
        <f t="shared" si="21"/>
        <v>1.8773984390116899E-6</v>
      </c>
    </row>
    <row r="124" spans="1:20" x14ac:dyDescent="0.2">
      <c r="A124" s="9" t="s">
        <v>66</v>
      </c>
      <c r="B124" s="9"/>
      <c r="C124" s="32">
        <v>40872.337</v>
      </c>
      <c r="D124" s="32"/>
      <c r="E124">
        <f t="shared" si="15"/>
        <v>6737.9918605792127</v>
      </c>
      <c r="F124">
        <f t="shared" si="16"/>
        <v>6738</v>
      </c>
      <c r="G124">
        <f t="shared" si="17"/>
        <v>-1.5014000004157424E-2</v>
      </c>
      <c r="I124">
        <f t="shared" si="25"/>
        <v>-1.5014000004157424E-2</v>
      </c>
      <c r="O124">
        <f t="shared" ca="1" si="24"/>
        <v>6.325042164722687E-2</v>
      </c>
      <c r="P124" s="61">
        <f t="shared" si="18"/>
        <v>-1.9430806198277445E-3</v>
      </c>
      <c r="Q124" s="2">
        <f t="shared" si="19"/>
        <v>25853.837</v>
      </c>
      <c r="R124" s="58">
        <f t="shared" si="20"/>
        <v>1.7084893355164536E-4</v>
      </c>
      <c r="S124" s="19">
        <f t="shared" si="26"/>
        <v>0.1</v>
      </c>
      <c r="T124" s="58">
        <f t="shared" si="21"/>
        <v>1.7084893355164537E-5</v>
      </c>
    </row>
    <row r="125" spans="1:20" x14ac:dyDescent="0.2">
      <c r="A125" s="9" t="s">
        <v>68</v>
      </c>
      <c r="B125" s="9"/>
      <c r="C125" s="32">
        <v>41154.561000000002</v>
      </c>
      <c r="D125" s="32"/>
      <c r="E125">
        <f t="shared" si="15"/>
        <v>6890.991720169598</v>
      </c>
      <c r="F125">
        <f t="shared" si="16"/>
        <v>6891</v>
      </c>
      <c r="G125">
        <f t="shared" si="17"/>
        <v>-1.5272999997250736E-2</v>
      </c>
      <c r="I125">
        <f t="shared" si="25"/>
        <v>-1.5272999997250736E-2</v>
      </c>
      <c r="O125">
        <f t="shared" ca="1" si="24"/>
        <v>6.1490164464036809E-2</v>
      </c>
      <c r="P125" s="61">
        <f t="shared" si="18"/>
        <v>-2.3665397784213456E-3</v>
      </c>
      <c r="Q125" s="2">
        <f t="shared" si="19"/>
        <v>26136.061000000002</v>
      </c>
      <c r="R125" s="58">
        <f t="shared" si="20"/>
        <v>1.6657671538022558E-4</v>
      </c>
      <c r="S125" s="19">
        <f t="shared" si="26"/>
        <v>0.1</v>
      </c>
      <c r="T125" s="58">
        <f t="shared" si="21"/>
        <v>1.665767153802256E-5</v>
      </c>
    </row>
    <row r="126" spans="1:20" x14ac:dyDescent="0.2">
      <c r="A126" s="9" t="s">
        <v>67</v>
      </c>
      <c r="B126" s="9"/>
      <c r="C126" s="32">
        <v>41154.561000000002</v>
      </c>
      <c r="D126" s="32"/>
      <c r="E126">
        <f t="shared" si="15"/>
        <v>6890.991720169598</v>
      </c>
      <c r="F126">
        <f t="shared" si="16"/>
        <v>6891</v>
      </c>
      <c r="G126">
        <f t="shared" si="17"/>
        <v>-1.5272999997250736E-2</v>
      </c>
      <c r="I126">
        <f t="shared" si="25"/>
        <v>-1.5272999997250736E-2</v>
      </c>
      <c r="O126">
        <f t="shared" ca="1" si="24"/>
        <v>6.1490164464036809E-2</v>
      </c>
      <c r="P126" s="61">
        <f t="shared" si="18"/>
        <v>-2.3665397784213456E-3</v>
      </c>
      <c r="Q126" s="2">
        <f t="shared" si="19"/>
        <v>26136.061000000002</v>
      </c>
      <c r="R126" s="58">
        <f t="shared" si="20"/>
        <v>1.6657671538022558E-4</v>
      </c>
      <c r="S126" s="19">
        <f t="shared" si="26"/>
        <v>0.1</v>
      </c>
      <c r="T126" s="58">
        <f t="shared" si="21"/>
        <v>1.665767153802256E-5</v>
      </c>
    </row>
    <row r="127" spans="1:20" x14ac:dyDescent="0.2">
      <c r="A127" s="9" t="s">
        <v>70</v>
      </c>
      <c r="B127" s="9"/>
      <c r="C127" s="32">
        <v>41204.381999999998</v>
      </c>
      <c r="D127" s="32"/>
      <c r="E127">
        <f t="shared" si="15"/>
        <v>6918.0007839085138</v>
      </c>
      <c r="F127">
        <f t="shared" si="16"/>
        <v>6918</v>
      </c>
      <c r="G127">
        <f t="shared" si="17"/>
        <v>1.4459999947575852E-3</v>
      </c>
      <c r="I127">
        <f t="shared" si="25"/>
        <v>1.4459999947575852E-3</v>
      </c>
      <c r="O127">
        <f t="shared" ca="1" si="24"/>
        <v>6.1179530843473856E-2</v>
      </c>
      <c r="P127" s="61">
        <f t="shared" si="18"/>
        <v>-2.4433210092265206E-3</v>
      </c>
      <c r="Q127" s="2">
        <f t="shared" si="19"/>
        <v>26185.881999999998</v>
      </c>
      <c r="R127" s="58">
        <f t="shared" si="20"/>
        <v>1.5126817872031932E-5</v>
      </c>
      <c r="S127" s="19">
        <f t="shared" si="26"/>
        <v>0.1</v>
      </c>
      <c r="T127" s="58">
        <f t="shared" si="21"/>
        <v>1.5126817872031933E-6</v>
      </c>
    </row>
    <row r="128" spans="1:20" x14ac:dyDescent="0.2">
      <c r="A128" s="9" t="s">
        <v>69</v>
      </c>
      <c r="B128" s="9"/>
      <c r="C128" s="32">
        <v>41204.381999999998</v>
      </c>
      <c r="D128" s="32"/>
      <c r="E128">
        <f t="shared" si="15"/>
        <v>6918.0007839085138</v>
      </c>
      <c r="F128">
        <f t="shared" si="16"/>
        <v>6918</v>
      </c>
      <c r="G128">
        <f t="shared" si="17"/>
        <v>1.4459999947575852E-3</v>
      </c>
      <c r="I128">
        <f t="shared" si="25"/>
        <v>1.4459999947575852E-3</v>
      </c>
      <c r="O128">
        <f t="shared" ca="1" si="24"/>
        <v>6.1179530843473856E-2</v>
      </c>
      <c r="P128" s="61">
        <f t="shared" si="18"/>
        <v>-2.4433210092265206E-3</v>
      </c>
      <c r="Q128" s="2">
        <f t="shared" si="19"/>
        <v>26185.881999999998</v>
      </c>
      <c r="R128" s="58">
        <f t="shared" si="20"/>
        <v>1.5126817872031932E-5</v>
      </c>
      <c r="S128" s="19">
        <f t="shared" si="26"/>
        <v>0.1</v>
      </c>
      <c r="T128" s="58">
        <f t="shared" si="21"/>
        <v>1.5126817872031933E-6</v>
      </c>
    </row>
    <row r="129" spans="1:20" x14ac:dyDescent="0.2">
      <c r="A129" s="9" t="s">
        <v>72</v>
      </c>
      <c r="B129" s="9"/>
      <c r="C129" s="32">
        <v>41217.288</v>
      </c>
      <c r="D129" s="32"/>
      <c r="E129">
        <f t="shared" si="15"/>
        <v>6924.9974113671069</v>
      </c>
      <c r="F129">
        <f t="shared" si="16"/>
        <v>6925</v>
      </c>
      <c r="G129">
        <f t="shared" si="17"/>
        <v>-4.7750000012456439E-3</v>
      </c>
      <c r="I129">
        <f t="shared" si="25"/>
        <v>-4.7750000012456439E-3</v>
      </c>
      <c r="O129">
        <f t="shared" ca="1" si="24"/>
        <v>6.1098996201105676E-2</v>
      </c>
      <c r="P129" s="61">
        <f t="shared" si="18"/>
        <v>-2.4633277991617519E-3</v>
      </c>
      <c r="Q129" s="2">
        <f t="shared" si="19"/>
        <v>26198.788</v>
      </c>
      <c r="R129" s="58">
        <f t="shared" si="20"/>
        <v>5.3438283698873901E-6</v>
      </c>
      <c r="S129" s="19">
        <f t="shared" si="26"/>
        <v>0.1</v>
      </c>
      <c r="T129" s="58">
        <f t="shared" si="21"/>
        <v>5.3438283698873903E-7</v>
      </c>
    </row>
    <row r="130" spans="1:20" x14ac:dyDescent="0.2">
      <c r="A130" s="9" t="s">
        <v>71</v>
      </c>
      <c r="B130" s="9"/>
      <c r="C130" s="32">
        <v>41217.288</v>
      </c>
      <c r="D130" s="32"/>
      <c r="E130">
        <f t="shared" si="15"/>
        <v>6924.9974113671069</v>
      </c>
      <c r="F130">
        <f t="shared" si="16"/>
        <v>6925</v>
      </c>
      <c r="G130">
        <f t="shared" si="17"/>
        <v>-4.7750000012456439E-3</v>
      </c>
      <c r="I130">
        <f t="shared" si="25"/>
        <v>-4.7750000012456439E-3</v>
      </c>
      <c r="O130">
        <f t="shared" ca="1" si="24"/>
        <v>6.1098996201105676E-2</v>
      </c>
      <c r="P130" s="61">
        <f t="shared" si="18"/>
        <v>-2.4633277991617519E-3</v>
      </c>
      <c r="Q130" s="2">
        <f t="shared" si="19"/>
        <v>26198.788</v>
      </c>
      <c r="R130" s="58">
        <f t="shared" si="20"/>
        <v>5.3438283698873901E-6</v>
      </c>
      <c r="S130" s="19">
        <f t="shared" si="26"/>
        <v>0.1</v>
      </c>
      <c r="T130" s="58">
        <f t="shared" si="21"/>
        <v>5.3438283698873903E-7</v>
      </c>
    </row>
    <row r="131" spans="1:20" x14ac:dyDescent="0.2">
      <c r="A131" s="9" t="s">
        <v>70</v>
      </c>
      <c r="B131" s="9"/>
      <c r="C131" s="32">
        <v>41228.362000000001</v>
      </c>
      <c r="D131" s="32"/>
      <c r="E131">
        <f t="shared" si="15"/>
        <v>6931.0008711901692</v>
      </c>
      <c r="F131">
        <f t="shared" si="16"/>
        <v>6931</v>
      </c>
      <c r="G131">
        <f t="shared" si="17"/>
        <v>1.6069999983301386E-3</v>
      </c>
      <c r="I131">
        <f t="shared" si="25"/>
        <v>1.6069999983301386E-3</v>
      </c>
      <c r="O131">
        <f t="shared" ca="1" si="24"/>
        <v>6.1029966507647249E-2</v>
      </c>
      <c r="P131" s="61">
        <f t="shared" si="18"/>
        <v>-2.4805094279428293E-3</v>
      </c>
      <c r="Q131" s="2">
        <f t="shared" si="19"/>
        <v>26209.862000000001</v>
      </c>
      <c r="R131" s="58">
        <f t="shared" si="20"/>
        <v>1.6707733309870368E-5</v>
      </c>
      <c r="S131" s="19">
        <f t="shared" si="26"/>
        <v>0.1</v>
      </c>
      <c r="T131" s="58">
        <f t="shared" si="21"/>
        <v>1.6707733309870369E-6</v>
      </c>
    </row>
    <row r="132" spans="1:20" x14ac:dyDescent="0.2">
      <c r="A132" s="9" t="s">
        <v>69</v>
      </c>
      <c r="B132" s="9"/>
      <c r="C132" s="32">
        <v>41228.362000000001</v>
      </c>
      <c r="D132" s="32"/>
      <c r="E132">
        <f t="shared" si="15"/>
        <v>6931.0008711901692</v>
      </c>
      <c r="F132">
        <f t="shared" si="16"/>
        <v>6931</v>
      </c>
      <c r="G132">
        <f t="shared" si="17"/>
        <v>1.6069999983301386E-3</v>
      </c>
      <c r="I132">
        <f t="shared" si="25"/>
        <v>1.6069999983301386E-3</v>
      </c>
      <c r="O132">
        <f t="shared" ca="1" si="24"/>
        <v>6.1029966507647249E-2</v>
      </c>
      <c r="P132" s="61">
        <f t="shared" si="18"/>
        <v>-2.4805094279428293E-3</v>
      </c>
      <c r="Q132" s="2">
        <f t="shared" si="19"/>
        <v>26209.862000000001</v>
      </c>
      <c r="R132" s="58">
        <f t="shared" si="20"/>
        <v>1.6707733309870368E-5</v>
      </c>
      <c r="S132" s="19">
        <f t="shared" si="26"/>
        <v>0.1</v>
      </c>
      <c r="T132" s="58">
        <f t="shared" si="21"/>
        <v>1.6707733309870369E-6</v>
      </c>
    </row>
    <row r="133" spans="1:20" x14ac:dyDescent="0.2">
      <c r="A133" s="9" t="s">
        <v>70</v>
      </c>
      <c r="B133" s="9"/>
      <c r="C133" s="32">
        <v>41241.288999999997</v>
      </c>
      <c r="D133" s="32"/>
      <c r="E133">
        <f t="shared" si="15"/>
        <v>6938.0088832122665</v>
      </c>
      <c r="F133">
        <f t="shared" si="16"/>
        <v>6938</v>
      </c>
      <c r="G133">
        <f t="shared" si="17"/>
        <v>1.6385999995691236E-2</v>
      </c>
      <c r="I133">
        <f t="shared" si="25"/>
        <v>1.6385999995691236E-2</v>
      </c>
      <c r="O133">
        <f t="shared" ca="1" si="24"/>
        <v>6.0949431865279069E-2</v>
      </c>
      <c r="P133" s="61">
        <f t="shared" si="18"/>
        <v>-2.5005931051634532E-3</v>
      </c>
      <c r="Q133" s="2">
        <f t="shared" si="19"/>
        <v>26222.788999999997</v>
      </c>
      <c r="R133" s="58">
        <f t="shared" si="20"/>
        <v>3.5670339895725194E-4</v>
      </c>
      <c r="S133" s="19">
        <f t="shared" si="26"/>
        <v>0.1</v>
      </c>
      <c r="T133" s="58">
        <f t="shared" si="21"/>
        <v>3.5670339895725195E-5</v>
      </c>
    </row>
    <row r="134" spans="1:20" x14ac:dyDescent="0.2">
      <c r="A134" s="9" t="s">
        <v>69</v>
      </c>
      <c r="B134" s="9"/>
      <c r="C134" s="32">
        <v>41241.288999999997</v>
      </c>
      <c r="D134" s="32"/>
      <c r="E134">
        <f t="shared" si="15"/>
        <v>6938.0088832122665</v>
      </c>
      <c r="F134">
        <f t="shared" si="16"/>
        <v>6938</v>
      </c>
      <c r="G134">
        <f t="shared" si="17"/>
        <v>1.6385999995691236E-2</v>
      </c>
      <c r="I134">
        <f t="shared" si="25"/>
        <v>1.6385999995691236E-2</v>
      </c>
      <c r="O134">
        <f t="shared" ca="1" si="24"/>
        <v>6.0949431865279069E-2</v>
      </c>
      <c r="P134" s="61">
        <f t="shared" si="18"/>
        <v>-2.5005931051634532E-3</v>
      </c>
      <c r="Q134" s="2">
        <f t="shared" si="19"/>
        <v>26222.788999999997</v>
      </c>
      <c r="R134" s="58">
        <f t="shared" si="20"/>
        <v>3.5670339895725194E-4</v>
      </c>
      <c r="S134" s="19">
        <f t="shared" si="26"/>
        <v>0.1</v>
      </c>
      <c r="T134" s="58">
        <f t="shared" si="21"/>
        <v>3.5670339895725195E-5</v>
      </c>
    </row>
    <row r="135" spans="1:20" x14ac:dyDescent="0.2">
      <c r="A135" s="9" t="s">
        <v>73</v>
      </c>
      <c r="B135" s="9"/>
      <c r="C135" s="32">
        <v>41534.550000000003</v>
      </c>
      <c r="D135" s="32"/>
      <c r="E135">
        <f t="shared" si="15"/>
        <v>7096.9921441090582</v>
      </c>
      <c r="F135">
        <f t="shared" si="16"/>
        <v>7097</v>
      </c>
      <c r="G135">
        <f t="shared" si="17"/>
        <v>-1.4490999994450249E-2</v>
      </c>
      <c r="I135">
        <f t="shared" si="25"/>
        <v>-1.4490999994450249E-2</v>
      </c>
      <c r="O135">
        <f t="shared" ca="1" si="24"/>
        <v>5.9120144988630566E-2</v>
      </c>
      <c r="P135" s="61">
        <f t="shared" si="18"/>
        <v>-2.9679298339584693E-3</v>
      </c>
      <c r="Q135" s="2">
        <f t="shared" si="19"/>
        <v>26516.050000000003</v>
      </c>
      <c r="R135" s="58">
        <f t="shared" si="20"/>
        <v>1.3278114592361605E-4</v>
      </c>
      <c r="S135" s="19">
        <f t="shared" si="26"/>
        <v>0.1</v>
      </c>
      <c r="T135" s="58">
        <f t="shared" si="21"/>
        <v>1.3278114592361605E-5</v>
      </c>
    </row>
    <row r="136" spans="1:20" x14ac:dyDescent="0.2">
      <c r="A136" s="9" t="s">
        <v>73</v>
      </c>
      <c r="B136" s="9"/>
      <c r="C136" s="32">
        <v>41536.406000000003</v>
      </c>
      <c r="D136" s="32"/>
      <c r="E136">
        <f t="shared" si="15"/>
        <v>7097.9983226743107</v>
      </c>
      <c r="F136">
        <f t="shared" si="16"/>
        <v>7098</v>
      </c>
      <c r="G136">
        <f t="shared" si="17"/>
        <v>-3.0939999996917322E-3</v>
      </c>
      <c r="I136">
        <f t="shared" si="25"/>
        <v>-3.0939999996917322E-3</v>
      </c>
      <c r="O136">
        <f t="shared" ca="1" si="24"/>
        <v>5.9108640039720828E-2</v>
      </c>
      <c r="P136" s="61">
        <f t="shared" si="18"/>
        <v>-2.9709366518857992E-3</v>
      </c>
      <c r="Q136" s="2">
        <f t="shared" si="19"/>
        <v>26517.906000000003</v>
      </c>
      <c r="R136" s="58">
        <f t="shared" si="20"/>
        <v>1.5144587573204035E-8</v>
      </c>
      <c r="S136" s="19">
        <f t="shared" si="26"/>
        <v>0.1</v>
      </c>
      <c r="T136" s="58">
        <f t="shared" si="21"/>
        <v>1.5144587573204036E-9</v>
      </c>
    </row>
    <row r="137" spans="1:20" x14ac:dyDescent="0.2">
      <c r="A137" s="9" t="s">
        <v>73</v>
      </c>
      <c r="B137" s="9"/>
      <c r="C137" s="32">
        <v>41536.413999999997</v>
      </c>
      <c r="D137" s="32"/>
      <c r="E137">
        <f t="shared" si="15"/>
        <v>7098.0026596508824</v>
      </c>
      <c r="F137">
        <f t="shared" si="16"/>
        <v>7098</v>
      </c>
      <c r="G137">
        <f t="shared" si="17"/>
        <v>4.9059999946621247E-3</v>
      </c>
      <c r="I137">
        <f t="shared" si="25"/>
        <v>4.9059999946621247E-3</v>
      </c>
      <c r="O137">
        <f t="shared" ca="1" si="24"/>
        <v>5.9108640039720828E-2</v>
      </c>
      <c r="P137" s="61">
        <f t="shared" si="18"/>
        <v>-2.9709366518857992E-3</v>
      </c>
      <c r="Q137" s="2">
        <f t="shared" si="19"/>
        <v>26517.913999999997</v>
      </c>
      <c r="R137" s="58">
        <f t="shared" si="20"/>
        <v>6.2046130933729647E-5</v>
      </c>
      <c r="S137" s="19">
        <f t="shared" si="26"/>
        <v>0.1</v>
      </c>
      <c r="T137" s="58">
        <f t="shared" si="21"/>
        <v>6.2046130933729654E-6</v>
      </c>
    </row>
    <row r="138" spans="1:20" x14ac:dyDescent="0.2">
      <c r="A138" s="9" t="s">
        <v>73</v>
      </c>
      <c r="B138" s="9"/>
      <c r="C138" s="32">
        <v>41560.385999999999</v>
      </c>
      <c r="D138" s="32"/>
      <c r="E138">
        <f t="shared" si="15"/>
        <v>7110.9984099559624</v>
      </c>
      <c r="F138">
        <f t="shared" si="16"/>
        <v>7111</v>
      </c>
      <c r="G138">
        <f t="shared" si="17"/>
        <v>-2.9330000033951364E-3</v>
      </c>
      <c r="I138">
        <f t="shared" si="25"/>
        <v>-2.9330000033951364E-3</v>
      </c>
      <c r="O138">
        <f t="shared" ca="1" si="24"/>
        <v>5.895907570389422E-2</v>
      </c>
      <c r="P138" s="61">
        <f t="shared" si="18"/>
        <v>-3.0101021722264767E-3</v>
      </c>
      <c r="Q138" s="2">
        <f t="shared" si="19"/>
        <v>26541.885999999999</v>
      </c>
      <c r="R138" s="58">
        <f t="shared" si="20"/>
        <v>5.9447444384965035E-9</v>
      </c>
      <c r="S138" s="19">
        <f t="shared" si="26"/>
        <v>0.1</v>
      </c>
      <c r="T138" s="58">
        <f t="shared" si="21"/>
        <v>5.9447444384965043E-10</v>
      </c>
    </row>
    <row r="139" spans="1:20" x14ac:dyDescent="0.2">
      <c r="A139" s="9" t="s">
        <v>74</v>
      </c>
      <c r="B139" s="9"/>
      <c r="C139" s="32">
        <v>41868.447</v>
      </c>
      <c r="D139" s="32"/>
      <c r="E139">
        <f t="shared" si="15"/>
        <v>7278.005077515324</v>
      </c>
      <c r="F139">
        <f t="shared" si="16"/>
        <v>7278</v>
      </c>
      <c r="G139">
        <f t="shared" si="17"/>
        <v>9.3659999984083697E-3</v>
      </c>
      <c r="I139">
        <f t="shared" si="25"/>
        <v>9.3659999984083697E-3</v>
      </c>
      <c r="O139">
        <f t="shared" ca="1" si="24"/>
        <v>5.7037749235967813E-2</v>
      </c>
      <c r="P139" s="61">
        <f t="shared" si="18"/>
        <v>-3.5259275478055734E-3</v>
      </c>
      <c r="Q139" s="2">
        <f t="shared" si="19"/>
        <v>26849.947</v>
      </c>
      <c r="R139" s="58">
        <f t="shared" si="20"/>
        <v>1.6620179585682986E-4</v>
      </c>
      <c r="S139" s="19">
        <f t="shared" si="26"/>
        <v>0.1</v>
      </c>
      <c r="T139" s="58">
        <f t="shared" si="21"/>
        <v>1.6620179585682988E-5</v>
      </c>
    </row>
    <row r="140" spans="1:20" x14ac:dyDescent="0.2">
      <c r="A140" s="9" t="s">
        <v>74</v>
      </c>
      <c r="B140" s="9"/>
      <c r="C140" s="32">
        <v>41868.447999999997</v>
      </c>
      <c r="D140" s="32"/>
      <c r="E140">
        <f t="shared" si="15"/>
        <v>7278.0056196373935</v>
      </c>
      <c r="F140">
        <f t="shared" si="16"/>
        <v>7278</v>
      </c>
      <c r="G140">
        <f t="shared" si="17"/>
        <v>1.0365999994974118E-2</v>
      </c>
      <c r="I140">
        <f t="shared" si="25"/>
        <v>1.0365999994974118E-2</v>
      </c>
      <c r="O140">
        <f t="shared" ca="1" si="24"/>
        <v>5.7037749235967813E-2</v>
      </c>
      <c r="P140" s="61">
        <f t="shared" si="18"/>
        <v>-3.5259275478055734E-3</v>
      </c>
      <c r="Q140" s="2">
        <f t="shared" si="19"/>
        <v>26849.947999999997</v>
      </c>
      <c r="R140" s="58">
        <f t="shared" si="20"/>
        <v>1.9298565085384099E-4</v>
      </c>
      <c r="S140" s="19">
        <f t="shared" si="26"/>
        <v>0.1</v>
      </c>
      <c r="T140" s="58">
        <f t="shared" si="21"/>
        <v>1.9298565085384102E-5</v>
      </c>
    </row>
    <row r="141" spans="1:20" x14ac:dyDescent="0.2">
      <c r="A141" s="9" t="s">
        <v>74</v>
      </c>
      <c r="B141" s="9"/>
      <c r="C141" s="32">
        <v>41903.497000000003</v>
      </c>
      <c r="D141" s="32"/>
      <c r="E141">
        <f t="shared" si="15"/>
        <v>7297.006456131754</v>
      </c>
      <c r="F141">
        <f t="shared" si="16"/>
        <v>7297</v>
      </c>
      <c r="G141">
        <f t="shared" si="17"/>
        <v>1.1909000000741798E-2</v>
      </c>
      <c r="I141">
        <f t="shared" si="25"/>
        <v>1.1909000000741798E-2</v>
      </c>
      <c r="O141">
        <f t="shared" ca="1" si="24"/>
        <v>5.6819155206682778E-2</v>
      </c>
      <c r="P141" s="61">
        <f t="shared" si="18"/>
        <v>-3.5861072323838047E-3</v>
      </c>
      <c r="Q141" s="2">
        <f t="shared" si="19"/>
        <v>26884.997000000003</v>
      </c>
      <c r="R141" s="58">
        <f t="shared" si="20"/>
        <v>2.4009834816606139E-4</v>
      </c>
      <c r="S141" s="19">
        <f t="shared" si="26"/>
        <v>0.1</v>
      </c>
      <c r="T141" s="58">
        <f t="shared" si="21"/>
        <v>2.4009834816606139E-5</v>
      </c>
    </row>
    <row r="142" spans="1:20" x14ac:dyDescent="0.2">
      <c r="A142" s="9" t="s">
        <v>75</v>
      </c>
      <c r="B142" s="9"/>
      <c r="C142" s="32">
        <v>41916.394999999997</v>
      </c>
      <c r="D142" s="32"/>
      <c r="E142">
        <f t="shared" si="15"/>
        <v>7303.9987466137673</v>
      </c>
      <c r="F142">
        <f t="shared" si="16"/>
        <v>7304</v>
      </c>
      <c r="G142">
        <f t="shared" si="17"/>
        <v>-2.3120000041672029E-3</v>
      </c>
      <c r="I142">
        <f t="shared" si="25"/>
        <v>-2.3120000041672029E-3</v>
      </c>
      <c r="O142">
        <f t="shared" ca="1" si="24"/>
        <v>5.6738620564314599E-2</v>
      </c>
      <c r="P142" s="61">
        <f t="shared" si="18"/>
        <v>-3.6083555824085456E-3</v>
      </c>
      <c r="Q142" s="2">
        <f t="shared" si="19"/>
        <v>26897.894999999997</v>
      </c>
      <c r="R142" s="58">
        <f t="shared" si="20"/>
        <v>1.680537785237446E-6</v>
      </c>
      <c r="S142" s="19">
        <f t="shared" si="26"/>
        <v>0.1</v>
      </c>
      <c r="T142" s="58">
        <f t="shared" si="21"/>
        <v>1.680537785237446E-7</v>
      </c>
    </row>
    <row r="143" spans="1:20" x14ac:dyDescent="0.2">
      <c r="A143" s="9" t="s">
        <v>76</v>
      </c>
      <c r="B143" s="9"/>
      <c r="C143" s="32">
        <v>42272.413</v>
      </c>
      <c r="D143" s="32"/>
      <c r="E143">
        <f t="shared" si="15"/>
        <v>7497.0039623702223</v>
      </c>
      <c r="F143">
        <f t="shared" si="16"/>
        <v>7497</v>
      </c>
      <c r="G143">
        <f t="shared" si="17"/>
        <v>7.3090000005322509E-3</v>
      </c>
      <c r="I143">
        <f t="shared" si="25"/>
        <v>7.3090000005322509E-3</v>
      </c>
      <c r="O143">
        <f t="shared" ca="1" si="24"/>
        <v>5.4518165424734977E-2</v>
      </c>
      <c r="P143" s="61">
        <f t="shared" si="18"/>
        <v>-4.2380812397727202E-3</v>
      </c>
      <c r="Q143" s="2">
        <f t="shared" si="19"/>
        <v>27253.913</v>
      </c>
      <c r="R143" s="58">
        <f t="shared" si="20"/>
        <v>1.33335085170203E-4</v>
      </c>
      <c r="S143" s="19">
        <f t="shared" si="26"/>
        <v>0.1</v>
      </c>
      <c r="T143" s="58">
        <f t="shared" si="21"/>
        <v>1.3333508517020301E-5</v>
      </c>
    </row>
    <row r="144" spans="1:20" x14ac:dyDescent="0.2">
      <c r="A144" s="9" t="s">
        <v>76</v>
      </c>
      <c r="B144" s="9"/>
      <c r="C144" s="32">
        <v>42296.381000000001</v>
      </c>
      <c r="D144" s="32"/>
      <c r="E144">
        <f t="shared" si="15"/>
        <v>7509.9975441870147</v>
      </c>
      <c r="F144">
        <f t="shared" si="16"/>
        <v>7510</v>
      </c>
      <c r="G144">
        <f t="shared" si="17"/>
        <v>-4.5299999983399175E-3</v>
      </c>
      <c r="I144">
        <f t="shared" si="25"/>
        <v>-4.5299999983399175E-3</v>
      </c>
      <c r="O144">
        <f t="shared" ca="1" si="24"/>
        <v>5.4368601088908369E-2</v>
      </c>
      <c r="P144" s="61">
        <f t="shared" si="18"/>
        <v>-4.2816293353807496E-3</v>
      </c>
      <c r="Q144" s="2">
        <f t="shared" si="19"/>
        <v>27277.881000000001</v>
      </c>
      <c r="R144" s="58">
        <f t="shared" si="20"/>
        <v>6.1687986218776611E-8</v>
      </c>
      <c r="S144" s="19">
        <f t="shared" si="26"/>
        <v>0.1</v>
      </c>
      <c r="T144" s="58">
        <f t="shared" si="21"/>
        <v>6.1687986218776616E-9</v>
      </c>
    </row>
    <row r="145" spans="1:20" x14ac:dyDescent="0.2">
      <c r="A145" s="9" t="s">
        <v>77</v>
      </c>
      <c r="B145" s="9"/>
      <c r="C145" s="32">
        <v>42604.434999999998</v>
      </c>
      <c r="D145" s="32"/>
      <c r="E145">
        <f t="shared" si="15"/>
        <v>7677.0004168918713</v>
      </c>
      <c r="F145">
        <f t="shared" si="16"/>
        <v>7677</v>
      </c>
      <c r="G145">
        <f t="shared" si="17"/>
        <v>7.6899999839952216E-4</v>
      </c>
      <c r="I145">
        <f t="shared" si="25"/>
        <v>7.6899999839952216E-4</v>
      </c>
      <c r="O145">
        <f t="shared" ref="O145:O176" ca="1" si="27">+C$11+C$12*F145</f>
        <v>5.2447274620981948E-2</v>
      </c>
      <c r="P145" s="61">
        <f t="shared" si="18"/>
        <v>-4.853753947086599E-3</v>
      </c>
      <c r="Q145" s="2">
        <f t="shared" si="19"/>
        <v>27585.934999999998</v>
      </c>
      <c r="R145" s="58">
        <f t="shared" si="20"/>
        <v>3.1615361931479742E-5</v>
      </c>
      <c r="S145" s="19">
        <f t="shared" si="26"/>
        <v>0.1</v>
      </c>
      <c r="T145" s="58">
        <f t="shared" si="21"/>
        <v>3.1615361931479746E-6</v>
      </c>
    </row>
    <row r="146" spans="1:20" x14ac:dyDescent="0.2">
      <c r="A146" s="9" t="s">
        <v>77</v>
      </c>
      <c r="B146" s="9"/>
      <c r="C146" s="32">
        <v>42628.413999999997</v>
      </c>
      <c r="D146" s="32"/>
      <c r="E146">
        <f t="shared" si="15"/>
        <v>7689.9999620514527</v>
      </c>
      <c r="F146">
        <f t="shared" si="16"/>
        <v>7690</v>
      </c>
      <c r="G146">
        <f t="shared" si="17"/>
        <v>-7.0000001869630069E-5</v>
      </c>
      <c r="I146">
        <f t="shared" si="25"/>
        <v>-7.0000001869630069E-5</v>
      </c>
      <c r="O146">
        <f t="shared" ca="1" si="27"/>
        <v>5.2297710285155341E-2</v>
      </c>
      <c r="P146" s="61">
        <f t="shared" si="18"/>
        <v>-4.8992791443190006E-3</v>
      </c>
      <c r="Q146" s="2">
        <f t="shared" si="19"/>
        <v>27609.913999999997</v>
      </c>
      <c r="R146" s="58">
        <f t="shared" si="20"/>
        <v>2.3321937035696529E-5</v>
      </c>
      <c r="S146" s="19">
        <f t="shared" si="26"/>
        <v>0.1</v>
      </c>
      <c r="T146" s="58">
        <f t="shared" si="21"/>
        <v>2.332193703569653E-6</v>
      </c>
    </row>
    <row r="147" spans="1:20" x14ac:dyDescent="0.2">
      <c r="A147" s="9" t="s">
        <v>78</v>
      </c>
      <c r="B147" s="9"/>
      <c r="C147" s="32">
        <v>42689.286</v>
      </c>
      <c r="D147" s="32"/>
      <c r="E147">
        <f t="shared" si="15"/>
        <v>7723.0000168057832</v>
      </c>
      <c r="F147">
        <f t="shared" si="16"/>
        <v>7723</v>
      </c>
      <c r="G147">
        <f t="shared" si="17"/>
        <v>3.0999995942693204E-5</v>
      </c>
      <c r="I147">
        <f t="shared" si="25"/>
        <v>3.0999995942693204E-5</v>
      </c>
      <c r="O147">
        <f t="shared" ca="1" si="27"/>
        <v>5.191804697113396E-2</v>
      </c>
      <c r="P147" s="61">
        <f t="shared" si="18"/>
        <v>-5.015484397179408E-3</v>
      </c>
      <c r="Q147" s="2">
        <f t="shared" si="19"/>
        <v>27670.786</v>
      </c>
      <c r="R147" s="58">
        <f t="shared" si="20"/>
        <v>2.5467004730024944E-5</v>
      </c>
      <c r="S147" s="19">
        <f t="shared" si="26"/>
        <v>0.1</v>
      </c>
      <c r="T147" s="58">
        <f t="shared" si="21"/>
        <v>2.5467004730024945E-6</v>
      </c>
    </row>
    <row r="148" spans="1:20" x14ac:dyDescent="0.2">
      <c r="A148" s="9" t="s">
        <v>79</v>
      </c>
      <c r="B148" s="9"/>
      <c r="C148" s="32">
        <v>42899.565999999999</v>
      </c>
      <c r="D148" s="32"/>
      <c r="E148">
        <f t="shared" si="15"/>
        <v>7836.9974460629182</v>
      </c>
      <c r="F148">
        <f t="shared" si="16"/>
        <v>7837</v>
      </c>
      <c r="G148">
        <f t="shared" si="17"/>
        <v>-4.7110000014072284E-3</v>
      </c>
      <c r="I148">
        <f t="shared" si="25"/>
        <v>-4.7110000014072284E-3</v>
      </c>
      <c r="O148">
        <f t="shared" ca="1" si="27"/>
        <v>5.0606482795423707E-2</v>
      </c>
      <c r="P148" s="61">
        <f t="shared" si="18"/>
        <v>-5.4240002699052839E-3</v>
      </c>
      <c r="Q148" s="2">
        <f t="shared" si="19"/>
        <v>27881.065999999999</v>
      </c>
      <c r="R148" s="58">
        <f t="shared" si="20"/>
        <v>5.0836938287829924E-7</v>
      </c>
      <c r="S148" s="19">
        <f t="shared" si="26"/>
        <v>0.1</v>
      </c>
      <c r="T148" s="58">
        <f t="shared" si="21"/>
        <v>5.0836938287829929E-8</v>
      </c>
    </row>
    <row r="149" spans="1:20" x14ac:dyDescent="0.2">
      <c r="A149" s="9" t="s">
        <v>58</v>
      </c>
      <c r="B149" s="9"/>
      <c r="C149" s="32">
        <v>42932.76</v>
      </c>
      <c r="D149" s="32"/>
      <c r="E149">
        <f t="shared" ref="E149:E212" si="28">+(C149-C$7)/C$8</f>
        <v>7854.9926461140967</v>
      </c>
      <c r="F149">
        <f t="shared" ref="F149:F212" si="29">ROUND(2*E149,0)/2</f>
        <v>7855</v>
      </c>
      <c r="G149">
        <f t="shared" ref="G149:G212" si="30">+C149-(C$7+F149*C$8)</f>
        <v>-1.3565000001108274E-2</v>
      </c>
      <c r="I149">
        <f t="shared" si="25"/>
        <v>-1.3565000001108274E-2</v>
      </c>
      <c r="O149">
        <f t="shared" ca="1" si="27"/>
        <v>5.039939371504841E-2</v>
      </c>
      <c r="P149" s="61">
        <f t="shared" ref="P149:P212" si="31">+D$11+D$12*F149+D$13*F149^2</f>
        <v>-5.4895065354113766E-3</v>
      </c>
      <c r="Q149" s="2">
        <f t="shared" ref="Q149:Q212" si="32">+C149-15018.5</f>
        <v>27914.260000000002</v>
      </c>
      <c r="R149" s="58">
        <f t="shared" si="20"/>
        <v>6.5213594714513286E-5</v>
      </c>
      <c r="S149" s="19">
        <f t="shared" si="26"/>
        <v>0.1</v>
      </c>
      <c r="T149" s="58">
        <f t="shared" si="21"/>
        <v>6.5213594714513288E-6</v>
      </c>
    </row>
    <row r="150" spans="1:20" x14ac:dyDescent="0.2">
      <c r="A150" s="9" t="s">
        <v>58</v>
      </c>
      <c r="B150" s="9"/>
      <c r="C150" s="32">
        <v>42932.764000000003</v>
      </c>
      <c r="D150" s="32"/>
      <c r="E150">
        <f t="shared" si="28"/>
        <v>7854.9948146023844</v>
      </c>
      <c r="F150">
        <f t="shared" si="29"/>
        <v>7855</v>
      </c>
      <c r="G150">
        <f t="shared" si="30"/>
        <v>-9.5650000002933666E-3</v>
      </c>
      <c r="I150">
        <f t="shared" si="25"/>
        <v>-9.5650000002933666E-3</v>
      </c>
      <c r="O150">
        <f t="shared" ca="1" si="27"/>
        <v>5.039939371504841E-2</v>
      </c>
      <c r="P150" s="61">
        <f t="shared" si="31"/>
        <v>-5.4895065354113766E-3</v>
      </c>
      <c r="Q150" s="2">
        <f t="shared" si="32"/>
        <v>27914.264000000003</v>
      </c>
      <c r="R150" s="58">
        <f t="shared" ref="R150:R213" si="33">+(P150-G150)^2</f>
        <v>1.6609646982295808E-5</v>
      </c>
      <c r="S150" s="19">
        <f t="shared" si="26"/>
        <v>0.1</v>
      </c>
      <c r="T150" s="58">
        <f t="shared" ref="T150:T213" si="34">+S150*R150</f>
        <v>1.660964698229581E-6</v>
      </c>
    </row>
    <row r="151" spans="1:20" x14ac:dyDescent="0.2">
      <c r="A151" s="9" t="s">
        <v>58</v>
      </c>
      <c r="B151" s="9"/>
      <c r="C151" s="32">
        <v>42932.769</v>
      </c>
      <c r="D151" s="32"/>
      <c r="E151">
        <f t="shared" si="28"/>
        <v>7854.9975252127415</v>
      </c>
      <c r="F151">
        <f t="shared" si="29"/>
        <v>7855</v>
      </c>
      <c r="G151">
        <f t="shared" si="30"/>
        <v>-4.5650000029127114E-3</v>
      </c>
      <c r="I151">
        <f t="shared" si="25"/>
        <v>-4.5650000029127114E-3</v>
      </c>
      <c r="O151">
        <f t="shared" ca="1" si="27"/>
        <v>5.039939371504841E-2</v>
      </c>
      <c r="P151" s="61">
        <f t="shared" si="31"/>
        <v>-5.4895065354113766E-3</v>
      </c>
      <c r="Q151" s="2">
        <f t="shared" si="32"/>
        <v>27914.269</v>
      </c>
      <c r="R151" s="58">
        <f t="shared" si="33"/>
        <v>8.5471232863270554E-7</v>
      </c>
      <c r="S151" s="19">
        <f t="shared" si="26"/>
        <v>0.1</v>
      </c>
      <c r="T151" s="58">
        <f t="shared" si="34"/>
        <v>8.5471232863270562E-8</v>
      </c>
    </row>
    <row r="152" spans="1:20" x14ac:dyDescent="0.2">
      <c r="A152" s="9" t="s">
        <v>80</v>
      </c>
      <c r="B152" s="9"/>
      <c r="C152" s="32">
        <v>42936.459000000003</v>
      </c>
      <c r="D152" s="32"/>
      <c r="E152">
        <f t="shared" si="28"/>
        <v>7856.9979556576682</v>
      </c>
      <c r="F152">
        <f t="shared" si="29"/>
        <v>7857</v>
      </c>
      <c r="G152">
        <f t="shared" si="30"/>
        <v>-3.7709999960497953E-3</v>
      </c>
      <c r="I152">
        <f t="shared" si="25"/>
        <v>-3.7709999960497953E-3</v>
      </c>
      <c r="O152">
        <f t="shared" ca="1" si="27"/>
        <v>5.0376383817228934E-2</v>
      </c>
      <c r="P152" s="61">
        <f t="shared" si="31"/>
        <v>-5.4968019076609802E-3</v>
      </c>
      <c r="Q152" s="2">
        <f t="shared" si="32"/>
        <v>27917.959000000003</v>
      </c>
      <c r="R152" s="58">
        <f t="shared" si="33"/>
        <v>2.9783922381208201E-6</v>
      </c>
      <c r="S152" s="19">
        <f t="shared" si="26"/>
        <v>0.1</v>
      </c>
      <c r="T152" s="58">
        <f t="shared" si="34"/>
        <v>2.9783922381208205E-7</v>
      </c>
    </row>
    <row r="153" spans="1:20" x14ac:dyDescent="0.2">
      <c r="A153" s="9" t="s">
        <v>58</v>
      </c>
      <c r="B153" s="9"/>
      <c r="C153" s="32">
        <v>42991.803</v>
      </c>
      <c r="D153" s="32"/>
      <c r="E153">
        <f t="shared" si="28"/>
        <v>7887.0011595991109</v>
      </c>
      <c r="F153">
        <f t="shared" si="29"/>
        <v>7887</v>
      </c>
      <c r="G153">
        <f t="shared" si="30"/>
        <v>2.1389999965322204E-3</v>
      </c>
      <c r="I153">
        <f t="shared" si="25"/>
        <v>2.1389999965322204E-3</v>
      </c>
      <c r="O153">
        <f t="shared" ca="1" si="27"/>
        <v>5.0031235349936767E-2</v>
      </c>
      <c r="P153" s="61">
        <f t="shared" si="31"/>
        <v>-5.606638050712591E-3</v>
      </c>
      <c r="Q153" s="2">
        <f t="shared" si="32"/>
        <v>27973.303</v>
      </c>
      <c r="R153" s="58">
        <f t="shared" si="33"/>
        <v>5.9994908758926415E-5</v>
      </c>
      <c r="S153" s="19">
        <f t="shared" si="26"/>
        <v>0.1</v>
      </c>
      <c r="T153" s="58">
        <f t="shared" si="34"/>
        <v>5.9994908758926422E-6</v>
      </c>
    </row>
    <row r="154" spans="1:20" x14ac:dyDescent="0.2">
      <c r="A154" s="9" t="s">
        <v>58</v>
      </c>
      <c r="B154" s="9"/>
      <c r="C154" s="32">
        <v>43015.777000000002</v>
      </c>
      <c r="D154" s="32"/>
      <c r="E154">
        <f t="shared" si="28"/>
        <v>7899.9979941483343</v>
      </c>
      <c r="F154">
        <f t="shared" si="29"/>
        <v>7900</v>
      </c>
      <c r="G154">
        <f t="shared" si="30"/>
        <v>-3.7000000011175871E-3</v>
      </c>
      <c r="I154">
        <f t="shared" ref="I154:I185" si="35">G154</f>
        <v>-3.7000000011175871E-3</v>
      </c>
      <c r="O154">
        <f t="shared" ca="1" si="27"/>
        <v>4.988167101411016E-2</v>
      </c>
      <c r="P154" s="61">
        <f t="shared" si="31"/>
        <v>-5.6544698665067575E-3</v>
      </c>
      <c r="Q154" s="2">
        <f t="shared" si="32"/>
        <v>27997.277000000002</v>
      </c>
      <c r="R154" s="58">
        <f t="shared" si="33"/>
        <v>3.8199524547143617E-6</v>
      </c>
      <c r="S154" s="19">
        <f t="shared" ref="S154:S185" si="36">S$16</f>
        <v>0.1</v>
      </c>
      <c r="T154" s="58">
        <f t="shared" si="34"/>
        <v>3.8199524547143621E-7</v>
      </c>
    </row>
    <row r="155" spans="1:20" x14ac:dyDescent="0.2">
      <c r="A155" s="9" t="s">
        <v>58</v>
      </c>
      <c r="B155" s="9"/>
      <c r="C155" s="32">
        <v>43039.743000000002</v>
      </c>
      <c r="D155" s="32"/>
      <c r="E155">
        <f t="shared" si="28"/>
        <v>7912.9904917209833</v>
      </c>
      <c r="F155">
        <f t="shared" si="29"/>
        <v>7913</v>
      </c>
      <c r="G155">
        <f t="shared" si="30"/>
        <v>-1.7539000000397209E-2</v>
      </c>
      <c r="I155">
        <f t="shared" si="35"/>
        <v>-1.7539000000397209E-2</v>
      </c>
      <c r="O155">
        <f t="shared" ca="1" si="27"/>
        <v>4.9732106678283552E-2</v>
      </c>
      <c r="P155" s="61">
        <f t="shared" si="31"/>
        <v>-5.702444472973793E-3</v>
      </c>
      <c r="Q155" s="2">
        <f t="shared" si="32"/>
        <v>28021.243000000002</v>
      </c>
      <c r="R155" s="58">
        <f t="shared" si="33"/>
        <v>1.4010404675377782E-4</v>
      </c>
      <c r="S155" s="19">
        <f t="shared" si="36"/>
        <v>0.1</v>
      </c>
      <c r="T155" s="58">
        <f t="shared" si="34"/>
        <v>1.4010404675377783E-5</v>
      </c>
    </row>
    <row r="156" spans="1:20" x14ac:dyDescent="0.2">
      <c r="A156" s="9" t="s">
        <v>81</v>
      </c>
      <c r="B156" s="9"/>
      <c r="C156" s="32">
        <v>43043.438999999998</v>
      </c>
      <c r="D156" s="32"/>
      <c r="E156">
        <f t="shared" si="28"/>
        <v>7914.9941748983374</v>
      </c>
      <c r="F156">
        <f t="shared" si="29"/>
        <v>7915</v>
      </c>
      <c r="G156">
        <f t="shared" si="30"/>
        <v>-1.0745000006863847E-2</v>
      </c>
      <c r="I156">
        <f t="shared" si="35"/>
        <v>-1.0745000006863847E-2</v>
      </c>
      <c r="O156">
        <f t="shared" ca="1" si="27"/>
        <v>4.9709096780464077E-2</v>
      </c>
      <c r="P156" s="61">
        <f t="shared" si="31"/>
        <v>-5.7098378553893901E-3</v>
      </c>
      <c r="Q156" s="2">
        <f t="shared" si="32"/>
        <v>28024.938999999998</v>
      </c>
      <c r="R156" s="58">
        <f t="shared" si="33"/>
        <v>2.5352857891640885E-5</v>
      </c>
      <c r="S156" s="19">
        <f t="shared" si="36"/>
        <v>0.1</v>
      </c>
      <c r="T156" s="58">
        <f t="shared" si="34"/>
        <v>2.5352857891640886E-6</v>
      </c>
    </row>
    <row r="157" spans="1:20" x14ac:dyDescent="0.2">
      <c r="A157" s="9" t="s">
        <v>81</v>
      </c>
      <c r="B157" s="9"/>
      <c r="C157" s="32">
        <v>43045.286</v>
      </c>
      <c r="D157" s="32"/>
      <c r="E157">
        <f t="shared" si="28"/>
        <v>7915.9954743649441</v>
      </c>
      <c r="F157">
        <f t="shared" si="29"/>
        <v>7916</v>
      </c>
      <c r="G157">
        <f t="shared" si="30"/>
        <v>-8.3480000030249357E-3</v>
      </c>
      <c r="I157">
        <f t="shared" si="35"/>
        <v>-8.3480000030249357E-3</v>
      </c>
      <c r="O157">
        <f t="shared" ca="1" si="27"/>
        <v>4.9697591831554339E-2</v>
      </c>
      <c r="P157" s="61">
        <f t="shared" si="31"/>
        <v>-5.7135358139700256E-3</v>
      </c>
      <c r="Q157" s="2">
        <f t="shared" si="32"/>
        <v>28026.786</v>
      </c>
      <c r="R157" s="58">
        <f t="shared" si="33"/>
        <v>6.9404015634127451E-6</v>
      </c>
      <c r="S157" s="19">
        <f t="shared" si="36"/>
        <v>0.1</v>
      </c>
      <c r="T157" s="58">
        <f t="shared" si="34"/>
        <v>6.9404015634127457E-7</v>
      </c>
    </row>
    <row r="158" spans="1:20" x14ac:dyDescent="0.2">
      <c r="A158" s="9" t="s">
        <v>82</v>
      </c>
      <c r="B158" s="9"/>
      <c r="C158" s="32">
        <v>43327.512000000002</v>
      </c>
      <c r="D158" s="32"/>
      <c r="E158">
        <f t="shared" si="28"/>
        <v>8068.9964181994719</v>
      </c>
      <c r="F158">
        <f t="shared" si="29"/>
        <v>8069</v>
      </c>
      <c r="G158">
        <f t="shared" si="30"/>
        <v>-6.6070000029867515E-3</v>
      </c>
      <c r="I158">
        <f t="shared" si="35"/>
        <v>-6.6070000029867515E-3</v>
      </c>
      <c r="O158">
        <f t="shared" ca="1" si="27"/>
        <v>4.7937334648364263E-2</v>
      </c>
      <c r="P158" s="61">
        <f t="shared" si="31"/>
        <v>-6.2892774230621749E-3</v>
      </c>
      <c r="Q158" s="2">
        <f t="shared" si="32"/>
        <v>28309.012000000002</v>
      </c>
      <c r="R158" s="58">
        <f t="shared" si="33"/>
        <v>1.0094763779392894E-7</v>
      </c>
      <c r="S158" s="19">
        <f t="shared" si="36"/>
        <v>0.1</v>
      </c>
      <c r="T158" s="58">
        <f t="shared" si="34"/>
        <v>1.0094763779392894E-8</v>
      </c>
    </row>
    <row r="159" spans="1:20" x14ac:dyDescent="0.2">
      <c r="A159" s="9" t="s">
        <v>83</v>
      </c>
      <c r="B159" s="9"/>
      <c r="C159" s="32">
        <v>43622.639000000003</v>
      </c>
      <c r="D159" s="32"/>
      <c r="E159">
        <f t="shared" si="28"/>
        <v>8228.9912788822312</v>
      </c>
      <c r="F159">
        <f t="shared" si="29"/>
        <v>8229</v>
      </c>
      <c r="G159">
        <f t="shared" si="30"/>
        <v>-1.6086999996332452E-2</v>
      </c>
      <c r="I159">
        <f t="shared" si="35"/>
        <v>-1.6086999996332452E-2</v>
      </c>
      <c r="O159">
        <f t="shared" ca="1" si="27"/>
        <v>4.6096542822806022E-2</v>
      </c>
      <c r="P159" s="61">
        <f t="shared" si="31"/>
        <v>-6.9125168287357472E-3</v>
      </c>
      <c r="Q159" s="2">
        <f t="shared" si="32"/>
        <v>28604.139000000003</v>
      </c>
      <c r="R159" s="58">
        <f t="shared" si="33"/>
        <v>8.4171141392515268E-5</v>
      </c>
      <c r="S159" s="19">
        <f t="shared" si="36"/>
        <v>0.1</v>
      </c>
      <c r="T159" s="58">
        <f t="shared" si="34"/>
        <v>8.4171141392515264E-6</v>
      </c>
    </row>
    <row r="160" spans="1:20" x14ac:dyDescent="0.2">
      <c r="A160" s="9" t="s">
        <v>84</v>
      </c>
      <c r="B160" s="9"/>
      <c r="C160" s="32">
        <v>43707.493000000002</v>
      </c>
      <c r="D160" s="32"/>
      <c r="E160">
        <f t="shared" si="28"/>
        <v>8274.9925051623577</v>
      </c>
      <c r="F160">
        <f t="shared" si="29"/>
        <v>8275</v>
      </c>
      <c r="G160">
        <f t="shared" si="30"/>
        <v>-1.3825000001816079E-2</v>
      </c>
      <c r="I160">
        <f t="shared" si="35"/>
        <v>-1.3825000001816079E-2</v>
      </c>
      <c r="O160">
        <f t="shared" ca="1" si="27"/>
        <v>4.5567315172958034E-2</v>
      </c>
      <c r="P160" s="61">
        <f t="shared" si="31"/>
        <v>-7.0957013661986368E-3</v>
      </c>
      <c r="Q160" s="2">
        <f t="shared" si="32"/>
        <v>28688.993000000002</v>
      </c>
      <c r="R160" s="58">
        <f t="shared" si="33"/>
        <v>4.5283460127322772E-5</v>
      </c>
      <c r="S160" s="19">
        <f t="shared" si="36"/>
        <v>0.1</v>
      </c>
      <c r="T160" s="58">
        <f t="shared" si="34"/>
        <v>4.5283460127322777E-6</v>
      </c>
    </row>
    <row r="161" spans="1:20" x14ac:dyDescent="0.2">
      <c r="A161" s="9" t="s">
        <v>58</v>
      </c>
      <c r="B161" s="9"/>
      <c r="C161" s="32">
        <v>43751.762999999999</v>
      </c>
      <c r="D161" s="32"/>
      <c r="E161">
        <f t="shared" si="28"/>
        <v>8298.9922492807382</v>
      </c>
      <c r="F161">
        <f t="shared" si="29"/>
        <v>8299</v>
      </c>
      <c r="G161">
        <f t="shared" si="30"/>
        <v>-1.4297000001533888E-2</v>
      </c>
      <c r="I161">
        <f t="shared" si="35"/>
        <v>-1.4297000001533888E-2</v>
      </c>
      <c r="O161">
        <f t="shared" ca="1" si="27"/>
        <v>4.5291196399124295E-2</v>
      </c>
      <c r="P161" s="61">
        <f t="shared" si="31"/>
        <v>-7.1919856362718595E-3</v>
      </c>
      <c r="Q161" s="2">
        <f t="shared" si="32"/>
        <v>28733.262999999999</v>
      </c>
      <c r="R161" s="58">
        <f t="shared" si="33"/>
        <v>5.0481229130579792E-5</v>
      </c>
      <c r="S161" s="19">
        <f t="shared" si="36"/>
        <v>0.1</v>
      </c>
      <c r="T161" s="58">
        <f t="shared" si="34"/>
        <v>5.0481229130579798E-6</v>
      </c>
    </row>
    <row r="162" spans="1:20" x14ac:dyDescent="0.2">
      <c r="A162" s="9" t="s">
        <v>85</v>
      </c>
      <c r="B162" s="9"/>
      <c r="C162" s="32">
        <v>43805.26</v>
      </c>
      <c r="D162" s="32"/>
      <c r="E162">
        <f t="shared" si="28"/>
        <v>8327.9941537555787</v>
      </c>
      <c r="F162">
        <f t="shared" si="29"/>
        <v>8328</v>
      </c>
      <c r="G162">
        <f t="shared" si="30"/>
        <v>-1.0783999998238869E-2</v>
      </c>
      <c r="I162">
        <f t="shared" si="35"/>
        <v>-1.0783999998238869E-2</v>
      </c>
      <c r="O162">
        <f t="shared" ca="1" si="27"/>
        <v>4.4957552880741866E-2</v>
      </c>
      <c r="P162" s="61">
        <f t="shared" si="31"/>
        <v>-7.308978446626712E-3</v>
      </c>
      <c r="Q162" s="2">
        <f t="shared" si="32"/>
        <v>28786.760000000002</v>
      </c>
      <c r="R162" s="58">
        <f t="shared" si="33"/>
        <v>1.2075774784168963E-5</v>
      </c>
      <c r="S162" s="19">
        <f t="shared" si="36"/>
        <v>0.1</v>
      </c>
      <c r="T162" s="58">
        <f t="shared" si="34"/>
        <v>1.2075774784168964E-6</v>
      </c>
    </row>
    <row r="163" spans="1:20" x14ac:dyDescent="0.2">
      <c r="A163" s="9" t="s">
        <v>86</v>
      </c>
      <c r="B163" s="9"/>
      <c r="C163" s="32">
        <v>44076.417999999998</v>
      </c>
      <c r="D163" s="32"/>
      <c r="E163">
        <f t="shared" si="28"/>
        <v>8474.9948904994708</v>
      </c>
      <c r="F163">
        <f t="shared" si="29"/>
        <v>8475</v>
      </c>
      <c r="G163">
        <f t="shared" si="30"/>
        <v>-9.4250000038300641E-3</v>
      </c>
      <c r="I163">
        <f t="shared" si="35"/>
        <v>-9.4250000038300641E-3</v>
      </c>
      <c r="O163">
        <f t="shared" ca="1" si="27"/>
        <v>4.3266325391010232E-2</v>
      </c>
      <c r="P163" s="61">
        <f t="shared" si="31"/>
        <v>-7.9129407914194476E-3</v>
      </c>
      <c r="Q163" s="2">
        <f t="shared" si="32"/>
        <v>29057.917999999998</v>
      </c>
      <c r="R163" s="58">
        <f t="shared" si="33"/>
        <v>2.2863230618358137E-6</v>
      </c>
      <c r="S163" s="19">
        <f t="shared" si="36"/>
        <v>0.1</v>
      </c>
      <c r="T163" s="58">
        <f t="shared" si="34"/>
        <v>2.2863230618358137E-7</v>
      </c>
    </row>
    <row r="164" spans="1:20" x14ac:dyDescent="0.2">
      <c r="A164" s="9" t="s">
        <v>58</v>
      </c>
      <c r="B164" s="9"/>
      <c r="C164" s="32">
        <v>44083.79</v>
      </c>
      <c r="D164" s="32"/>
      <c r="E164">
        <f t="shared" si="28"/>
        <v>8478.9914144127488</v>
      </c>
      <c r="F164">
        <f t="shared" si="29"/>
        <v>8479</v>
      </c>
      <c r="G164">
        <f t="shared" si="30"/>
        <v>-1.5836999999010004E-2</v>
      </c>
      <c r="I164">
        <f t="shared" si="35"/>
        <v>-1.5836999999010004E-2</v>
      </c>
      <c r="O164">
        <f t="shared" ca="1" si="27"/>
        <v>4.3220305595371281E-2</v>
      </c>
      <c r="P164" s="61">
        <f t="shared" si="31"/>
        <v>-7.9296303053352918E-3</v>
      </c>
      <c r="Q164" s="2">
        <f t="shared" si="32"/>
        <v>29065.29</v>
      </c>
      <c r="R164" s="58">
        <f t="shared" si="33"/>
        <v>6.2526495472445316E-5</v>
      </c>
      <c r="S164" s="19">
        <f t="shared" si="36"/>
        <v>0.1</v>
      </c>
      <c r="T164" s="58">
        <f t="shared" si="34"/>
        <v>6.252649547244532E-6</v>
      </c>
    </row>
    <row r="165" spans="1:20" x14ac:dyDescent="0.2">
      <c r="A165" s="9" t="s">
        <v>86</v>
      </c>
      <c r="B165" s="9"/>
      <c r="C165" s="32">
        <v>44087.485999999997</v>
      </c>
      <c r="D165" s="32"/>
      <c r="E165">
        <f t="shared" si="28"/>
        <v>8480.9950975901029</v>
      </c>
      <c r="F165">
        <f t="shared" si="29"/>
        <v>8481</v>
      </c>
      <c r="G165">
        <f t="shared" si="30"/>
        <v>-9.0430000054766424E-3</v>
      </c>
      <c r="I165">
        <f t="shared" si="35"/>
        <v>-9.0430000054766424E-3</v>
      </c>
      <c r="O165">
        <f t="shared" ca="1" si="27"/>
        <v>4.3197295697551805E-2</v>
      </c>
      <c r="P165" s="61">
        <f t="shared" si="31"/>
        <v>-7.9379801317845632E-3</v>
      </c>
      <c r="Q165" s="2">
        <f t="shared" si="32"/>
        <v>29068.985999999997</v>
      </c>
      <c r="R165" s="58">
        <f t="shared" si="33"/>
        <v>1.2210689212544587E-6</v>
      </c>
      <c r="S165" s="19">
        <f t="shared" si="36"/>
        <v>0.1</v>
      </c>
      <c r="T165" s="58">
        <f t="shared" si="34"/>
        <v>1.2210689212544587E-7</v>
      </c>
    </row>
    <row r="166" spans="1:20" x14ac:dyDescent="0.2">
      <c r="A166" s="9" t="s">
        <v>87</v>
      </c>
      <c r="B166" s="9"/>
      <c r="C166" s="32">
        <v>44089.341</v>
      </c>
      <c r="D166" s="32"/>
      <c r="E166">
        <f t="shared" si="28"/>
        <v>8482.000734033285</v>
      </c>
      <c r="F166">
        <f t="shared" si="29"/>
        <v>8482</v>
      </c>
      <c r="G166">
        <f t="shared" si="30"/>
        <v>1.3539999999920838E-3</v>
      </c>
      <c r="I166">
        <f t="shared" si="35"/>
        <v>1.3539999999920838E-3</v>
      </c>
      <c r="O166">
        <f t="shared" ca="1" si="27"/>
        <v>4.3185790748642053E-2</v>
      </c>
      <c r="P166" s="61">
        <f t="shared" si="31"/>
        <v>-7.9421563123820323E-3</v>
      </c>
      <c r="Q166" s="2">
        <f t="shared" si="32"/>
        <v>29070.841</v>
      </c>
      <c r="R166" s="58">
        <f t="shared" si="33"/>
        <v>8.6418522184093124E-5</v>
      </c>
      <c r="S166" s="19">
        <f t="shared" si="36"/>
        <v>0.1</v>
      </c>
      <c r="T166" s="58">
        <f t="shared" si="34"/>
        <v>8.641852218409312E-6</v>
      </c>
    </row>
    <row r="167" spans="1:20" x14ac:dyDescent="0.2">
      <c r="A167" s="9" t="s">
        <v>58</v>
      </c>
      <c r="B167" s="9"/>
      <c r="C167" s="32">
        <v>44107.766000000003</v>
      </c>
      <c r="D167" s="32"/>
      <c r="E167">
        <f t="shared" si="28"/>
        <v>8491.9893332061165</v>
      </c>
      <c r="F167">
        <f t="shared" si="29"/>
        <v>8492</v>
      </c>
      <c r="G167">
        <f t="shared" si="30"/>
        <v>-1.9675999996252358E-2</v>
      </c>
      <c r="I167">
        <f t="shared" si="35"/>
        <v>-1.9675999996252358E-2</v>
      </c>
      <c r="O167">
        <f t="shared" ca="1" si="27"/>
        <v>4.3070741259544673E-2</v>
      </c>
      <c r="P167" s="61">
        <f t="shared" si="31"/>
        <v>-7.9839645886940515E-3</v>
      </c>
      <c r="Q167" s="2">
        <f t="shared" si="32"/>
        <v>29089.266000000003</v>
      </c>
      <c r="R167" s="58">
        <f t="shared" si="33"/>
        <v>1.3670369197159714E-4</v>
      </c>
      <c r="S167" s="19">
        <f t="shared" si="36"/>
        <v>0.1</v>
      </c>
      <c r="T167" s="58">
        <f t="shared" si="34"/>
        <v>1.3670369197159714E-5</v>
      </c>
    </row>
    <row r="168" spans="1:20" x14ac:dyDescent="0.2">
      <c r="A168" s="9" t="s">
        <v>88</v>
      </c>
      <c r="B168" s="9"/>
      <c r="C168" s="32">
        <v>44135.447</v>
      </c>
      <c r="D168" s="32"/>
      <c r="E168">
        <f t="shared" si="28"/>
        <v>8506.9958142754822</v>
      </c>
      <c r="F168">
        <f t="shared" si="29"/>
        <v>8507</v>
      </c>
      <c r="G168">
        <f t="shared" si="30"/>
        <v>-7.7210000017657876E-3</v>
      </c>
      <c r="I168">
        <f t="shared" si="35"/>
        <v>-7.7210000017657876E-3</v>
      </c>
      <c r="O168">
        <f t="shared" ca="1" si="27"/>
        <v>4.289816702589859E-2</v>
      </c>
      <c r="P168" s="61">
        <f t="shared" si="31"/>
        <v>-8.0468354247665991E-3</v>
      </c>
      <c r="Q168" s="2">
        <f t="shared" si="32"/>
        <v>29116.947</v>
      </c>
      <c r="R168" s="58">
        <f t="shared" si="33"/>
        <v>1.0616872288211774E-7</v>
      </c>
      <c r="S168" s="19">
        <f t="shared" si="36"/>
        <v>0.1</v>
      </c>
      <c r="T168" s="58">
        <f t="shared" si="34"/>
        <v>1.0616872288211775E-8</v>
      </c>
    </row>
    <row r="169" spans="1:20" x14ac:dyDescent="0.2">
      <c r="A169" s="9" t="s">
        <v>58</v>
      </c>
      <c r="B169" s="9"/>
      <c r="C169" s="32">
        <v>44144.661999999997</v>
      </c>
      <c r="D169" s="32"/>
      <c r="E169">
        <f t="shared" si="28"/>
        <v>8511.9914691670765</v>
      </c>
      <c r="F169">
        <f t="shared" si="29"/>
        <v>8512</v>
      </c>
      <c r="G169">
        <f t="shared" si="30"/>
        <v>-1.5736000001197681E-2</v>
      </c>
      <c r="I169">
        <f t="shared" si="35"/>
        <v>-1.5736000001197681E-2</v>
      </c>
      <c r="O169">
        <f t="shared" ca="1" si="27"/>
        <v>4.2840642281349886E-2</v>
      </c>
      <c r="P169" s="61">
        <f t="shared" si="31"/>
        <v>-8.0678346158853179E-3</v>
      </c>
      <c r="Q169" s="2">
        <f t="shared" si="32"/>
        <v>29126.161999999997</v>
      </c>
      <c r="R169" s="58">
        <f t="shared" si="33"/>
        <v>5.8800760376502701E-5</v>
      </c>
      <c r="S169" s="19">
        <f t="shared" si="36"/>
        <v>0.1</v>
      </c>
      <c r="T169" s="58">
        <f t="shared" si="34"/>
        <v>5.8800760376502706E-6</v>
      </c>
    </row>
    <row r="170" spans="1:20" x14ac:dyDescent="0.2">
      <c r="A170" s="9" t="s">
        <v>58</v>
      </c>
      <c r="B170" s="9"/>
      <c r="C170" s="32">
        <v>44192.62</v>
      </c>
      <c r="D170" s="32"/>
      <c r="E170">
        <f t="shared" si="28"/>
        <v>8537.990559486243</v>
      </c>
      <c r="F170">
        <f t="shared" si="29"/>
        <v>8538</v>
      </c>
      <c r="G170">
        <f t="shared" si="30"/>
        <v>-1.7413999994460028E-2</v>
      </c>
      <c r="I170">
        <f t="shared" si="35"/>
        <v>-1.7413999994460028E-2</v>
      </c>
      <c r="O170">
        <f t="shared" ca="1" si="27"/>
        <v>4.2541513609696671E-2</v>
      </c>
      <c r="P170" s="61">
        <f t="shared" si="31"/>
        <v>-8.1773709105379747E-3</v>
      </c>
      <c r="Q170" s="2">
        <f t="shared" si="32"/>
        <v>29174.120000000003</v>
      </c>
      <c r="R170" s="58">
        <f t="shared" si="33"/>
        <v>8.5315316833954748E-5</v>
      </c>
      <c r="S170" s="19">
        <f t="shared" si="36"/>
        <v>0.1</v>
      </c>
      <c r="T170" s="58">
        <f t="shared" si="34"/>
        <v>8.5315316833954748E-6</v>
      </c>
    </row>
    <row r="171" spans="1:20" x14ac:dyDescent="0.2">
      <c r="A171" s="9" t="s">
        <v>89</v>
      </c>
      <c r="B171" s="9"/>
      <c r="C171" s="32">
        <v>44371.563000000002</v>
      </c>
      <c r="D171" s="32"/>
      <c r="E171">
        <f t="shared" si="28"/>
        <v>8634.999509379526</v>
      </c>
      <c r="F171">
        <f t="shared" si="29"/>
        <v>8635</v>
      </c>
      <c r="G171">
        <f t="shared" si="30"/>
        <v>-9.0500000078463927E-4</v>
      </c>
      <c r="I171">
        <f t="shared" si="35"/>
        <v>-9.0500000078463927E-4</v>
      </c>
      <c r="O171">
        <f t="shared" ca="1" si="27"/>
        <v>4.1425533565451991E-2</v>
      </c>
      <c r="P171" s="61">
        <f t="shared" si="31"/>
        <v>-8.5910658900498794E-3</v>
      </c>
      <c r="Q171" s="2">
        <f t="shared" si="32"/>
        <v>29353.063000000002</v>
      </c>
      <c r="R171" s="58">
        <f t="shared" si="33"/>
        <v>5.9075608854126668E-5</v>
      </c>
      <c r="S171" s="19">
        <f t="shared" si="36"/>
        <v>0.1</v>
      </c>
      <c r="T171" s="58">
        <f t="shared" si="34"/>
        <v>5.9075608854126671E-6</v>
      </c>
    </row>
    <row r="172" spans="1:20" x14ac:dyDescent="0.2">
      <c r="A172" s="9" t="s">
        <v>90</v>
      </c>
      <c r="B172" s="9"/>
      <c r="C172" s="32">
        <v>44432.436999999998</v>
      </c>
      <c r="D172" s="32"/>
      <c r="E172">
        <f t="shared" si="28"/>
        <v>8668.0006483779962</v>
      </c>
      <c r="F172">
        <f t="shared" si="29"/>
        <v>8668</v>
      </c>
      <c r="G172">
        <f t="shared" si="30"/>
        <v>1.1959999974351376E-3</v>
      </c>
      <c r="I172">
        <f t="shared" si="35"/>
        <v>1.1959999974351376E-3</v>
      </c>
      <c r="O172">
        <f t="shared" ca="1" si="27"/>
        <v>4.1045870251430611E-2</v>
      </c>
      <c r="P172" s="61">
        <f t="shared" si="31"/>
        <v>-8.7336198241735122E-3</v>
      </c>
      <c r="Q172" s="2">
        <f t="shared" si="32"/>
        <v>29413.936999999998</v>
      </c>
      <c r="R172" s="58">
        <f t="shared" si="33"/>
        <v>9.8597349801683392E-5</v>
      </c>
      <c r="S172" s="19">
        <f t="shared" si="36"/>
        <v>0.1</v>
      </c>
      <c r="T172" s="58">
        <f t="shared" si="34"/>
        <v>9.8597349801683402E-6</v>
      </c>
    </row>
    <row r="173" spans="1:20" x14ac:dyDescent="0.2">
      <c r="A173" s="9" t="s">
        <v>86</v>
      </c>
      <c r="B173" s="9"/>
      <c r="C173" s="32">
        <v>44467.461000000003</v>
      </c>
      <c r="D173" s="32"/>
      <c r="E173">
        <f t="shared" si="28"/>
        <v>8686.9879318205603</v>
      </c>
      <c r="F173">
        <f t="shared" si="29"/>
        <v>8687</v>
      </c>
      <c r="G173">
        <f t="shared" si="30"/>
        <v>-2.2260999998252373E-2</v>
      </c>
      <c r="I173">
        <f t="shared" si="35"/>
        <v>-2.2260999998252373E-2</v>
      </c>
      <c r="O173">
        <f t="shared" ca="1" si="27"/>
        <v>4.0827276222145562E-2</v>
      </c>
      <c r="P173" s="61">
        <f t="shared" si="31"/>
        <v>-8.8161137198199471E-3</v>
      </c>
      <c r="Q173" s="2">
        <f t="shared" si="32"/>
        <v>29448.961000000003</v>
      </c>
      <c r="R173" s="58">
        <f t="shared" si="33"/>
        <v>1.8076496703998054E-4</v>
      </c>
      <c r="S173" s="19">
        <f t="shared" si="36"/>
        <v>0.1</v>
      </c>
      <c r="T173" s="58">
        <f t="shared" si="34"/>
        <v>1.8076496703998056E-5</v>
      </c>
    </row>
    <row r="174" spans="1:20" x14ac:dyDescent="0.2">
      <c r="A174" s="9" t="s">
        <v>86</v>
      </c>
      <c r="B174" s="9"/>
      <c r="C174" s="32">
        <v>44467.47</v>
      </c>
      <c r="D174" s="32"/>
      <c r="E174">
        <f t="shared" si="28"/>
        <v>8686.992810919206</v>
      </c>
      <c r="F174">
        <f t="shared" si="29"/>
        <v>8687</v>
      </c>
      <c r="G174">
        <f t="shared" si="30"/>
        <v>-1.3261000000056811E-2</v>
      </c>
      <c r="I174">
        <f t="shared" si="35"/>
        <v>-1.3261000000056811E-2</v>
      </c>
      <c r="O174">
        <f t="shared" ca="1" si="27"/>
        <v>4.0827276222145562E-2</v>
      </c>
      <c r="P174" s="61">
        <f t="shared" si="31"/>
        <v>-8.8161137198199471E-3</v>
      </c>
      <c r="Q174" s="2">
        <f t="shared" si="32"/>
        <v>29448.97</v>
      </c>
      <c r="R174" s="58">
        <f t="shared" si="33"/>
        <v>1.9757014044237901E-5</v>
      </c>
      <c r="S174" s="19">
        <f t="shared" si="36"/>
        <v>0.1</v>
      </c>
      <c r="T174" s="58">
        <f t="shared" si="34"/>
        <v>1.9757014044237901E-6</v>
      </c>
    </row>
    <row r="175" spans="1:20" x14ac:dyDescent="0.2">
      <c r="A175" s="9" t="s">
        <v>91</v>
      </c>
      <c r="B175" s="9"/>
      <c r="C175" s="32">
        <v>44565.235999999997</v>
      </c>
      <c r="D175" s="32"/>
      <c r="E175">
        <f t="shared" si="28"/>
        <v>8739.9939173903531</v>
      </c>
      <c r="F175">
        <f t="shared" si="29"/>
        <v>8740</v>
      </c>
      <c r="G175">
        <f t="shared" si="30"/>
        <v>-1.1220000007597264E-2</v>
      </c>
      <c r="I175">
        <f t="shared" si="35"/>
        <v>-1.1220000007597264E-2</v>
      </c>
      <c r="O175">
        <f t="shared" ca="1" si="27"/>
        <v>4.0217513929929394E-2</v>
      </c>
      <c r="P175" s="61">
        <f t="shared" si="31"/>
        <v>-9.0478403690812392E-3</v>
      </c>
      <c r="Q175" s="2">
        <f t="shared" si="32"/>
        <v>29546.735999999997</v>
      </c>
      <c r="R175" s="58">
        <f t="shared" si="33"/>
        <v>4.7182774951980672E-6</v>
      </c>
      <c r="S175" s="19">
        <f t="shared" si="36"/>
        <v>0.1</v>
      </c>
      <c r="T175" s="58">
        <f t="shared" si="34"/>
        <v>4.7182774951980675E-7</v>
      </c>
    </row>
    <row r="176" spans="1:20" x14ac:dyDescent="0.2">
      <c r="A176" s="9" t="s">
        <v>91</v>
      </c>
      <c r="B176" s="9"/>
      <c r="C176" s="32">
        <v>44565.237999999998</v>
      </c>
      <c r="D176" s="32"/>
      <c r="E176">
        <f t="shared" si="28"/>
        <v>8739.9950016344956</v>
      </c>
      <c r="F176">
        <f t="shared" si="29"/>
        <v>8740</v>
      </c>
      <c r="G176">
        <f t="shared" si="30"/>
        <v>-9.2200000071898103E-3</v>
      </c>
      <c r="I176">
        <f t="shared" si="35"/>
        <v>-9.2200000071898103E-3</v>
      </c>
      <c r="O176">
        <f t="shared" ca="1" si="27"/>
        <v>4.0217513929929394E-2</v>
      </c>
      <c r="P176" s="61">
        <f t="shared" si="31"/>
        <v>-9.0478403690812392E-3</v>
      </c>
      <c r="Q176" s="2">
        <f t="shared" si="32"/>
        <v>29546.737999999998</v>
      </c>
      <c r="R176" s="58">
        <f t="shared" si="33"/>
        <v>2.9638940993674149E-8</v>
      </c>
      <c r="S176" s="19">
        <f t="shared" si="36"/>
        <v>0.1</v>
      </c>
      <c r="T176" s="58">
        <f t="shared" si="34"/>
        <v>2.9638940993674151E-9</v>
      </c>
    </row>
    <row r="177" spans="1:20" x14ac:dyDescent="0.2">
      <c r="A177" s="9" t="s">
        <v>92</v>
      </c>
      <c r="B177" s="9"/>
      <c r="C177" s="32">
        <v>44690.663</v>
      </c>
      <c r="D177" s="32"/>
      <c r="E177">
        <f t="shared" si="28"/>
        <v>8807.9906624894356</v>
      </c>
      <c r="F177">
        <f t="shared" si="29"/>
        <v>8808</v>
      </c>
      <c r="G177">
        <f t="shared" si="30"/>
        <v>-1.722400000289781E-2</v>
      </c>
      <c r="I177">
        <f t="shared" si="35"/>
        <v>-1.722400000289781E-2</v>
      </c>
      <c r="O177">
        <f t="shared" ref="O177:O208" ca="1" si="37">+C$11+C$12*F177</f>
        <v>3.9435177404067143E-2</v>
      </c>
      <c r="P177" s="61">
        <f t="shared" si="31"/>
        <v>-9.3486260135163084E-3</v>
      </c>
      <c r="Q177" s="2">
        <f t="shared" si="32"/>
        <v>29672.163</v>
      </c>
      <c r="R177" s="58">
        <f t="shared" si="33"/>
        <v>6.2021515472626709E-5</v>
      </c>
      <c r="S177" s="19">
        <f t="shared" si="36"/>
        <v>0.1</v>
      </c>
      <c r="T177" s="58">
        <f t="shared" si="34"/>
        <v>6.202151547262671E-6</v>
      </c>
    </row>
    <row r="178" spans="1:20" x14ac:dyDescent="0.2">
      <c r="A178" s="9" t="s">
        <v>58</v>
      </c>
      <c r="B178" s="9"/>
      <c r="C178" s="32">
        <v>44795.817999999999</v>
      </c>
      <c r="D178" s="32"/>
      <c r="E178">
        <f t="shared" si="28"/>
        <v>8864.9975089490799</v>
      </c>
      <c r="F178">
        <f t="shared" si="29"/>
        <v>8865</v>
      </c>
      <c r="G178">
        <f t="shared" si="30"/>
        <v>-4.5950000057928264E-3</v>
      </c>
      <c r="I178">
        <f t="shared" si="35"/>
        <v>-4.5950000057928264E-3</v>
      </c>
      <c r="O178">
        <f t="shared" ca="1" si="37"/>
        <v>3.8779395316212023E-2</v>
      </c>
      <c r="P178" s="61">
        <f t="shared" si="31"/>
        <v>-9.6037651671315311E-3</v>
      </c>
      <c r="Q178" s="2">
        <f t="shared" si="32"/>
        <v>29777.317999999999</v>
      </c>
      <c r="R178" s="58">
        <f t="shared" si="33"/>
        <v>2.5087728441440342E-5</v>
      </c>
      <c r="S178" s="19">
        <f t="shared" si="36"/>
        <v>0.1</v>
      </c>
      <c r="T178" s="58">
        <f t="shared" si="34"/>
        <v>2.5087728441440343E-6</v>
      </c>
    </row>
    <row r="179" spans="1:20" x14ac:dyDescent="0.2">
      <c r="A179" s="9" t="s">
        <v>58</v>
      </c>
      <c r="B179" s="9"/>
      <c r="C179" s="32">
        <v>44808.726999999999</v>
      </c>
      <c r="D179" s="32"/>
      <c r="E179">
        <f t="shared" si="28"/>
        <v>8871.9957627738859</v>
      </c>
      <c r="F179">
        <f t="shared" si="29"/>
        <v>8872</v>
      </c>
      <c r="G179">
        <f t="shared" si="30"/>
        <v>-7.816000004822854E-3</v>
      </c>
      <c r="I179">
        <f t="shared" si="35"/>
        <v>-7.816000004822854E-3</v>
      </c>
      <c r="O179">
        <f t="shared" ca="1" si="37"/>
        <v>3.8698860673843843E-2</v>
      </c>
      <c r="P179" s="61">
        <f t="shared" si="31"/>
        <v>-9.6352873066558771E-3</v>
      </c>
      <c r="Q179" s="2">
        <f t="shared" si="32"/>
        <v>29790.226999999999</v>
      </c>
      <c r="R179" s="58">
        <f t="shared" si="33"/>
        <v>3.3098062866108816E-6</v>
      </c>
      <c r="S179" s="19">
        <f t="shared" si="36"/>
        <v>0.1</v>
      </c>
      <c r="T179" s="58">
        <f t="shared" si="34"/>
        <v>3.3098062866108816E-7</v>
      </c>
    </row>
    <row r="180" spans="1:20" x14ac:dyDescent="0.2">
      <c r="A180" s="9" t="s">
        <v>58</v>
      </c>
      <c r="B180" s="9"/>
      <c r="C180" s="32">
        <v>44808.73</v>
      </c>
      <c r="D180" s="32"/>
      <c r="E180">
        <f t="shared" si="28"/>
        <v>8871.9973891401041</v>
      </c>
      <c r="F180">
        <f t="shared" si="29"/>
        <v>8872</v>
      </c>
      <c r="G180">
        <f t="shared" si="30"/>
        <v>-4.8160000005736947E-3</v>
      </c>
      <c r="I180">
        <f t="shared" si="35"/>
        <v>-4.8160000005736947E-3</v>
      </c>
      <c r="O180">
        <f t="shared" ca="1" si="37"/>
        <v>3.8698860673843843E-2</v>
      </c>
      <c r="P180" s="61">
        <f t="shared" si="31"/>
        <v>-9.6352873066558771E-3</v>
      </c>
      <c r="Q180" s="2">
        <f t="shared" si="32"/>
        <v>29790.230000000003</v>
      </c>
      <c r="R180" s="58">
        <f t="shared" si="33"/>
        <v>2.3225530138564858E-5</v>
      </c>
      <c r="S180" s="19">
        <f t="shared" si="36"/>
        <v>0.1</v>
      </c>
      <c r="T180" s="58">
        <f t="shared" si="34"/>
        <v>2.322553013856486E-6</v>
      </c>
    </row>
    <row r="181" spans="1:20" x14ac:dyDescent="0.2">
      <c r="A181" s="9" t="s">
        <v>93</v>
      </c>
      <c r="B181" s="9"/>
      <c r="C181" s="32">
        <v>44812.411999999997</v>
      </c>
      <c r="D181" s="32"/>
      <c r="E181">
        <f t="shared" si="28"/>
        <v>8873.99348260845</v>
      </c>
      <c r="F181">
        <f t="shared" si="29"/>
        <v>8874</v>
      </c>
      <c r="G181">
        <f t="shared" si="30"/>
        <v>-1.2022000002616551E-2</v>
      </c>
      <c r="I181">
        <f t="shared" si="35"/>
        <v>-1.2022000002616551E-2</v>
      </c>
      <c r="O181">
        <f t="shared" ca="1" si="37"/>
        <v>3.8675850776024367E-2</v>
      </c>
      <c r="P181" s="61">
        <f t="shared" si="31"/>
        <v>-9.6443012364712706E-3</v>
      </c>
      <c r="Q181" s="2">
        <f t="shared" si="32"/>
        <v>29793.911999999997</v>
      </c>
      <c r="R181" s="58">
        <f t="shared" si="33"/>
        <v>5.6534514225287878E-6</v>
      </c>
      <c r="S181" s="19">
        <f t="shared" si="36"/>
        <v>0.1</v>
      </c>
      <c r="T181" s="58">
        <f t="shared" si="34"/>
        <v>5.653451422528788E-7</v>
      </c>
    </row>
    <row r="182" spans="1:20" x14ac:dyDescent="0.2">
      <c r="A182" s="9" t="s">
        <v>58</v>
      </c>
      <c r="B182" s="9"/>
      <c r="C182" s="32">
        <v>44819.781999999999</v>
      </c>
      <c r="D182" s="32"/>
      <c r="E182">
        <f t="shared" si="28"/>
        <v>8877.9889222775837</v>
      </c>
      <c r="F182">
        <f t="shared" si="29"/>
        <v>8878</v>
      </c>
      <c r="G182">
        <f t="shared" si="30"/>
        <v>-2.0433999998203944E-2</v>
      </c>
      <c r="I182">
        <f t="shared" si="35"/>
        <v>-2.0433999998203944E-2</v>
      </c>
      <c r="O182">
        <f t="shared" ca="1" si="37"/>
        <v>3.8629830980385416E-2</v>
      </c>
      <c r="P182" s="61">
        <f t="shared" si="31"/>
        <v>-9.6623392350847631E-3</v>
      </c>
      <c r="Q182" s="2">
        <f t="shared" si="32"/>
        <v>29801.281999999999</v>
      </c>
      <c r="R182" s="58">
        <f t="shared" si="33"/>
        <v>1.160286755957213E-4</v>
      </c>
      <c r="S182" s="19">
        <f t="shared" si="36"/>
        <v>0.1</v>
      </c>
      <c r="T182" s="58">
        <f t="shared" si="34"/>
        <v>1.160286755957213E-5</v>
      </c>
    </row>
    <row r="183" spans="1:20" x14ac:dyDescent="0.2">
      <c r="A183" s="9" t="s">
        <v>94</v>
      </c>
      <c r="B183" s="9"/>
      <c r="C183" s="32">
        <v>44823.468999999997</v>
      </c>
      <c r="D183" s="32"/>
      <c r="E183">
        <f t="shared" si="28"/>
        <v>8879.9877263562921</v>
      </c>
      <c r="F183">
        <f t="shared" si="29"/>
        <v>8880</v>
      </c>
      <c r="G183">
        <f t="shared" si="30"/>
        <v>-2.2640000002866145E-2</v>
      </c>
      <c r="I183">
        <f t="shared" si="35"/>
        <v>-2.2640000002866145E-2</v>
      </c>
      <c r="O183">
        <f t="shared" ca="1" si="37"/>
        <v>3.860682108256594E-2</v>
      </c>
      <c r="P183" s="61">
        <f t="shared" si="31"/>
        <v>-9.6713633038828552E-3</v>
      </c>
      <c r="Q183" s="2">
        <f t="shared" si="32"/>
        <v>29804.968999999997</v>
      </c>
      <c r="R183" s="58">
        <f t="shared" si="33"/>
        <v>1.6818553783021621E-4</v>
      </c>
      <c r="S183" s="19">
        <f t="shared" si="36"/>
        <v>0.1</v>
      </c>
      <c r="T183" s="58">
        <f t="shared" si="34"/>
        <v>1.681855378302162E-5</v>
      </c>
    </row>
    <row r="184" spans="1:20" x14ac:dyDescent="0.2">
      <c r="A184" s="9" t="s">
        <v>94</v>
      </c>
      <c r="B184" s="9"/>
      <c r="C184" s="32">
        <v>44823.474000000002</v>
      </c>
      <c r="D184" s="32"/>
      <c r="E184">
        <f t="shared" si="28"/>
        <v>8879.9904369666547</v>
      </c>
      <c r="F184">
        <f t="shared" si="29"/>
        <v>8880</v>
      </c>
      <c r="G184">
        <f t="shared" si="30"/>
        <v>-1.7639999998209532E-2</v>
      </c>
      <c r="I184">
        <f t="shared" si="35"/>
        <v>-1.7639999998209532E-2</v>
      </c>
      <c r="O184">
        <f t="shared" ca="1" si="37"/>
        <v>3.860682108256594E-2</v>
      </c>
      <c r="P184" s="61">
        <f t="shared" si="31"/>
        <v>-9.6713633038828552E-3</v>
      </c>
      <c r="Q184" s="2">
        <f t="shared" si="32"/>
        <v>29804.974000000002</v>
      </c>
      <c r="R184" s="58">
        <f t="shared" si="33"/>
        <v>6.3499170766169593E-5</v>
      </c>
      <c r="S184" s="19">
        <f t="shared" si="36"/>
        <v>0.1</v>
      </c>
      <c r="T184" s="58">
        <f t="shared" si="34"/>
        <v>6.3499170766169598E-6</v>
      </c>
    </row>
    <row r="185" spans="1:20" x14ac:dyDescent="0.2">
      <c r="A185" s="9" t="s">
        <v>94</v>
      </c>
      <c r="B185" s="9"/>
      <c r="C185" s="32">
        <v>44823.474000000002</v>
      </c>
      <c r="D185" s="32"/>
      <c r="E185">
        <f t="shared" si="28"/>
        <v>8879.9904369666547</v>
      </c>
      <c r="F185">
        <f t="shared" si="29"/>
        <v>8880</v>
      </c>
      <c r="G185">
        <f t="shared" si="30"/>
        <v>-1.7639999998209532E-2</v>
      </c>
      <c r="I185">
        <f t="shared" si="35"/>
        <v>-1.7639999998209532E-2</v>
      </c>
      <c r="O185">
        <f t="shared" ca="1" si="37"/>
        <v>3.860682108256594E-2</v>
      </c>
      <c r="P185" s="61">
        <f t="shared" si="31"/>
        <v>-9.6713633038828552E-3</v>
      </c>
      <c r="Q185" s="2">
        <f t="shared" si="32"/>
        <v>29804.974000000002</v>
      </c>
      <c r="R185" s="58">
        <f t="shared" si="33"/>
        <v>6.3499170766169593E-5</v>
      </c>
      <c r="S185" s="19">
        <f t="shared" si="36"/>
        <v>0.1</v>
      </c>
      <c r="T185" s="58">
        <f t="shared" si="34"/>
        <v>6.3499170766169598E-6</v>
      </c>
    </row>
    <row r="186" spans="1:20" x14ac:dyDescent="0.2">
      <c r="A186" s="9" t="s">
        <v>94</v>
      </c>
      <c r="B186" s="9"/>
      <c r="C186" s="32">
        <v>44823.476000000002</v>
      </c>
      <c r="D186" s="32"/>
      <c r="E186">
        <f t="shared" si="28"/>
        <v>8879.9915212107971</v>
      </c>
      <c r="F186">
        <f t="shared" si="29"/>
        <v>8880</v>
      </c>
      <c r="G186">
        <f t="shared" si="30"/>
        <v>-1.5639999997802079E-2</v>
      </c>
      <c r="I186">
        <f t="shared" ref="I186:I217" si="38">G186</f>
        <v>-1.5639999997802079E-2</v>
      </c>
      <c r="O186">
        <f t="shared" ca="1" si="37"/>
        <v>3.860682108256594E-2</v>
      </c>
      <c r="P186" s="61">
        <f t="shared" si="31"/>
        <v>-9.6713633038828552E-3</v>
      </c>
      <c r="Q186" s="2">
        <f t="shared" si="32"/>
        <v>29804.976000000002</v>
      </c>
      <c r="R186" s="58">
        <f t="shared" si="33"/>
        <v>3.5624623983999002E-5</v>
      </c>
      <c r="S186" s="19">
        <f t="shared" ref="S186:S217" si="39">S$16</f>
        <v>0.1</v>
      </c>
      <c r="T186" s="58">
        <f t="shared" si="34"/>
        <v>3.5624623983999003E-6</v>
      </c>
    </row>
    <row r="187" spans="1:20" x14ac:dyDescent="0.2">
      <c r="A187" s="9" t="s">
        <v>94</v>
      </c>
      <c r="B187" s="9"/>
      <c r="C187" s="32">
        <v>44823.476000000002</v>
      </c>
      <c r="D187" s="32"/>
      <c r="E187">
        <f t="shared" si="28"/>
        <v>8879.9915212107971</v>
      </c>
      <c r="F187">
        <f t="shared" si="29"/>
        <v>8880</v>
      </c>
      <c r="G187">
        <f t="shared" si="30"/>
        <v>-1.5639999997802079E-2</v>
      </c>
      <c r="I187">
        <f t="shared" si="38"/>
        <v>-1.5639999997802079E-2</v>
      </c>
      <c r="O187">
        <f t="shared" ca="1" si="37"/>
        <v>3.860682108256594E-2</v>
      </c>
      <c r="P187" s="61">
        <f t="shared" si="31"/>
        <v>-9.6713633038828552E-3</v>
      </c>
      <c r="Q187" s="2">
        <f t="shared" si="32"/>
        <v>29804.976000000002</v>
      </c>
      <c r="R187" s="58">
        <f t="shared" si="33"/>
        <v>3.5624623983999002E-5</v>
      </c>
      <c r="S187" s="19">
        <f t="shared" si="39"/>
        <v>0.1</v>
      </c>
      <c r="T187" s="58">
        <f t="shared" si="34"/>
        <v>3.5624623983999003E-6</v>
      </c>
    </row>
    <row r="188" spans="1:20" x14ac:dyDescent="0.2">
      <c r="A188" s="9" t="s">
        <v>94</v>
      </c>
      <c r="B188" s="9"/>
      <c r="C188" s="32">
        <v>44823.482000000004</v>
      </c>
      <c r="D188" s="32"/>
      <c r="E188">
        <f t="shared" si="28"/>
        <v>8879.99477394323</v>
      </c>
      <c r="F188">
        <f t="shared" si="29"/>
        <v>8880</v>
      </c>
      <c r="G188">
        <f t="shared" si="30"/>
        <v>-9.6399999965797178E-3</v>
      </c>
      <c r="I188">
        <f t="shared" si="38"/>
        <v>-9.6399999965797178E-3</v>
      </c>
      <c r="O188">
        <f t="shared" ca="1" si="37"/>
        <v>3.860682108256594E-2</v>
      </c>
      <c r="P188" s="61">
        <f t="shared" si="31"/>
        <v>-9.6713633038828552E-3</v>
      </c>
      <c r="Q188" s="2">
        <f t="shared" si="32"/>
        <v>29804.982000000004</v>
      </c>
      <c r="R188" s="58">
        <f t="shared" si="33"/>
        <v>9.8365704499102722E-10</v>
      </c>
      <c r="S188" s="19">
        <f t="shared" si="39"/>
        <v>0.1</v>
      </c>
      <c r="T188" s="58">
        <f t="shared" si="34"/>
        <v>9.8365704499102733E-11</v>
      </c>
    </row>
    <row r="189" spans="1:20" x14ac:dyDescent="0.2">
      <c r="A189" s="9" t="s">
        <v>94</v>
      </c>
      <c r="B189" s="9"/>
      <c r="C189" s="32">
        <v>44823.487000000001</v>
      </c>
      <c r="D189" s="32"/>
      <c r="E189">
        <f t="shared" si="28"/>
        <v>8879.9974845535871</v>
      </c>
      <c r="F189">
        <f t="shared" si="29"/>
        <v>8880</v>
      </c>
      <c r="G189">
        <f t="shared" si="30"/>
        <v>-4.6399999991990626E-3</v>
      </c>
      <c r="I189">
        <f t="shared" si="38"/>
        <v>-4.6399999991990626E-3</v>
      </c>
      <c r="O189">
        <f t="shared" ca="1" si="37"/>
        <v>3.860682108256594E-2</v>
      </c>
      <c r="P189" s="61">
        <f t="shared" si="31"/>
        <v>-9.6713633038828552E-3</v>
      </c>
      <c r="Q189" s="2">
        <f t="shared" si="32"/>
        <v>29804.987000000001</v>
      </c>
      <c r="R189" s="58">
        <f t="shared" si="33"/>
        <v>2.5314616703718615E-5</v>
      </c>
      <c r="S189" s="19">
        <f t="shared" si="39"/>
        <v>0.1</v>
      </c>
      <c r="T189" s="58">
        <f t="shared" si="34"/>
        <v>2.5314616703718618E-6</v>
      </c>
    </row>
    <row r="190" spans="1:20" x14ac:dyDescent="0.2">
      <c r="A190" s="9" t="s">
        <v>94</v>
      </c>
      <c r="B190" s="9"/>
      <c r="C190" s="32">
        <v>44823.487000000001</v>
      </c>
      <c r="D190" s="32"/>
      <c r="E190">
        <f t="shared" si="28"/>
        <v>8879.9974845535871</v>
      </c>
      <c r="F190">
        <f t="shared" si="29"/>
        <v>8880</v>
      </c>
      <c r="G190">
        <f t="shared" si="30"/>
        <v>-4.6399999991990626E-3</v>
      </c>
      <c r="I190">
        <f t="shared" si="38"/>
        <v>-4.6399999991990626E-3</v>
      </c>
      <c r="O190">
        <f t="shared" ca="1" si="37"/>
        <v>3.860682108256594E-2</v>
      </c>
      <c r="P190" s="61">
        <f t="shared" si="31"/>
        <v>-9.6713633038828552E-3</v>
      </c>
      <c r="Q190" s="2">
        <f t="shared" si="32"/>
        <v>29804.987000000001</v>
      </c>
      <c r="R190" s="58">
        <f t="shared" si="33"/>
        <v>2.5314616703718615E-5</v>
      </c>
      <c r="S190" s="19">
        <f t="shared" si="39"/>
        <v>0.1</v>
      </c>
      <c r="T190" s="58">
        <f t="shared" si="34"/>
        <v>2.5314616703718618E-6</v>
      </c>
    </row>
    <row r="191" spans="1:20" x14ac:dyDescent="0.2">
      <c r="A191" s="9" t="s">
        <v>94</v>
      </c>
      <c r="B191" s="9"/>
      <c r="C191" s="32">
        <v>44847.459000000003</v>
      </c>
      <c r="D191" s="32"/>
      <c r="E191">
        <f t="shared" si="28"/>
        <v>8892.9932348586663</v>
      </c>
      <c r="F191">
        <f t="shared" si="29"/>
        <v>8893</v>
      </c>
      <c r="G191">
        <f t="shared" si="30"/>
        <v>-1.2478999997256324E-2</v>
      </c>
      <c r="I191">
        <f t="shared" si="38"/>
        <v>-1.2478999997256324E-2</v>
      </c>
      <c r="O191">
        <f t="shared" ca="1" si="37"/>
        <v>3.8457256746739332E-2</v>
      </c>
      <c r="P191" s="61">
        <f t="shared" si="31"/>
        <v>-9.7301021303047956E-3</v>
      </c>
      <c r="Q191" s="2">
        <f t="shared" si="32"/>
        <v>29828.959000000003</v>
      </c>
      <c r="R191" s="58">
        <f t="shared" si="33"/>
        <v>7.5564394829306606E-6</v>
      </c>
      <c r="S191" s="19">
        <f t="shared" si="39"/>
        <v>0.1</v>
      </c>
      <c r="T191" s="58">
        <f t="shared" si="34"/>
        <v>7.5564394829306608E-7</v>
      </c>
    </row>
    <row r="192" spans="1:20" x14ac:dyDescent="0.2">
      <c r="A192" s="9" t="s">
        <v>93</v>
      </c>
      <c r="B192" s="9"/>
      <c r="C192" s="32">
        <v>44847.461000000003</v>
      </c>
      <c r="D192" s="32"/>
      <c r="E192">
        <f t="shared" si="28"/>
        <v>8892.9943191028106</v>
      </c>
      <c r="F192">
        <f t="shared" si="29"/>
        <v>8893</v>
      </c>
      <c r="G192">
        <f t="shared" si="30"/>
        <v>-1.047899999684887E-2</v>
      </c>
      <c r="I192">
        <f t="shared" si="38"/>
        <v>-1.047899999684887E-2</v>
      </c>
      <c r="O192">
        <f t="shared" ca="1" si="37"/>
        <v>3.8457256746739332E-2</v>
      </c>
      <c r="P192" s="61">
        <f t="shared" si="31"/>
        <v>-9.7301021303047956E-3</v>
      </c>
      <c r="Q192" s="2">
        <f t="shared" si="32"/>
        <v>29828.961000000003</v>
      </c>
      <c r="R192" s="58">
        <f t="shared" si="33"/>
        <v>5.608480145142663E-7</v>
      </c>
      <c r="S192" s="19">
        <f t="shared" si="39"/>
        <v>0.1</v>
      </c>
      <c r="T192" s="58">
        <f t="shared" si="34"/>
        <v>5.6084801451426634E-8</v>
      </c>
    </row>
    <row r="193" spans="1:20" x14ac:dyDescent="0.2">
      <c r="A193" s="9" t="s">
        <v>58</v>
      </c>
      <c r="B193" s="9"/>
      <c r="C193" s="32">
        <v>44856.684000000001</v>
      </c>
      <c r="D193" s="32"/>
      <c r="E193">
        <f t="shared" si="28"/>
        <v>8897.9943109709784</v>
      </c>
      <c r="F193">
        <f t="shared" si="29"/>
        <v>8898</v>
      </c>
      <c r="G193">
        <f t="shared" si="30"/>
        <v>-1.0494000001926906E-2</v>
      </c>
      <c r="I193">
        <f t="shared" si="38"/>
        <v>-1.0494000001926906E-2</v>
      </c>
      <c r="O193">
        <f t="shared" ca="1" si="37"/>
        <v>3.8399732002190642E-2</v>
      </c>
      <c r="P193" s="61">
        <f t="shared" si="31"/>
        <v>-9.7527320078060024E-3</v>
      </c>
      <c r="Q193" s="2">
        <f t="shared" si="32"/>
        <v>29838.184000000001</v>
      </c>
      <c r="R193" s="58">
        <f t="shared" si="33"/>
        <v>5.494782391080285E-7</v>
      </c>
      <c r="S193" s="19">
        <f t="shared" si="39"/>
        <v>0.1</v>
      </c>
      <c r="T193" s="58">
        <f t="shared" si="34"/>
        <v>5.4947823910802852E-8</v>
      </c>
    </row>
    <row r="194" spans="1:20" x14ac:dyDescent="0.2">
      <c r="A194" s="9" t="s">
        <v>95</v>
      </c>
      <c r="B194" s="9"/>
      <c r="C194" s="32">
        <v>44884.341</v>
      </c>
      <c r="D194" s="32"/>
      <c r="E194">
        <f t="shared" si="28"/>
        <v>8912.9877811106235</v>
      </c>
      <c r="F194">
        <f t="shared" si="29"/>
        <v>8913</v>
      </c>
      <c r="G194">
        <f t="shared" si="30"/>
        <v>-2.2538999997777864E-2</v>
      </c>
      <c r="I194">
        <f t="shared" si="38"/>
        <v>-2.2538999997777864E-2</v>
      </c>
      <c r="O194">
        <f t="shared" ca="1" si="37"/>
        <v>3.8227157768544545E-2</v>
      </c>
      <c r="P194" s="61">
        <f t="shared" si="31"/>
        <v>-9.8207483775932594E-3</v>
      </c>
      <c r="Q194" s="2">
        <f t="shared" si="32"/>
        <v>29865.841</v>
      </c>
      <c r="R194" s="58">
        <f t="shared" si="33"/>
        <v>1.6175392427432832E-4</v>
      </c>
      <c r="S194" s="19">
        <f t="shared" si="39"/>
        <v>0.1</v>
      </c>
      <c r="T194" s="58">
        <f t="shared" si="34"/>
        <v>1.6175392427432831E-5</v>
      </c>
    </row>
    <row r="195" spans="1:20" x14ac:dyDescent="0.2">
      <c r="A195" s="9" t="s">
        <v>95</v>
      </c>
      <c r="B195" s="9"/>
      <c r="C195" s="32">
        <v>44897.264000000003</v>
      </c>
      <c r="D195" s="32"/>
      <c r="E195">
        <f t="shared" si="28"/>
        <v>8919.9936246444358</v>
      </c>
      <c r="F195">
        <f t="shared" si="29"/>
        <v>8920</v>
      </c>
      <c r="G195">
        <f t="shared" si="30"/>
        <v>-1.1760000001231674E-2</v>
      </c>
      <c r="I195">
        <f t="shared" si="38"/>
        <v>-1.1760000001231674E-2</v>
      </c>
      <c r="O195">
        <f t="shared" ca="1" si="37"/>
        <v>3.8146623126176379E-2</v>
      </c>
      <c r="P195" s="61">
        <f t="shared" si="31"/>
        <v>-9.8525544086328978E-3</v>
      </c>
      <c r="Q195" s="2">
        <f t="shared" si="32"/>
        <v>29878.764000000003</v>
      </c>
      <c r="R195" s="58">
        <f t="shared" si="33"/>
        <v>3.6383486887244969E-6</v>
      </c>
      <c r="S195" s="19">
        <f t="shared" si="39"/>
        <v>0.1</v>
      </c>
      <c r="T195" s="58">
        <f t="shared" si="34"/>
        <v>3.6383486887244973E-7</v>
      </c>
    </row>
    <row r="196" spans="1:20" x14ac:dyDescent="0.2">
      <c r="A196" s="9" t="s">
        <v>96</v>
      </c>
      <c r="B196" s="9"/>
      <c r="C196" s="32">
        <v>45131.521999999997</v>
      </c>
      <c r="D196" s="32"/>
      <c r="E196">
        <f t="shared" si="28"/>
        <v>9046.9900569390793</v>
      </c>
      <c r="F196">
        <f t="shared" si="29"/>
        <v>9047</v>
      </c>
      <c r="G196">
        <f t="shared" si="30"/>
        <v>-1.8341000002692454E-2</v>
      </c>
      <c r="I196">
        <f t="shared" si="38"/>
        <v>-1.8341000002692454E-2</v>
      </c>
      <c r="O196">
        <f t="shared" ca="1" si="37"/>
        <v>3.6685494614639519E-2</v>
      </c>
      <c r="P196" s="61">
        <f t="shared" si="31"/>
        <v>-1.0436796069708137E-2</v>
      </c>
      <c r="Q196" s="2">
        <f t="shared" si="32"/>
        <v>30113.021999999997</v>
      </c>
      <c r="R196" s="58">
        <f t="shared" si="33"/>
        <v>6.2476439814204739E-5</v>
      </c>
      <c r="S196" s="19">
        <f t="shared" si="39"/>
        <v>0.1</v>
      </c>
      <c r="T196" s="58">
        <f t="shared" si="34"/>
        <v>6.2476439814204742E-6</v>
      </c>
    </row>
    <row r="197" spans="1:20" x14ac:dyDescent="0.2">
      <c r="A197" s="9" t="s">
        <v>97</v>
      </c>
      <c r="B197" s="9"/>
      <c r="C197" s="32">
        <v>45192.402000000002</v>
      </c>
      <c r="D197" s="32"/>
      <c r="E197">
        <f t="shared" si="28"/>
        <v>9079.994448669986</v>
      </c>
      <c r="F197">
        <f t="shared" si="29"/>
        <v>9080</v>
      </c>
      <c r="G197">
        <f t="shared" si="30"/>
        <v>-1.0240000003250316E-2</v>
      </c>
      <c r="I197">
        <f t="shared" si="38"/>
        <v>-1.0240000003250316E-2</v>
      </c>
      <c r="O197">
        <f t="shared" ca="1" si="37"/>
        <v>3.6305831300618138E-2</v>
      </c>
      <c r="P197" s="61">
        <f t="shared" si="31"/>
        <v>-1.0590837471218494E-2</v>
      </c>
      <c r="Q197" s="2">
        <f t="shared" si="32"/>
        <v>30173.902000000002</v>
      </c>
      <c r="R197" s="58">
        <f t="shared" si="33"/>
        <v>1.2308692893032217E-7</v>
      </c>
      <c r="S197" s="19">
        <f t="shared" si="39"/>
        <v>0.1</v>
      </c>
      <c r="T197" s="58">
        <f t="shared" si="34"/>
        <v>1.2308692893032219E-8</v>
      </c>
    </row>
    <row r="198" spans="1:20" x14ac:dyDescent="0.2">
      <c r="A198" s="9" t="s">
        <v>97</v>
      </c>
      <c r="B198" s="9"/>
      <c r="C198" s="32">
        <v>45203.462</v>
      </c>
      <c r="D198" s="32"/>
      <c r="E198">
        <f t="shared" si="28"/>
        <v>9085.9903187840409</v>
      </c>
      <c r="F198">
        <f t="shared" si="29"/>
        <v>9086</v>
      </c>
      <c r="G198">
        <f t="shared" si="30"/>
        <v>-1.7858000006526709E-2</v>
      </c>
      <c r="I198">
        <f t="shared" si="38"/>
        <v>-1.7858000006526709E-2</v>
      </c>
      <c r="O198">
        <f t="shared" ca="1" si="37"/>
        <v>3.623680160715971E-2</v>
      </c>
      <c r="P198" s="61">
        <f t="shared" si="31"/>
        <v>-1.0618943853847054E-2</v>
      </c>
      <c r="Q198" s="2">
        <f t="shared" si="32"/>
        <v>30184.962</v>
      </c>
      <c r="R198" s="58">
        <f t="shared" si="33"/>
        <v>5.2403933981649161E-5</v>
      </c>
      <c r="S198" s="19">
        <f t="shared" si="39"/>
        <v>0.1</v>
      </c>
      <c r="T198" s="58">
        <f t="shared" si="34"/>
        <v>5.2403933981649163E-6</v>
      </c>
    </row>
    <row r="199" spans="1:20" x14ac:dyDescent="0.2">
      <c r="A199" s="9" t="s">
        <v>97</v>
      </c>
      <c r="B199" s="9"/>
      <c r="C199" s="32">
        <v>45216.381999999998</v>
      </c>
      <c r="D199" s="32"/>
      <c r="E199">
        <f t="shared" si="28"/>
        <v>9092.9945359516369</v>
      </c>
      <c r="F199">
        <f t="shared" si="29"/>
        <v>9093</v>
      </c>
      <c r="G199">
        <f t="shared" si="30"/>
        <v>-1.0078999999677762E-2</v>
      </c>
      <c r="I199">
        <f t="shared" si="38"/>
        <v>-1.0078999999677762E-2</v>
      </c>
      <c r="O199">
        <f t="shared" ca="1" si="37"/>
        <v>3.6156266964791531E-2</v>
      </c>
      <c r="P199" s="61">
        <f t="shared" si="31"/>
        <v>-1.0651773077223065E-2</v>
      </c>
      <c r="Q199" s="2">
        <f t="shared" si="32"/>
        <v>30197.881999999998</v>
      </c>
      <c r="R199" s="58">
        <f t="shared" si="33"/>
        <v>3.2806899836071673E-7</v>
      </c>
      <c r="S199" s="19">
        <f t="shared" si="39"/>
        <v>0.1</v>
      </c>
      <c r="T199" s="58">
        <f t="shared" si="34"/>
        <v>3.2806899836071674E-8</v>
      </c>
    </row>
    <row r="200" spans="1:20" x14ac:dyDescent="0.2">
      <c r="A200" s="9" t="s">
        <v>97</v>
      </c>
      <c r="B200" s="9"/>
      <c r="C200" s="32">
        <v>45227.442000000003</v>
      </c>
      <c r="D200" s="32"/>
      <c r="E200">
        <f t="shared" si="28"/>
        <v>9098.9904060656954</v>
      </c>
      <c r="F200">
        <f t="shared" si="29"/>
        <v>9099</v>
      </c>
      <c r="G200">
        <f t="shared" si="30"/>
        <v>-1.7696999995678198E-2</v>
      </c>
      <c r="I200">
        <f t="shared" si="38"/>
        <v>-1.7696999995678198E-2</v>
      </c>
      <c r="O200">
        <f t="shared" ca="1" si="37"/>
        <v>3.6087237271333103E-2</v>
      </c>
      <c r="P200" s="61">
        <f t="shared" si="31"/>
        <v>-1.0679945363239102E-2</v>
      </c>
      <c r="Q200" s="2">
        <f t="shared" si="32"/>
        <v>30208.942000000003</v>
      </c>
      <c r="R200" s="58">
        <f t="shared" si="33"/>
        <v>4.9239055714634973E-5</v>
      </c>
      <c r="S200" s="19">
        <f t="shared" si="39"/>
        <v>0.1</v>
      </c>
      <c r="T200" s="58">
        <f t="shared" si="34"/>
        <v>4.9239055714634977E-6</v>
      </c>
    </row>
    <row r="201" spans="1:20" x14ac:dyDescent="0.2">
      <c r="A201" s="9" t="s">
        <v>97</v>
      </c>
      <c r="B201" s="9"/>
      <c r="C201" s="32">
        <v>45240.347999999998</v>
      </c>
      <c r="D201" s="32"/>
      <c r="E201">
        <f t="shared" si="28"/>
        <v>9105.9870335242849</v>
      </c>
      <c r="F201">
        <f t="shared" si="29"/>
        <v>9106</v>
      </c>
      <c r="G201">
        <f t="shared" si="30"/>
        <v>-2.3918000006233342E-2</v>
      </c>
      <c r="I201">
        <f t="shared" si="38"/>
        <v>-2.3918000006233342E-2</v>
      </c>
      <c r="O201">
        <f t="shared" ca="1" si="37"/>
        <v>3.6006702628964923E-2</v>
      </c>
      <c r="P201" s="61">
        <f t="shared" si="31"/>
        <v>-1.0712851473900501E-2</v>
      </c>
      <c r="Q201" s="2">
        <f t="shared" si="32"/>
        <v>30221.847999999998</v>
      </c>
      <c r="R201" s="58">
        <f t="shared" si="33"/>
        <v>1.7437594776097218E-4</v>
      </c>
      <c r="S201" s="19">
        <f t="shared" si="39"/>
        <v>0.1</v>
      </c>
      <c r="T201" s="58">
        <f t="shared" si="34"/>
        <v>1.7437594776097218E-5</v>
      </c>
    </row>
    <row r="202" spans="1:20" x14ac:dyDescent="0.2">
      <c r="A202" s="9" t="s">
        <v>97</v>
      </c>
      <c r="B202" s="9"/>
      <c r="C202" s="32">
        <v>45240.358999999997</v>
      </c>
      <c r="D202" s="32"/>
      <c r="E202">
        <f t="shared" si="28"/>
        <v>9105.9929968670749</v>
      </c>
      <c r="F202">
        <f t="shared" si="29"/>
        <v>9106</v>
      </c>
      <c r="G202">
        <f t="shared" si="30"/>
        <v>-1.2918000007630326E-2</v>
      </c>
      <c r="I202">
        <f t="shared" si="38"/>
        <v>-1.2918000007630326E-2</v>
      </c>
      <c r="O202">
        <f t="shared" ca="1" si="37"/>
        <v>3.6006702628964923E-2</v>
      </c>
      <c r="P202" s="61">
        <f t="shared" si="31"/>
        <v>-1.0712851473900501E-2</v>
      </c>
      <c r="Q202" s="2">
        <f t="shared" si="32"/>
        <v>30221.858999999997</v>
      </c>
      <c r="R202" s="58">
        <f t="shared" si="33"/>
        <v>4.8626800558107963E-6</v>
      </c>
      <c r="S202" s="19">
        <f t="shared" si="39"/>
        <v>0.1</v>
      </c>
      <c r="T202" s="58">
        <f t="shared" si="34"/>
        <v>4.8626800558107963E-7</v>
      </c>
    </row>
    <row r="203" spans="1:20" x14ac:dyDescent="0.2">
      <c r="A203" s="9" t="s">
        <v>98</v>
      </c>
      <c r="B203" s="9"/>
      <c r="C203" s="32">
        <v>45277.248</v>
      </c>
      <c r="D203" s="32"/>
      <c r="E203">
        <f t="shared" si="28"/>
        <v>9125.9913379735353</v>
      </c>
      <c r="F203">
        <f t="shared" si="29"/>
        <v>9126</v>
      </c>
      <c r="G203">
        <f t="shared" si="30"/>
        <v>-1.59780000030878E-2</v>
      </c>
      <c r="I203">
        <f t="shared" si="38"/>
        <v>-1.59780000030878E-2</v>
      </c>
      <c r="O203">
        <f t="shared" ca="1" si="37"/>
        <v>3.577660365077015E-2</v>
      </c>
      <c r="P203" s="61">
        <f t="shared" si="31"/>
        <v>-1.080709706004359E-2</v>
      </c>
      <c r="Q203" s="2">
        <f t="shared" si="32"/>
        <v>30258.748</v>
      </c>
      <c r="R203" s="58">
        <f t="shared" si="33"/>
        <v>2.6738237246383276E-5</v>
      </c>
      <c r="S203" s="19">
        <f t="shared" si="39"/>
        <v>0.1</v>
      </c>
      <c r="T203" s="58">
        <f t="shared" si="34"/>
        <v>2.6738237246383276E-6</v>
      </c>
    </row>
    <row r="204" spans="1:20" x14ac:dyDescent="0.2">
      <c r="A204" s="9" t="s">
        <v>98</v>
      </c>
      <c r="B204" s="9"/>
      <c r="C204" s="32">
        <v>45277.254000000001</v>
      </c>
      <c r="D204" s="32"/>
      <c r="E204">
        <f t="shared" si="28"/>
        <v>9125.9945907059682</v>
      </c>
      <c r="F204">
        <f t="shared" si="29"/>
        <v>9126</v>
      </c>
      <c r="G204">
        <f t="shared" si="30"/>
        <v>-9.9780000018654391E-3</v>
      </c>
      <c r="I204">
        <f t="shared" si="38"/>
        <v>-9.9780000018654391E-3</v>
      </c>
      <c r="O204">
        <f t="shared" ca="1" si="37"/>
        <v>3.577660365077015E-2</v>
      </c>
      <c r="P204" s="61">
        <f t="shared" si="31"/>
        <v>-1.080709706004359E-2</v>
      </c>
      <c r="Q204" s="2">
        <f t="shared" si="32"/>
        <v>30258.754000000001</v>
      </c>
      <c r="R204" s="58">
        <f t="shared" si="33"/>
        <v>6.8740193187966372E-7</v>
      </c>
      <c r="S204" s="19">
        <f t="shared" si="39"/>
        <v>0.1</v>
      </c>
      <c r="T204" s="58">
        <f t="shared" si="34"/>
        <v>6.8740193187966369E-8</v>
      </c>
    </row>
    <row r="205" spans="1:20" x14ac:dyDescent="0.2">
      <c r="A205" s="9" t="s">
        <v>98</v>
      </c>
      <c r="B205" s="9"/>
      <c r="C205" s="32">
        <v>45288.317000000003</v>
      </c>
      <c r="D205" s="32"/>
      <c r="E205">
        <f t="shared" si="28"/>
        <v>9131.9920871862414</v>
      </c>
      <c r="F205">
        <f t="shared" si="29"/>
        <v>9132</v>
      </c>
      <c r="G205">
        <f t="shared" si="30"/>
        <v>-1.4596000000892673E-2</v>
      </c>
      <c r="I205">
        <f t="shared" si="38"/>
        <v>-1.4596000000892673E-2</v>
      </c>
      <c r="O205">
        <f t="shared" ca="1" si="37"/>
        <v>3.5707573957311708E-2</v>
      </c>
      <c r="P205" s="61">
        <f t="shared" si="31"/>
        <v>-1.0835436639273995E-2</v>
      </c>
      <c r="Q205" s="2">
        <f t="shared" si="32"/>
        <v>30269.817000000003</v>
      </c>
      <c r="R205" s="58">
        <f t="shared" si="33"/>
        <v>1.4141836796748768E-5</v>
      </c>
      <c r="S205" s="19">
        <f t="shared" si="39"/>
        <v>0.1</v>
      </c>
      <c r="T205" s="58">
        <f t="shared" si="34"/>
        <v>1.4141836796748768E-6</v>
      </c>
    </row>
    <row r="206" spans="1:20" x14ac:dyDescent="0.2">
      <c r="A206" s="9" t="s">
        <v>99</v>
      </c>
      <c r="B206" s="9"/>
      <c r="C206" s="32">
        <v>45535.493999999999</v>
      </c>
      <c r="D206" s="32"/>
      <c r="E206">
        <f t="shared" si="28"/>
        <v>9265.9921945264086</v>
      </c>
      <c r="F206">
        <f t="shared" si="29"/>
        <v>9266</v>
      </c>
      <c r="G206">
        <f t="shared" si="30"/>
        <v>-1.4398000006622169E-2</v>
      </c>
      <c r="I206">
        <f t="shared" si="38"/>
        <v>-1.4398000006622169E-2</v>
      </c>
      <c r="O206">
        <f t="shared" ca="1" si="37"/>
        <v>3.4165910803406682E-2</v>
      </c>
      <c r="P206" s="61">
        <f t="shared" si="31"/>
        <v>-1.1476279213554999E-2</v>
      </c>
      <c r="Q206" s="2">
        <f t="shared" si="32"/>
        <v>30516.993999999999</v>
      </c>
      <c r="R206" s="58">
        <f t="shared" si="33"/>
        <v>8.5364523926410545E-6</v>
      </c>
      <c r="S206" s="19">
        <f t="shared" si="39"/>
        <v>0.1</v>
      </c>
      <c r="T206" s="58">
        <f t="shared" si="34"/>
        <v>8.5364523926410547E-7</v>
      </c>
    </row>
    <row r="207" spans="1:20" x14ac:dyDescent="0.2">
      <c r="A207" s="9" t="s">
        <v>100</v>
      </c>
      <c r="B207" s="9"/>
      <c r="C207" s="32">
        <v>45596.353999999999</v>
      </c>
      <c r="D207" s="32"/>
      <c r="E207">
        <f t="shared" si="28"/>
        <v>9298.9857438158779</v>
      </c>
      <c r="F207">
        <f t="shared" si="29"/>
        <v>9299</v>
      </c>
      <c r="G207">
        <f t="shared" si="30"/>
        <v>-2.6296999996702652E-2</v>
      </c>
      <c r="I207">
        <f t="shared" si="38"/>
        <v>-2.6296999996702652E-2</v>
      </c>
      <c r="O207">
        <f t="shared" ca="1" si="37"/>
        <v>3.3786247489385302E-2</v>
      </c>
      <c r="P207" s="61">
        <f t="shared" si="31"/>
        <v>-1.1636426817389852E-2</v>
      </c>
      <c r="Q207" s="2">
        <f t="shared" si="32"/>
        <v>30577.853999999999</v>
      </c>
      <c r="R207" s="58">
        <f t="shared" si="33"/>
        <v>2.1493240594598582E-4</v>
      </c>
      <c r="S207" s="19">
        <f t="shared" si="39"/>
        <v>0.1</v>
      </c>
      <c r="T207" s="58">
        <f t="shared" si="34"/>
        <v>2.1493240594598585E-5</v>
      </c>
    </row>
    <row r="208" spans="1:20" x14ac:dyDescent="0.2">
      <c r="A208" s="9" t="s">
        <v>101</v>
      </c>
      <c r="B208" s="9"/>
      <c r="C208" s="32">
        <v>45609.266000000003</v>
      </c>
      <c r="D208" s="32"/>
      <c r="E208">
        <f t="shared" si="28"/>
        <v>9305.9856240069021</v>
      </c>
      <c r="F208">
        <f t="shared" si="29"/>
        <v>9306</v>
      </c>
      <c r="G208">
        <f t="shared" si="30"/>
        <v>-2.6517999998759478E-2</v>
      </c>
      <c r="I208">
        <f t="shared" si="38"/>
        <v>-2.6517999998759478E-2</v>
      </c>
      <c r="O208">
        <f t="shared" ca="1" si="37"/>
        <v>3.3705712847017122E-2</v>
      </c>
      <c r="P208" s="61">
        <f t="shared" si="31"/>
        <v>-1.1670515809364984E-2</v>
      </c>
      <c r="Q208" s="2">
        <f t="shared" si="32"/>
        <v>30590.766000000003</v>
      </c>
      <c r="R208" s="58">
        <f t="shared" si="33"/>
        <v>2.2044778675431949E-4</v>
      </c>
      <c r="S208" s="19">
        <f t="shared" si="39"/>
        <v>0.1</v>
      </c>
      <c r="T208" s="58">
        <f t="shared" si="34"/>
        <v>2.2044778675431949E-5</v>
      </c>
    </row>
    <row r="209" spans="1:20" x14ac:dyDescent="0.2">
      <c r="A209" s="9" t="s">
        <v>101</v>
      </c>
      <c r="B209" s="9"/>
      <c r="C209" s="32">
        <v>45644.328000000001</v>
      </c>
      <c r="D209" s="32"/>
      <c r="E209">
        <f t="shared" si="28"/>
        <v>9324.9935080881896</v>
      </c>
      <c r="F209">
        <f t="shared" si="29"/>
        <v>9325</v>
      </c>
      <c r="G209">
        <f t="shared" si="30"/>
        <v>-1.1975000001257285E-2</v>
      </c>
      <c r="I209">
        <f t="shared" si="38"/>
        <v>-1.1975000001257285E-2</v>
      </c>
      <c r="O209">
        <f t="shared" ref="O209:O240" ca="1" si="40">+C$11+C$12*F209</f>
        <v>3.3487118817732087E-2</v>
      </c>
      <c r="P209" s="61">
        <f t="shared" si="31"/>
        <v>-1.1763251767357825E-2</v>
      </c>
      <c r="Q209" s="2">
        <f t="shared" si="32"/>
        <v>30625.828000000001</v>
      </c>
      <c r="R209" s="58">
        <f t="shared" si="33"/>
        <v>4.483731455954043E-8</v>
      </c>
      <c r="S209" s="19">
        <f t="shared" si="39"/>
        <v>0.1</v>
      </c>
      <c r="T209" s="58">
        <f t="shared" si="34"/>
        <v>4.483731455954043E-9</v>
      </c>
    </row>
    <row r="210" spans="1:20" x14ac:dyDescent="0.2">
      <c r="A210" s="9" t="s">
        <v>102</v>
      </c>
      <c r="B210" s="9"/>
      <c r="C210" s="32">
        <v>45808.483999999997</v>
      </c>
      <c r="D210" s="32"/>
      <c r="E210">
        <f t="shared" si="28"/>
        <v>9413.9860989058325</v>
      </c>
      <c r="F210">
        <f t="shared" si="29"/>
        <v>9414</v>
      </c>
      <c r="G210">
        <f t="shared" si="30"/>
        <v>-2.5642000007792376E-2</v>
      </c>
      <c r="I210">
        <f t="shared" si="38"/>
        <v>-2.5642000007792376E-2</v>
      </c>
      <c r="O210">
        <f t="shared" ca="1" si="40"/>
        <v>3.246317836476531E-2</v>
      </c>
      <c r="P210" s="61">
        <f t="shared" si="31"/>
        <v>-1.2201707180522863E-2</v>
      </c>
      <c r="Q210" s="2">
        <f t="shared" si="32"/>
        <v>30789.983999999997</v>
      </c>
      <c r="R210" s="58">
        <f t="shared" si="33"/>
        <v>1.8064147128275232E-4</v>
      </c>
      <c r="S210" s="19">
        <f t="shared" si="39"/>
        <v>0.1</v>
      </c>
      <c r="T210" s="58">
        <f t="shared" si="34"/>
        <v>1.8064147128275233E-5</v>
      </c>
    </row>
    <row r="211" spans="1:20" x14ac:dyDescent="0.2">
      <c r="A211" s="9" t="s">
        <v>103</v>
      </c>
      <c r="B211" s="9"/>
      <c r="C211" s="32">
        <v>45891.491999999998</v>
      </c>
      <c r="D211" s="32"/>
      <c r="E211">
        <f t="shared" si="28"/>
        <v>9458.9865678414262</v>
      </c>
      <c r="F211">
        <f t="shared" si="29"/>
        <v>9459</v>
      </c>
      <c r="G211">
        <f t="shared" si="30"/>
        <v>-2.4776999998721294E-2</v>
      </c>
      <c r="I211">
        <f t="shared" si="38"/>
        <v>-2.4776999998721294E-2</v>
      </c>
      <c r="O211">
        <f t="shared" ca="1" si="40"/>
        <v>3.194545566382706E-2</v>
      </c>
      <c r="P211" s="61">
        <f t="shared" si="31"/>
        <v>-1.2425945539164238E-2</v>
      </c>
      <c r="Q211" s="2">
        <f t="shared" si="32"/>
        <v>30872.991999999998</v>
      </c>
      <c r="R211" s="58">
        <f t="shared" si="33"/>
        <v>1.5254854626294424E-4</v>
      </c>
      <c r="S211" s="19">
        <f t="shared" si="39"/>
        <v>0.1</v>
      </c>
      <c r="T211" s="58">
        <f t="shared" si="34"/>
        <v>1.5254854626294424E-5</v>
      </c>
    </row>
    <row r="212" spans="1:20" x14ac:dyDescent="0.2">
      <c r="A212" s="9" t="s">
        <v>104</v>
      </c>
      <c r="B212" s="9"/>
      <c r="C212" s="32">
        <v>45915.468000000001</v>
      </c>
      <c r="D212" s="32"/>
      <c r="E212">
        <f t="shared" si="28"/>
        <v>9471.9844866347939</v>
      </c>
      <c r="F212">
        <f t="shared" si="29"/>
        <v>9472</v>
      </c>
      <c r="G212">
        <f t="shared" si="30"/>
        <v>-2.8616000003239606E-2</v>
      </c>
      <c r="I212">
        <f t="shared" si="38"/>
        <v>-2.8616000003239606E-2</v>
      </c>
      <c r="O212">
        <f t="shared" ca="1" si="40"/>
        <v>3.1795891328000453E-2</v>
      </c>
      <c r="P212" s="61">
        <f t="shared" si="31"/>
        <v>-1.2491044042477892E-2</v>
      </c>
      <c r="Q212" s="2">
        <f t="shared" si="32"/>
        <v>30896.968000000001</v>
      </c>
      <c r="R212" s="58">
        <f t="shared" si="33"/>
        <v>2.6001420473650469E-4</v>
      </c>
      <c r="S212" s="19">
        <f t="shared" si="39"/>
        <v>0.1</v>
      </c>
      <c r="T212" s="58">
        <f t="shared" si="34"/>
        <v>2.6001420473650469E-5</v>
      </c>
    </row>
    <row r="213" spans="1:20" x14ac:dyDescent="0.2">
      <c r="A213" s="9" t="s">
        <v>104</v>
      </c>
      <c r="B213" s="9"/>
      <c r="C213" s="32">
        <v>45915.474000000002</v>
      </c>
      <c r="D213" s="32"/>
      <c r="E213">
        <f t="shared" ref="E213:E276" si="41">+(C213-C$7)/C$8</f>
        <v>9471.987739367225</v>
      </c>
      <c r="F213">
        <f t="shared" ref="F213:F276" si="42">ROUND(2*E213,0)/2</f>
        <v>9472</v>
      </c>
      <c r="G213">
        <f t="shared" ref="G213:G276" si="43">+C213-(C$7+F213*C$8)</f>
        <v>-2.2616000002017245E-2</v>
      </c>
      <c r="I213">
        <f t="shared" si="38"/>
        <v>-2.2616000002017245E-2</v>
      </c>
      <c r="O213">
        <f t="shared" ca="1" si="40"/>
        <v>3.1795891328000453E-2</v>
      </c>
      <c r="P213" s="61">
        <f t="shared" ref="P213:P276" si="44">+D$11+D$12*F213+D$13*F213^2</f>
        <v>-1.2491044042477892E-2</v>
      </c>
      <c r="Q213" s="2">
        <f t="shared" ref="Q213:Q276" si="45">+C213-15018.5</f>
        <v>30896.974000000002</v>
      </c>
      <c r="R213" s="58">
        <f t="shared" si="33"/>
        <v>1.0251473318261144E-4</v>
      </c>
      <c r="S213" s="19">
        <f t="shared" si="39"/>
        <v>0.1</v>
      </c>
      <c r="T213" s="58">
        <f t="shared" si="34"/>
        <v>1.0251473318261145E-5</v>
      </c>
    </row>
    <row r="214" spans="1:20" x14ac:dyDescent="0.2">
      <c r="A214" s="9" t="s">
        <v>104</v>
      </c>
      <c r="B214" s="9"/>
      <c r="C214" s="32">
        <v>45915.474999999999</v>
      </c>
      <c r="D214" s="32"/>
      <c r="E214">
        <f t="shared" si="41"/>
        <v>9471.9882814892953</v>
      </c>
      <c r="F214">
        <f t="shared" si="42"/>
        <v>9472</v>
      </c>
      <c r="G214">
        <f t="shared" si="43"/>
        <v>-2.1616000005451497E-2</v>
      </c>
      <c r="I214">
        <f t="shared" si="38"/>
        <v>-2.1616000005451497E-2</v>
      </c>
      <c r="O214">
        <f t="shared" ca="1" si="40"/>
        <v>3.1795891328000453E-2</v>
      </c>
      <c r="P214" s="61">
        <f t="shared" si="44"/>
        <v>-1.2491044042477892E-2</v>
      </c>
      <c r="Q214" s="2">
        <f t="shared" si="45"/>
        <v>30896.974999999999</v>
      </c>
      <c r="R214" s="58">
        <f t="shared" ref="R214:R277" si="46">+(P214-G214)^2</f>
        <v>8.3264821326207533E-5</v>
      </c>
      <c r="S214" s="19">
        <f t="shared" si="39"/>
        <v>0.1</v>
      </c>
      <c r="T214" s="58">
        <f t="shared" ref="T214:T277" si="47">+S214*R214</f>
        <v>8.326482132620753E-6</v>
      </c>
    </row>
    <row r="215" spans="1:20" x14ac:dyDescent="0.2">
      <c r="A215" s="9" t="s">
        <v>103</v>
      </c>
      <c r="B215" s="9"/>
      <c r="C215" s="32">
        <v>45915.478000000003</v>
      </c>
      <c r="D215" s="32"/>
      <c r="E215">
        <f t="shared" si="41"/>
        <v>9471.9899078555118</v>
      </c>
      <c r="F215">
        <f t="shared" si="42"/>
        <v>9472</v>
      </c>
      <c r="G215">
        <f t="shared" si="43"/>
        <v>-1.8616000001202337E-2</v>
      </c>
      <c r="I215">
        <f t="shared" si="38"/>
        <v>-1.8616000001202337E-2</v>
      </c>
      <c r="O215">
        <f t="shared" ca="1" si="40"/>
        <v>3.1795891328000453E-2</v>
      </c>
      <c r="P215" s="61">
        <f t="shared" si="44"/>
        <v>-1.2491044042477892E-2</v>
      </c>
      <c r="Q215" s="2">
        <f t="shared" si="45"/>
        <v>30896.978000000003</v>
      </c>
      <c r="R215" s="58">
        <f t="shared" si="46"/>
        <v>3.7515085496314085E-5</v>
      </c>
      <c r="S215" s="19">
        <f t="shared" si="39"/>
        <v>0.1</v>
      </c>
      <c r="T215" s="58">
        <f t="shared" si="47"/>
        <v>3.7515085496314088E-6</v>
      </c>
    </row>
    <row r="216" spans="1:20" x14ac:dyDescent="0.2">
      <c r="A216" s="9" t="s">
        <v>103</v>
      </c>
      <c r="B216" s="9"/>
      <c r="C216" s="32">
        <v>45915.485000000001</v>
      </c>
      <c r="D216" s="32"/>
      <c r="E216">
        <f t="shared" si="41"/>
        <v>9471.9937027100132</v>
      </c>
      <c r="F216">
        <f t="shared" si="42"/>
        <v>9472</v>
      </c>
      <c r="G216">
        <f t="shared" si="43"/>
        <v>-1.1616000003414229E-2</v>
      </c>
      <c r="I216">
        <f t="shared" si="38"/>
        <v>-1.1616000003414229E-2</v>
      </c>
      <c r="O216">
        <f t="shared" ca="1" si="40"/>
        <v>3.1795891328000453E-2</v>
      </c>
      <c r="P216" s="61">
        <f t="shared" si="44"/>
        <v>-1.2491044042477892E-2</v>
      </c>
      <c r="Q216" s="2">
        <f t="shared" si="45"/>
        <v>30896.985000000001</v>
      </c>
      <c r="R216" s="58">
        <f t="shared" si="46"/>
        <v>7.6570207030085099E-7</v>
      </c>
      <c r="S216" s="19">
        <f t="shared" si="39"/>
        <v>0.1</v>
      </c>
      <c r="T216" s="58">
        <f t="shared" si="47"/>
        <v>7.6570207030085101E-8</v>
      </c>
    </row>
    <row r="217" spans="1:20" x14ac:dyDescent="0.2">
      <c r="A217" s="9" t="s">
        <v>104</v>
      </c>
      <c r="B217" s="9"/>
      <c r="C217" s="32">
        <v>45915.489000000001</v>
      </c>
      <c r="D217" s="32"/>
      <c r="E217">
        <f t="shared" si="41"/>
        <v>9471.9958711983018</v>
      </c>
      <c r="F217">
        <f t="shared" si="42"/>
        <v>9472</v>
      </c>
      <c r="G217">
        <f t="shared" si="43"/>
        <v>-7.6160000025993213E-3</v>
      </c>
      <c r="I217">
        <f t="shared" si="38"/>
        <v>-7.6160000025993213E-3</v>
      </c>
      <c r="O217">
        <f t="shared" ca="1" si="40"/>
        <v>3.1795891328000453E-2</v>
      </c>
      <c r="P217" s="61">
        <f t="shared" si="44"/>
        <v>-1.2491044042477892E-2</v>
      </c>
      <c r="Q217" s="2">
        <f t="shared" si="45"/>
        <v>30896.989000000001</v>
      </c>
      <c r="R217" s="58">
        <f t="shared" si="46"/>
        <v>2.3766054390755581E-5</v>
      </c>
      <c r="S217" s="19">
        <f t="shared" si="39"/>
        <v>0.1</v>
      </c>
      <c r="T217" s="58">
        <f t="shared" si="47"/>
        <v>2.3766054390755581E-6</v>
      </c>
    </row>
    <row r="218" spans="1:20" x14ac:dyDescent="0.2">
      <c r="A218" s="9" t="s">
        <v>104</v>
      </c>
      <c r="B218" s="9"/>
      <c r="C218" s="32">
        <v>45915.493999999999</v>
      </c>
      <c r="D218" s="32"/>
      <c r="E218">
        <f t="shared" si="41"/>
        <v>9471.9985818086589</v>
      </c>
      <c r="F218">
        <f t="shared" si="42"/>
        <v>9472</v>
      </c>
      <c r="G218">
        <f t="shared" si="43"/>
        <v>-2.616000005218666E-3</v>
      </c>
      <c r="I218">
        <f t="shared" ref="I218:I249" si="48">G218</f>
        <v>-2.616000005218666E-3</v>
      </c>
      <c r="O218">
        <f t="shared" ca="1" si="40"/>
        <v>3.1795891328000453E-2</v>
      </c>
      <c r="P218" s="61">
        <f t="shared" si="44"/>
        <v>-1.2491044042477892E-2</v>
      </c>
      <c r="Q218" s="2">
        <f t="shared" si="45"/>
        <v>30896.993999999999</v>
      </c>
      <c r="R218" s="58">
        <f t="shared" si="46"/>
        <v>9.7516494737809008E-5</v>
      </c>
      <c r="S218" s="19">
        <f t="shared" ref="S218:S249" si="49">S$16</f>
        <v>0.1</v>
      </c>
      <c r="T218" s="58">
        <f t="shared" si="47"/>
        <v>9.7516494737809019E-6</v>
      </c>
    </row>
    <row r="219" spans="1:20" x14ac:dyDescent="0.2">
      <c r="A219" s="9" t="s">
        <v>58</v>
      </c>
      <c r="B219" s="9"/>
      <c r="C219" s="32">
        <v>45937.622000000003</v>
      </c>
      <c r="D219" s="32"/>
      <c r="E219">
        <f t="shared" si="41"/>
        <v>9483.9946590133495</v>
      </c>
      <c r="F219">
        <f t="shared" si="42"/>
        <v>9484</v>
      </c>
      <c r="G219">
        <f t="shared" si="43"/>
        <v>-9.8520000028656796E-3</v>
      </c>
      <c r="I219">
        <f t="shared" si="48"/>
        <v>-9.8520000028656796E-3</v>
      </c>
      <c r="O219">
        <f t="shared" ca="1" si="40"/>
        <v>3.1657831941083583E-2</v>
      </c>
      <c r="P219" s="61">
        <f t="shared" si="44"/>
        <v>-1.2551261705897189E-2</v>
      </c>
      <c r="Q219" s="2">
        <f t="shared" si="45"/>
        <v>30919.122000000003</v>
      </c>
      <c r="R219" s="58">
        <f t="shared" si="46"/>
        <v>7.2860137414525646E-6</v>
      </c>
      <c r="S219" s="19">
        <f t="shared" si="49"/>
        <v>0.1</v>
      </c>
      <c r="T219" s="58">
        <f t="shared" si="47"/>
        <v>7.2860137414525652E-7</v>
      </c>
    </row>
    <row r="220" spans="1:20" x14ac:dyDescent="0.2">
      <c r="A220" s="9" t="s">
        <v>58</v>
      </c>
      <c r="B220" s="9"/>
      <c r="C220" s="32">
        <v>46267.798999999999</v>
      </c>
      <c r="D220" s="32"/>
      <c r="E220">
        <f t="shared" si="41"/>
        <v>9662.9908983125351</v>
      </c>
      <c r="F220">
        <f t="shared" si="42"/>
        <v>9663</v>
      </c>
      <c r="G220">
        <f t="shared" si="43"/>
        <v>-1.6789000001153909E-2</v>
      </c>
      <c r="I220">
        <f t="shared" si="48"/>
        <v>-1.6789000001153909E-2</v>
      </c>
      <c r="O220">
        <f t="shared" ca="1" si="40"/>
        <v>2.9598446086240307E-2</v>
      </c>
      <c r="P220" s="61">
        <f t="shared" si="44"/>
        <v>-1.3463951921866571E-2</v>
      </c>
      <c r="Q220" s="2">
        <f t="shared" si="45"/>
        <v>31249.298999999999</v>
      </c>
      <c r="R220" s="58">
        <f t="shared" si="46"/>
        <v>1.1055944729572414E-5</v>
      </c>
      <c r="S220" s="19">
        <f t="shared" si="49"/>
        <v>0.1</v>
      </c>
      <c r="T220" s="58">
        <f t="shared" si="47"/>
        <v>1.1055944729572414E-6</v>
      </c>
    </row>
    <row r="221" spans="1:20" x14ac:dyDescent="0.2">
      <c r="A221" s="9" t="s">
        <v>105</v>
      </c>
      <c r="B221" s="9"/>
      <c r="C221" s="32">
        <v>46271.478999999999</v>
      </c>
      <c r="D221" s="32"/>
      <c r="E221">
        <f t="shared" si="41"/>
        <v>9664.9859075367422</v>
      </c>
      <c r="F221">
        <f t="shared" si="42"/>
        <v>9665</v>
      </c>
      <c r="G221">
        <f t="shared" si="43"/>
        <v>-2.5995000003604218E-2</v>
      </c>
      <c r="I221">
        <f t="shared" si="48"/>
        <v>-2.5995000003604218E-2</v>
      </c>
      <c r="O221">
        <f t="shared" ca="1" si="40"/>
        <v>2.9575436188420817E-2</v>
      </c>
      <c r="P221" s="61">
        <f t="shared" si="44"/>
        <v>-1.3474302507566475E-2</v>
      </c>
      <c r="Q221" s="2">
        <f t="shared" si="45"/>
        <v>31252.978999999999</v>
      </c>
      <c r="R221" s="58">
        <f t="shared" si="46"/>
        <v>1.5676786578728582E-4</v>
      </c>
      <c r="S221" s="19">
        <f t="shared" si="49"/>
        <v>0.1</v>
      </c>
      <c r="T221" s="58">
        <f t="shared" si="47"/>
        <v>1.5676786578728584E-5</v>
      </c>
    </row>
    <row r="222" spans="1:20" x14ac:dyDescent="0.2">
      <c r="A222" s="9" t="s">
        <v>58</v>
      </c>
      <c r="B222" s="9"/>
      <c r="C222" s="32">
        <v>46291.78</v>
      </c>
      <c r="D222" s="32"/>
      <c r="E222">
        <f t="shared" si="41"/>
        <v>9675.99152771626</v>
      </c>
      <c r="F222">
        <f t="shared" si="42"/>
        <v>9676</v>
      </c>
      <c r="G222">
        <f t="shared" si="43"/>
        <v>-1.5628000001015607E-2</v>
      </c>
      <c r="I222">
        <f t="shared" si="48"/>
        <v>-1.5628000001015607E-2</v>
      </c>
      <c r="O222">
        <f t="shared" ca="1" si="40"/>
        <v>2.94488817504137E-2</v>
      </c>
      <c r="P222" s="61">
        <f t="shared" si="44"/>
        <v>-1.3531291140354514E-2</v>
      </c>
      <c r="Q222" s="2">
        <f t="shared" si="45"/>
        <v>31273.279999999999</v>
      </c>
      <c r="R222" s="58">
        <f t="shared" si="46"/>
        <v>4.3961880463747413E-6</v>
      </c>
      <c r="S222" s="19">
        <f t="shared" si="49"/>
        <v>0.1</v>
      </c>
      <c r="T222" s="58">
        <f t="shared" si="47"/>
        <v>4.3961880463747415E-7</v>
      </c>
    </row>
    <row r="223" spans="1:20" x14ac:dyDescent="0.2">
      <c r="A223" s="9" t="s">
        <v>106</v>
      </c>
      <c r="B223" s="9"/>
      <c r="C223" s="32">
        <v>46319.447</v>
      </c>
      <c r="D223" s="32"/>
      <c r="E223">
        <f t="shared" si="41"/>
        <v>9690.9904190766247</v>
      </c>
      <c r="F223">
        <f t="shared" si="42"/>
        <v>9691</v>
      </c>
      <c r="G223">
        <f t="shared" si="43"/>
        <v>-1.7673000002105255E-2</v>
      </c>
      <c r="I223">
        <f t="shared" si="48"/>
        <v>-1.7673000002105255E-2</v>
      </c>
      <c r="O223">
        <f t="shared" ca="1" si="40"/>
        <v>2.9276307516767616E-2</v>
      </c>
      <c r="P223" s="61">
        <f t="shared" si="44"/>
        <v>-1.3609167670806891E-2</v>
      </c>
      <c r="Q223" s="2">
        <f t="shared" si="45"/>
        <v>31300.947</v>
      </c>
      <c r="R223" s="58">
        <f t="shared" si="46"/>
        <v>1.6514733216905893E-5</v>
      </c>
      <c r="S223" s="19">
        <f t="shared" si="49"/>
        <v>0.1</v>
      </c>
      <c r="T223" s="58">
        <f t="shared" si="47"/>
        <v>1.6514733216905894E-6</v>
      </c>
    </row>
    <row r="224" spans="1:20" x14ac:dyDescent="0.2">
      <c r="A224" s="9" t="s">
        <v>106</v>
      </c>
      <c r="B224" s="9"/>
      <c r="C224" s="32">
        <v>46332.358</v>
      </c>
      <c r="D224" s="32"/>
      <c r="E224">
        <f t="shared" si="41"/>
        <v>9697.9897571455749</v>
      </c>
      <c r="F224">
        <f t="shared" si="42"/>
        <v>9698</v>
      </c>
      <c r="G224">
        <f t="shared" si="43"/>
        <v>-1.8894000000727829E-2</v>
      </c>
      <c r="I224">
        <f t="shared" si="48"/>
        <v>-1.8894000000727829E-2</v>
      </c>
      <c r="O224">
        <f t="shared" ca="1" si="40"/>
        <v>2.9195772874399437E-2</v>
      </c>
      <c r="P224" s="61">
        <f t="shared" si="44"/>
        <v>-1.3645575110156915E-2</v>
      </c>
      <c r="Q224" s="2">
        <f t="shared" si="45"/>
        <v>31313.858</v>
      </c>
      <c r="R224" s="58">
        <f t="shared" si="46"/>
        <v>2.7545963831964308E-5</v>
      </c>
      <c r="S224" s="19">
        <f t="shared" si="49"/>
        <v>0.1</v>
      </c>
      <c r="T224" s="58">
        <f t="shared" si="47"/>
        <v>2.7545963831964311E-6</v>
      </c>
    </row>
    <row r="225" spans="1:20" x14ac:dyDescent="0.2">
      <c r="A225" s="9" t="s">
        <v>106</v>
      </c>
      <c r="B225" s="9"/>
      <c r="C225" s="32">
        <v>46356.334000000003</v>
      </c>
      <c r="D225" s="32"/>
      <c r="E225">
        <f t="shared" si="41"/>
        <v>9710.9876759389426</v>
      </c>
      <c r="F225">
        <f t="shared" si="42"/>
        <v>9711</v>
      </c>
      <c r="G225">
        <f t="shared" si="43"/>
        <v>-2.2732999997970182E-2</v>
      </c>
      <c r="I225">
        <f t="shared" si="48"/>
        <v>-2.2732999997970182E-2</v>
      </c>
      <c r="O225">
        <f t="shared" ca="1" si="40"/>
        <v>2.9046208538572829E-2</v>
      </c>
      <c r="P225" s="61">
        <f t="shared" si="44"/>
        <v>-1.3713298765071824E-2</v>
      </c>
      <c r="Q225" s="2">
        <f t="shared" si="45"/>
        <v>31337.834000000003</v>
      </c>
      <c r="R225" s="58">
        <f t="shared" si="46"/>
        <v>8.1355010330748162E-5</v>
      </c>
      <c r="S225" s="19">
        <f t="shared" si="49"/>
        <v>0.1</v>
      </c>
      <c r="T225" s="58">
        <f t="shared" si="47"/>
        <v>8.1355010330748168E-6</v>
      </c>
    </row>
    <row r="226" spans="1:20" x14ac:dyDescent="0.2">
      <c r="A226" s="9" t="s">
        <v>106</v>
      </c>
      <c r="B226" s="9"/>
      <c r="C226" s="32">
        <v>46356.345000000001</v>
      </c>
      <c r="D226" s="32"/>
      <c r="E226">
        <f t="shared" si="41"/>
        <v>9710.9936392817308</v>
      </c>
      <c r="F226">
        <f t="shared" si="42"/>
        <v>9711</v>
      </c>
      <c r="G226">
        <f t="shared" si="43"/>
        <v>-1.1732999999367166E-2</v>
      </c>
      <c r="I226">
        <f t="shared" si="48"/>
        <v>-1.1732999999367166E-2</v>
      </c>
      <c r="O226">
        <f t="shared" ca="1" si="40"/>
        <v>2.9046208538572829E-2</v>
      </c>
      <c r="P226" s="61">
        <f t="shared" si="44"/>
        <v>-1.3713298765071824E-2</v>
      </c>
      <c r="Q226" s="2">
        <f t="shared" si="45"/>
        <v>31337.845000000001</v>
      </c>
      <c r="R226" s="58">
        <f t="shared" si="46"/>
        <v>3.9215832014513909E-6</v>
      </c>
      <c r="S226" s="19">
        <f t="shared" si="49"/>
        <v>0.1</v>
      </c>
      <c r="T226" s="58">
        <f t="shared" si="47"/>
        <v>3.9215832014513913E-7</v>
      </c>
    </row>
    <row r="227" spans="1:20" x14ac:dyDescent="0.2">
      <c r="A227" s="9" t="s">
        <v>107</v>
      </c>
      <c r="B227" s="9"/>
      <c r="C227" s="32">
        <v>46592.45</v>
      </c>
      <c r="D227" s="32"/>
      <c r="E227">
        <f t="shared" si="41"/>
        <v>9838.991371042981</v>
      </c>
      <c r="F227">
        <f t="shared" si="42"/>
        <v>9839</v>
      </c>
      <c r="G227">
        <f t="shared" si="43"/>
        <v>-1.5917000004264992E-2</v>
      </c>
      <c r="I227">
        <f t="shared" si="48"/>
        <v>-1.5917000004264992E-2</v>
      </c>
      <c r="O227">
        <f t="shared" ca="1" si="40"/>
        <v>2.7573575078126245E-2</v>
      </c>
      <c r="P227" s="61">
        <f t="shared" si="44"/>
        <v>-1.4387740805369972E-2</v>
      </c>
      <c r="Q227" s="2">
        <f t="shared" si="45"/>
        <v>31573.949999999997</v>
      </c>
      <c r="R227" s="58">
        <f t="shared" si="46"/>
        <v>2.3386336974050385E-6</v>
      </c>
      <c r="S227" s="19">
        <f t="shared" si="49"/>
        <v>0.1</v>
      </c>
      <c r="T227" s="58">
        <f t="shared" si="47"/>
        <v>2.3386336974050386E-7</v>
      </c>
    </row>
    <row r="228" spans="1:20" x14ac:dyDescent="0.2">
      <c r="A228" s="9" t="s">
        <v>107</v>
      </c>
      <c r="B228" s="9"/>
      <c r="C228" s="32">
        <v>46616.432000000001</v>
      </c>
      <c r="D228" s="32"/>
      <c r="E228">
        <f t="shared" si="41"/>
        <v>9851.9925425687798</v>
      </c>
      <c r="F228">
        <f t="shared" si="42"/>
        <v>9852</v>
      </c>
      <c r="G228">
        <f t="shared" si="43"/>
        <v>-1.3756000000284985E-2</v>
      </c>
      <c r="I228">
        <f t="shared" si="48"/>
        <v>-1.3756000000284985E-2</v>
      </c>
      <c r="O228">
        <f t="shared" ca="1" si="40"/>
        <v>2.7424010742299637E-2</v>
      </c>
      <c r="P228" s="61">
        <f t="shared" si="44"/>
        <v>-1.4457013189890636E-2</v>
      </c>
      <c r="Q228" s="2">
        <f t="shared" si="45"/>
        <v>31597.932000000001</v>
      </c>
      <c r="R228" s="58">
        <f t="shared" si="46"/>
        <v>4.9141949200108838E-7</v>
      </c>
      <c r="S228" s="19">
        <f t="shared" si="49"/>
        <v>0.1</v>
      </c>
      <c r="T228" s="58">
        <f t="shared" si="47"/>
        <v>4.9141949200108838E-8</v>
      </c>
    </row>
    <row r="229" spans="1:20" x14ac:dyDescent="0.2">
      <c r="A229" s="9" t="s">
        <v>107</v>
      </c>
      <c r="B229" s="9"/>
      <c r="C229" s="32">
        <v>46616.440999999999</v>
      </c>
      <c r="D229" s="32"/>
      <c r="E229">
        <f t="shared" si="41"/>
        <v>9851.9974216674254</v>
      </c>
      <c r="F229">
        <f t="shared" si="42"/>
        <v>9852</v>
      </c>
      <c r="G229">
        <f t="shared" si="43"/>
        <v>-4.7560000020894222E-3</v>
      </c>
      <c r="I229">
        <f t="shared" si="48"/>
        <v>-4.7560000020894222E-3</v>
      </c>
      <c r="O229">
        <f t="shared" ca="1" si="40"/>
        <v>2.7424010742299637E-2</v>
      </c>
      <c r="P229" s="61">
        <f t="shared" si="44"/>
        <v>-1.4457013189890636E-2</v>
      </c>
      <c r="Q229" s="2">
        <f t="shared" si="45"/>
        <v>31597.940999999999</v>
      </c>
      <c r="R229" s="58">
        <f t="shared" si="46"/>
        <v>9.4109656869893063E-5</v>
      </c>
      <c r="S229" s="19">
        <f t="shared" si="49"/>
        <v>0.1</v>
      </c>
      <c r="T229" s="58">
        <f t="shared" si="47"/>
        <v>9.410965686989307E-6</v>
      </c>
    </row>
    <row r="230" spans="1:20" x14ac:dyDescent="0.2">
      <c r="A230" s="9" t="s">
        <v>58</v>
      </c>
      <c r="B230" s="9"/>
      <c r="C230" s="32">
        <v>46623.792999999998</v>
      </c>
      <c r="D230" s="32"/>
      <c r="E230">
        <f t="shared" si="41"/>
        <v>9855.9831031392641</v>
      </c>
      <c r="F230">
        <f t="shared" si="42"/>
        <v>9856</v>
      </c>
      <c r="G230">
        <f t="shared" si="43"/>
        <v>-3.1168000008619856E-2</v>
      </c>
      <c r="I230">
        <f t="shared" si="48"/>
        <v>-3.1168000008619856E-2</v>
      </c>
      <c r="O230">
        <f t="shared" ca="1" si="40"/>
        <v>2.7377990946660671E-2</v>
      </c>
      <c r="P230" s="61">
        <f t="shared" si="44"/>
        <v>-1.4478356496860762E-2</v>
      </c>
      <c r="Q230" s="2">
        <f t="shared" si="45"/>
        <v>31605.292999999998</v>
      </c>
      <c r="R230" s="58">
        <f t="shared" si="46"/>
        <v>2.7854420054960241E-4</v>
      </c>
      <c r="S230" s="19">
        <f t="shared" si="49"/>
        <v>0.1</v>
      </c>
      <c r="T230" s="58">
        <f t="shared" si="47"/>
        <v>2.7854420054960241E-5</v>
      </c>
    </row>
    <row r="231" spans="1:20" x14ac:dyDescent="0.2">
      <c r="A231" s="9" t="s">
        <v>108</v>
      </c>
      <c r="B231" s="9"/>
      <c r="C231" s="32">
        <v>46627.49</v>
      </c>
      <c r="D231" s="32"/>
      <c r="E231">
        <f t="shared" si="41"/>
        <v>9857.9873284386922</v>
      </c>
      <c r="F231">
        <f t="shared" si="42"/>
        <v>9858</v>
      </c>
      <c r="G231">
        <f t="shared" si="43"/>
        <v>-2.3374000003968831E-2</v>
      </c>
      <c r="I231">
        <f t="shared" si="48"/>
        <v>-2.3374000003968831E-2</v>
      </c>
      <c r="O231">
        <f t="shared" ca="1" si="40"/>
        <v>2.7354981048841195E-2</v>
      </c>
      <c r="P231" s="61">
        <f t="shared" si="44"/>
        <v>-1.4489033219837171E-2</v>
      </c>
      <c r="Q231" s="2">
        <f t="shared" si="45"/>
        <v>31608.989999999998</v>
      </c>
      <c r="R231" s="58">
        <f t="shared" si="46"/>
        <v>7.8942634755122898E-5</v>
      </c>
      <c r="S231" s="19">
        <f t="shared" si="49"/>
        <v>0.1</v>
      </c>
      <c r="T231" s="58">
        <f t="shared" si="47"/>
        <v>7.8942634755122895E-6</v>
      </c>
    </row>
    <row r="232" spans="1:20" x14ac:dyDescent="0.2">
      <c r="A232" s="9" t="s">
        <v>109</v>
      </c>
      <c r="B232" s="9"/>
      <c r="C232" s="32">
        <v>46712.349000000002</v>
      </c>
      <c r="D232" s="32"/>
      <c r="E232">
        <f t="shared" si="41"/>
        <v>9903.9912653291794</v>
      </c>
      <c r="F232">
        <f t="shared" si="42"/>
        <v>9904</v>
      </c>
      <c r="G232">
        <f t="shared" si="43"/>
        <v>-1.6111999997519888E-2</v>
      </c>
      <c r="I232">
        <f t="shared" si="48"/>
        <v>-1.6111999997519888E-2</v>
      </c>
      <c r="O232">
        <f t="shared" ca="1" si="40"/>
        <v>2.6825753398993207E-2</v>
      </c>
      <c r="P232" s="61">
        <f t="shared" si="44"/>
        <v>-1.4735530634701982E-2</v>
      </c>
      <c r="Q232" s="2">
        <f t="shared" si="45"/>
        <v>31693.849000000002</v>
      </c>
      <c r="R232" s="58">
        <f t="shared" si="46"/>
        <v>1.8946679067763318E-6</v>
      </c>
      <c r="S232" s="19">
        <f t="shared" si="49"/>
        <v>0.1</v>
      </c>
      <c r="T232" s="58">
        <f t="shared" si="47"/>
        <v>1.894667906776332E-7</v>
      </c>
    </row>
    <row r="233" spans="1:20" x14ac:dyDescent="0.2">
      <c r="A233" s="9" t="s">
        <v>58</v>
      </c>
      <c r="B233" s="9"/>
      <c r="C233" s="32">
        <v>46968.745999999999</v>
      </c>
      <c r="D233" s="32"/>
      <c r="E233">
        <f t="shared" si="41"/>
        <v>10042.989738171302</v>
      </c>
      <c r="F233">
        <f t="shared" si="42"/>
        <v>10043</v>
      </c>
      <c r="G233">
        <f t="shared" si="43"/>
        <v>-1.8928999998024665E-2</v>
      </c>
      <c r="I233">
        <f t="shared" si="48"/>
        <v>-1.8928999998024665E-2</v>
      </c>
      <c r="O233">
        <f t="shared" ca="1" si="40"/>
        <v>2.5226565500539477E-2</v>
      </c>
      <c r="P233" s="61">
        <f t="shared" si="44"/>
        <v>-1.5491245016243722E-2</v>
      </c>
      <c r="Q233" s="2">
        <f t="shared" si="45"/>
        <v>31950.245999999999</v>
      </c>
      <c r="R233" s="58">
        <f t="shared" si="46"/>
        <v>1.1818159314759689E-5</v>
      </c>
      <c r="S233" s="19">
        <f t="shared" si="49"/>
        <v>0.1</v>
      </c>
      <c r="T233" s="58">
        <f t="shared" si="47"/>
        <v>1.1818159314759689E-6</v>
      </c>
    </row>
    <row r="234" spans="1:20" x14ac:dyDescent="0.2">
      <c r="A234" s="9" t="s">
        <v>58</v>
      </c>
      <c r="B234" s="9"/>
      <c r="C234" s="32">
        <v>46979.813000000002</v>
      </c>
      <c r="D234" s="32"/>
      <c r="E234">
        <f t="shared" si="41"/>
        <v>10048.989403139863</v>
      </c>
      <c r="F234">
        <f t="shared" si="42"/>
        <v>10049</v>
      </c>
      <c r="G234">
        <f t="shared" si="43"/>
        <v>-1.9546999996236991E-2</v>
      </c>
      <c r="I234">
        <f t="shared" si="48"/>
        <v>-1.9546999996236991E-2</v>
      </c>
      <c r="O234">
        <f t="shared" ca="1" si="40"/>
        <v>2.515753580708105E-2</v>
      </c>
      <c r="P234" s="61">
        <f t="shared" si="44"/>
        <v>-1.5524233319037063E-2</v>
      </c>
      <c r="Q234" s="2">
        <f t="shared" si="45"/>
        <v>31961.313000000002</v>
      </c>
      <c r="R234" s="58">
        <f t="shared" si="46"/>
        <v>1.6182651739190155E-5</v>
      </c>
      <c r="S234" s="19">
        <f t="shared" si="49"/>
        <v>0.1</v>
      </c>
      <c r="T234" s="58">
        <f t="shared" si="47"/>
        <v>1.6182651739190155E-6</v>
      </c>
    </row>
    <row r="235" spans="1:20" x14ac:dyDescent="0.2">
      <c r="A235" s="9" t="s">
        <v>110</v>
      </c>
      <c r="B235" s="9"/>
      <c r="C235" s="32">
        <v>47007.485999999997</v>
      </c>
      <c r="D235" s="32"/>
      <c r="E235">
        <f t="shared" si="41"/>
        <v>10063.991547232654</v>
      </c>
      <c r="F235">
        <f t="shared" si="42"/>
        <v>10064</v>
      </c>
      <c r="G235">
        <f t="shared" si="43"/>
        <v>-1.5592000003380235E-2</v>
      </c>
      <c r="I235">
        <f t="shared" si="48"/>
        <v>-1.5592000003380235E-2</v>
      </c>
      <c r="O235">
        <f t="shared" ca="1" si="40"/>
        <v>2.4984961573434966E-2</v>
      </c>
      <c r="P235" s="61">
        <f t="shared" si="44"/>
        <v>-1.5606837150168223E-2</v>
      </c>
      <c r="Q235" s="2">
        <f t="shared" si="45"/>
        <v>31988.985999999997</v>
      </c>
      <c r="R235" s="58">
        <f t="shared" si="46"/>
        <v>2.2014092480830851E-10</v>
      </c>
      <c r="S235" s="19">
        <f t="shared" si="49"/>
        <v>0.1</v>
      </c>
      <c r="T235" s="58">
        <f t="shared" si="47"/>
        <v>2.2014092480830852E-11</v>
      </c>
    </row>
    <row r="236" spans="1:20" x14ac:dyDescent="0.2">
      <c r="A236" s="9" t="s">
        <v>58</v>
      </c>
      <c r="B236" s="9"/>
      <c r="C236" s="32">
        <v>47064.673000000003</v>
      </c>
      <c r="D236" s="32"/>
      <c r="E236">
        <f t="shared" si="41"/>
        <v>10094.993882152421</v>
      </c>
      <c r="F236">
        <f t="shared" si="42"/>
        <v>10095</v>
      </c>
      <c r="G236">
        <f t="shared" si="43"/>
        <v>-1.1285000000498258E-2</v>
      </c>
      <c r="I236">
        <f t="shared" si="48"/>
        <v>-1.1285000000498258E-2</v>
      </c>
      <c r="O236">
        <f t="shared" ca="1" si="40"/>
        <v>2.4628308157233061E-2</v>
      </c>
      <c r="P236" s="61">
        <f t="shared" si="44"/>
        <v>-1.5778154159060722E-2</v>
      </c>
      <c r="Q236" s="2">
        <f t="shared" si="45"/>
        <v>32046.173000000003</v>
      </c>
      <c r="R236" s="58">
        <f t="shared" si="46"/>
        <v>2.0188434292607167E-5</v>
      </c>
      <c r="S236" s="19">
        <f t="shared" si="49"/>
        <v>0.1</v>
      </c>
      <c r="T236" s="58">
        <f t="shared" si="47"/>
        <v>2.0188434292607167E-6</v>
      </c>
    </row>
    <row r="237" spans="1:20" x14ac:dyDescent="0.2">
      <c r="A237" s="9" t="s">
        <v>111</v>
      </c>
      <c r="B237" s="9"/>
      <c r="C237" s="32">
        <v>47068.36</v>
      </c>
      <c r="D237" s="32"/>
      <c r="E237">
        <f t="shared" si="41"/>
        <v>10096.992686231129</v>
      </c>
      <c r="F237">
        <f t="shared" si="42"/>
        <v>10097</v>
      </c>
      <c r="G237">
        <f t="shared" si="43"/>
        <v>-1.3491000005160458E-2</v>
      </c>
      <c r="I237">
        <f t="shared" si="48"/>
        <v>-1.3491000005160458E-2</v>
      </c>
      <c r="O237">
        <f t="shared" ca="1" si="40"/>
        <v>2.4605298259413572E-2</v>
      </c>
      <c r="P237" s="61">
        <f t="shared" si="44"/>
        <v>-1.5789234751514249E-2</v>
      </c>
      <c r="Q237" s="2">
        <f t="shared" si="45"/>
        <v>32049.86</v>
      </c>
      <c r="R237" s="58">
        <f t="shared" si="46"/>
        <v>5.281882949347874E-6</v>
      </c>
      <c r="S237" s="19">
        <f t="shared" si="49"/>
        <v>0.1</v>
      </c>
      <c r="T237" s="58">
        <f t="shared" si="47"/>
        <v>5.2818829493478744E-7</v>
      </c>
    </row>
    <row r="238" spans="1:20" x14ac:dyDescent="0.2">
      <c r="A238" s="9" t="s">
        <v>58</v>
      </c>
      <c r="B238" s="9"/>
      <c r="C238" s="32">
        <v>47359.811999999998</v>
      </c>
      <c r="D238" s="32"/>
      <c r="E238">
        <f t="shared" si="41"/>
        <v>10254.99524830004</v>
      </c>
      <c r="F238">
        <f t="shared" si="42"/>
        <v>10255</v>
      </c>
      <c r="G238">
        <f t="shared" si="43"/>
        <v>-8.7649999986751936E-3</v>
      </c>
      <c r="I238">
        <f t="shared" si="48"/>
        <v>-8.7649999986751936E-3</v>
      </c>
      <c r="O238">
        <f t="shared" ca="1" si="40"/>
        <v>2.278751633167482E-2</v>
      </c>
      <c r="P238" s="61">
        <f t="shared" si="44"/>
        <v>-1.6675281283775135E-2</v>
      </c>
      <c r="Q238" s="2">
        <f t="shared" si="45"/>
        <v>32341.311999999998</v>
      </c>
      <c r="R238" s="58">
        <f t="shared" si="46"/>
        <v>6.2572550009402385E-5</v>
      </c>
      <c r="S238" s="19">
        <f t="shared" si="49"/>
        <v>0.1</v>
      </c>
      <c r="T238" s="58">
        <f t="shared" si="47"/>
        <v>6.2572550009402392E-6</v>
      </c>
    </row>
    <row r="239" spans="1:20" x14ac:dyDescent="0.2">
      <c r="A239" s="9" t="s">
        <v>112</v>
      </c>
      <c r="B239" s="9"/>
      <c r="C239" s="32">
        <v>47363.483</v>
      </c>
      <c r="D239" s="32"/>
      <c r="E239">
        <f t="shared" si="41"/>
        <v>10256.985378425601</v>
      </c>
      <c r="F239">
        <f t="shared" si="42"/>
        <v>10257</v>
      </c>
      <c r="G239">
        <f t="shared" si="43"/>
        <v>-2.6970999999321066E-2</v>
      </c>
      <c r="I239">
        <f t="shared" si="48"/>
        <v>-2.6970999999321066E-2</v>
      </c>
      <c r="O239">
        <f t="shared" ca="1" si="40"/>
        <v>2.276450643385533E-2</v>
      </c>
      <c r="P239" s="61">
        <f t="shared" si="44"/>
        <v>-1.6686632249100376E-2</v>
      </c>
      <c r="Q239" s="2">
        <f t="shared" si="45"/>
        <v>32344.983</v>
      </c>
      <c r="R239" s="58">
        <f t="shared" si="46"/>
        <v>1.0576822002177938E-4</v>
      </c>
      <c r="S239" s="19">
        <f t="shared" si="49"/>
        <v>0.1</v>
      </c>
      <c r="T239" s="58">
        <f t="shared" si="47"/>
        <v>1.0576822002177939E-5</v>
      </c>
    </row>
    <row r="240" spans="1:20" x14ac:dyDescent="0.2">
      <c r="A240" s="9" t="s">
        <v>113</v>
      </c>
      <c r="B240" s="9"/>
      <c r="C240" s="32">
        <v>47363.491000000002</v>
      </c>
      <c r="D240" s="32"/>
      <c r="E240">
        <f t="shared" si="41"/>
        <v>10256.989715402176</v>
      </c>
      <c r="F240">
        <f t="shared" si="42"/>
        <v>10257</v>
      </c>
      <c r="G240">
        <f t="shared" si="43"/>
        <v>-1.8970999997691251E-2</v>
      </c>
      <c r="I240">
        <f t="shared" si="48"/>
        <v>-1.8970999997691251E-2</v>
      </c>
      <c r="O240">
        <f t="shared" ca="1" si="40"/>
        <v>2.276450643385533E-2</v>
      </c>
      <c r="P240" s="61">
        <f t="shared" si="44"/>
        <v>-1.6686632249100376E-2</v>
      </c>
      <c r="Q240" s="2">
        <f t="shared" si="45"/>
        <v>32344.991000000002</v>
      </c>
      <c r="R240" s="58">
        <f t="shared" si="46"/>
        <v>5.2183360108021466E-6</v>
      </c>
      <c r="S240" s="19">
        <f t="shared" si="49"/>
        <v>0.1</v>
      </c>
      <c r="T240" s="58">
        <f t="shared" si="47"/>
        <v>5.218336010802147E-7</v>
      </c>
    </row>
    <row r="241" spans="1:20" x14ac:dyDescent="0.2">
      <c r="A241" s="9" t="s">
        <v>114</v>
      </c>
      <c r="B241" s="9"/>
      <c r="C241" s="32">
        <v>47448.34</v>
      </c>
      <c r="D241" s="32"/>
      <c r="E241">
        <f t="shared" si="41"/>
        <v>10302.98823107194</v>
      </c>
      <c r="F241">
        <f t="shared" si="42"/>
        <v>10303</v>
      </c>
      <c r="G241">
        <f t="shared" si="43"/>
        <v>-2.1709000007831492E-2</v>
      </c>
      <c r="I241">
        <f t="shared" si="48"/>
        <v>-2.1709000007831492E-2</v>
      </c>
      <c r="O241">
        <f t="shared" ref="O241:O272" ca="1" si="50">+C$11+C$12*F241</f>
        <v>2.2235278784007342E-2</v>
      </c>
      <c r="P241" s="61">
        <f t="shared" si="44"/>
        <v>-1.6948637237988118E-2</v>
      </c>
      <c r="Q241" s="2">
        <f t="shared" si="45"/>
        <v>32429.839999999997</v>
      </c>
      <c r="R241" s="58">
        <f t="shared" si="46"/>
        <v>2.2661053700510878E-5</v>
      </c>
      <c r="S241" s="19">
        <f t="shared" si="49"/>
        <v>0.1</v>
      </c>
      <c r="T241" s="58">
        <f t="shared" si="47"/>
        <v>2.2661053700510879E-6</v>
      </c>
    </row>
    <row r="242" spans="1:20" x14ac:dyDescent="0.2">
      <c r="A242" s="9" t="s">
        <v>58</v>
      </c>
      <c r="B242" s="9"/>
      <c r="C242" s="32">
        <v>47492.608</v>
      </c>
      <c r="D242" s="32"/>
      <c r="E242">
        <f t="shared" si="41"/>
        <v>10326.986890946182</v>
      </c>
      <c r="F242">
        <f t="shared" si="42"/>
        <v>10327</v>
      </c>
      <c r="G242">
        <f t="shared" si="43"/>
        <v>-2.4181000000680797E-2</v>
      </c>
      <c r="I242">
        <f t="shared" si="48"/>
        <v>-2.4181000000680797E-2</v>
      </c>
      <c r="O242">
        <f t="shared" ca="1" si="50"/>
        <v>2.1959160010173603E-2</v>
      </c>
      <c r="P242" s="61">
        <f t="shared" si="44"/>
        <v>-1.7086045221848221E-2</v>
      </c>
      <c r="Q242" s="2">
        <f t="shared" si="45"/>
        <v>32474.108</v>
      </c>
      <c r="R242" s="58">
        <f t="shared" si="46"/>
        <v>5.0338383313679197E-5</v>
      </c>
      <c r="S242" s="19">
        <f t="shared" si="49"/>
        <v>0.1</v>
      </c>
      <c r="T242" s="58">
        <f t="shared" si="47"/>
        <v>5.03383833136792E-6</v>
      </c>
    </row>
    <row r="243" spans="1:20" x14ac:dyDescent="0.2">
      <c r="A243" s="9" t="s">
        <v>58</v>
      </c>
      <c r="B243" s="9"/>
      <c r="C243" s="32">
        <v>47715.805</v>
      </c>
      <c r="D243" s="32"/>
      <c r="E243">
        <f t="shared" si="41"/>
        <v>10447.986911004698</v>
      </c>
      <c r="F243">
        <f t="shared" si="42"/>
        <v>10448</v>
      </c>
      <c r="G243">
        <f t="shared" si="43"/>
        <v>-2.4144000002706889E-2</v>
      </c>
      <c r="I243">
        <f t="shared" si="48"/>
        <v>-2.4144000002706889E-2</v>
      </c>
      <c r="O243">
        <f t="shared" ca="1" si="50"/>
        <v>2.0567061192095185E-2</v>
      </c>
      <c r="P243" s="61">
        <f t="shared" si="44"/>
        <v>-1.7786222492612903E-2</v>
      </c>
      <c r="Q243" s="2">
        <f t="shared" si="45"/>
        <v>32697.305</v>
      </c>
      <c r="R243" s="58">
        <f t="shared" si="46"/>
        <v>4.0421334867856892E-5</v>
      </c>
      <c r="S243" s="19">
        <f t="shared" si="49"/>
        <v>0.1</v>
      </c>
      <c r="T243" s="58">
        <f t="shared" si="47"/>
        <v>4.0421334867856895E-6</v>
      </c>
    </row>
    <row r="244" spans="1:20" x14ac:dyDescent="0.2">
      <c r="A244" s="9" t="s">
        <v>115</v>
      </c>
      <c r="B244" s="9"/>
      <c r="C244" s="32">
        <v>47743.468000000001</v>
      </c>
      <c r="D244" s="32"/>
      <c r="E244">
        <f t="shared" si="41"/>
        <v>10462.983633876775</v>
      </c>
      <c r="F244">
        <f t="shared" si="42"/>
        <v>10463</v>
      </c>
      <c r="G244">
        <f t="shared" si="43"/>
        <v>-3.0189000004611444E-2</v>
      </c>
      <c r="I244">
        <f t="shared" si="48"/>
        <v>-3.0189000004611444E-2</v>
      </c>
      <c r="O244">
        <f t="shared" ca="1" si="50"/>
        <v>2.0394486958449101E-2</v>
      </c>
      <c r="P244" s="61">
        <f t="shared" si="44"/>
        <v>-1.787388314136024E-2</v>
      </c>
      <c r="Q244" s="2">
        <f t="shared" si="45"/>
        <v>32724.968000000001</v>
      </c>
      <c r="R244" s="58">
        <f t="shared" si="46"/>
        <v>1.5166210335553417E-4</v>
      </c>
      <c r="S244" s="19">
        <f t="shared" si="49"/>
        <v>0.1</v>
      </c>
      <c r="T244" s="58">
        <f t="shared" si="47"/>
        <v>1.5166210335553418E-5</v>
      </c>
    </row>
    <row r="245" spans="1:20" x14ac:dyDescent="0.2">
      <c r="A245" s="9" t="s">
        <v>116</v>
      </c>
      <c r="B245" s="9"/>
      <c r="C245" s="32">
        <v>47743.47</v>
      </c>
      <c r="D245" s="32"/>
      <c r="E245">
        <f t="shared" si="41"/>
        <v>10462.984718120919</v>
      </c>
      <c r="F245">
        <f t="shared" si="42"/>
        <v>10463</v>
      </c>
      <c r="G245">
        <f t="shared" si="43"/>
        <v>-2.818900000420399E-2</v>
      </c>
      <c r="I245">
        <f t="shared" si="48"/>
        <v>-2.818900000420399E-2</v>
      </c>
      <c r="O245">
        <f t="shared" ca="1" si="50"/>
        <v>2.0394486958449101E-2</v>
      </c>
      <c r="P245" s="61">
        <f t="shared" si="44"/>
        <v>-1.787388314136024E-2</v>
      </c>
      <c r="Q245" s="2">
        <f t="shared" si="45"/>
        <v>32724.97</v>
      </c>
      <c r="R245" s="58">
        <f t="shared" si="46"/>
        <v>1.0640163589412349E-4</v>
      </c>
      <c r="S245" s="19">
        <f t="shared" si="49"/>
        <v>0.1</v>
      </c>
      <c r="T245" s="58">
        <f t="shared" si="47"/>
        <v>1.0640163589412349E-5</v>
      </c>
    </row>
    <row r="246" spans="1:20" x14ac:dyDescent="0.2">
      <c r="A246" s="9" t="s">
        <v>116</v>
      </c>
      <c r="B246" s="9"/>
      <c r="C246" s="32">
        <v>47743.48</v>
      </c>
      <c r="D246" s="32"/>
      <c r="E246">
        <f t="shared" si="41"/>
        <v>10462.990139341637</v>
      </c>
      <c r="F246">
        <f t="shared" si="42"/>
        <v>10463</v>
      </c>
      <c r="G246">
        <f t="shared" si="43"/>
        <v>-1.8189000002166722E-2</v>
      </c>
      <c r="I246">
        <f t="shared" si="48"/>
        <v>-1.8189000002166722E-2</v>
      </c>
      <c r="O246">
        <f t="shared" ca="1" si="50"/>
        <v>2.0394486958449101E-2</v>
      </c>
      <c r="P246" s="61">
        <f t="shared" si="44"/>
        <v>-1.787388314136024E-2</v>
      </c>
      <c r="Q246" s="2">
        <f t="shared" si="45"/>
        <v>32724.980000000003</v>
      </c>
      <c r="R246" s="58">
        <f t="shared" si="46"/>
        <v>9.9298635964531975E-8</v>
      </c>
      <c r="S246" s="19">
        <f t="shared" si="49"/>
        <v>0.1</v>
      </c>
      <c r="T246" s="58">
        <f t="shared" si="47"/>
        <v>9.9298635964531982E-9</v>
      </c>
    </row>
    <row r="247" spans="1:20" x14ac:dyDescent="0.2">
      <c r="A247" s="9" t="s">
        <v>115</v>
      </c>
      <c r="B247" s="9"/>
      <c r="C247" s="32">
        <v>47804.343999999997</v>
      </c>
      <c r="D247" s="32"/>
      <c r="E247">
        <f t="shared" si="41"/>
        <v>10495.985857119389</v>
      </c>
      <c r="F247">
        <f t="shared" si="42"/>
        <v>10496</v>
      </c>
      <c r="G247">
        <f t="shared" si="43"/>
        <v>-2.6087999998708256E-2</v>
      </c>
      <c r="I247">
        <f t="shared" si="48"/>
        <v>-2.6087999998708256E-2</v>
      </c>
      <c r="O247">
        <f t="shared" ca="1" si="50"/>
        <v>2.0014823644427721E-2</v>
      </c>
      <c r="P247" s="61">
        <f t="shared" si="44"/>
        <v>-1.8067405741461842E-2</v>
      </c>
      <c r="Q247" s="2">
        <f t="shared" si="45"/>
        <v>32785.843999999997</v>
      </c>
      <c r="R247" s="58">
        <f t="shared" si="46"/>
        <v>6.4329932239374157E-5</v>
      </c>
      <c r="S247" s="19">
        <f t="shared" si="49"/>
        <v>0.1</v>
      </c>
      <c r="T247" s="58">
        <f t="shared" si="47"/>
        <v>6.4329932239374162E-6</v>
      </c>
    </row>
    <row r="248" spans="1:20" x14ac:dyDescent="0.2">
      <c r="A248" s="9" t="s">
        <v>115</v>
      </c>
      <c r="B248" s="9"/>
      <c r="C248" s="32">
        <v>47817.258000000002</v>
      </c>
      <c r="D248" s="32"/>
      <c r="E248">
        <f t="shared" si="41"/>
        <v>10502.986821554558</v>
      </c>
      <c r="F248">
        <f t="shared" si="42"/>
        <v>10503</v>
      </c>
      <c r="G248">
        <f t="shared" si="43"/>
        <v>-2.4309000000357628E-2</v>
      </c>
      <c r="I248">
        <f t="shared" si="48"/>
        <v>-2.4309000000357628E-2</v>
      </c>
      <c r="O248">
        <f t="shared" ca="1" si="50"/>
        <v>1.9934289002059541E-2</v>
      </c>
      <c r="P248" s="61">
        <f t="shared" si="44"/>
        <v>-1.8108574278099619E-2</v>
      </c>
      <c r="Q248" s="2">
        <f t="shared" si="45"/>
        <v>32798.758000000002</v>
      </c>
      <c r="R248" s="58">
        <f t="shared" si="46"/>
        <v>3.8445279137238757E-5</v>
      </c>
      <c r="S248" s="19">
        <f t="shared" si="49"/>
        <v>0.1</v>
      </c>
      <c r="T248" s="58">
        <f t="shared" si="47"/>
        <v>3.8445279137238762E-6</v>
      </c>
    </row>
    <row r="249" spans="1:20" x14ac:dyDescent="0.2">
      <c r="A249" s="9" t="s">
        <v>58</v>
      </c>
      <c r="B249" s="9"/>
      <c r="C249" s="32">
        <v>47824.637999999999</v>
      </c>
      <c r="D249" s="32"/>
      <c r="E249">
        <f t="shared" si="41"/>
        <v>10506.987682444405</v>
      </c>
      <c r="F249">
        <f t="shared" si="42"/>
        <v>10507</v>
      </c>
      <c r="G249">
        <f t="shared" si="43"/>
        <v>-2.2721000001183711E-2</v>
      </c>
      <c r="I249">
        <f t="shared" si="48"/>
        <v>-2.2721000001183711E-2</v>
      </c>
      <c r="O249">
        <f t="shared" ca="1" si="50"/>
        <v>1.9888269206420589E-2</v>
      </c>
      <c r="P249" s="61">
        <f t="shared" si="44"/>
        <v>-1.8132117744313277E-2</v>
      </c>
      <c r="Q249" s="2">
        <f t="shared" si="45"/>
        <v>32806.137999999999</v>
      </c>
      <c r="R249" s="58">
        <f t="shared" si="46"/>
        <v>2.1057840367420283E-5</v>
      </c>
      <c r="S249" s="19">
        <f t="shared" si="49"/>
        <v>0.1</v>
      </c>
      <c r="T249" s="58">
        <f t="shared" si="47"/>
        <v>2.1057840367420283E-6</v>
      </c>
    </row>
    <row r="250" spans="1:20" x14ac:dyDescent="0.2">
      <c r="A250" s="9" t="s">
        <v>117</v>
      </c>
      <c r="B250" s="9"/>
      <c r="C250" s="32">
        <v>48088.42</v>
      </c>
      <c r="D250" s="32"/>
      <c r="E250">
        <f t="shared" si="41"/>
        <v>10649.989726786738</v>
      </c>
      <c r="F250">
        <f t="shared" si="42"/>
        <v>10650</v>
      </c>
      <c r="G250">
        <f t="shared" si="43"/>
        <v>-1.8949999997857958E-2</v>
      </c>
      <c r="I250">
        <f t="shared" ref="I250:I270" si="51">G250</f>
        <v>-1.8949999997857958E-2</v>
      </c>
      <c r="O250">
        <f t="shared" ca="1" si="50"/>
        <v>1.8243061512327907E-2</v>
      </c>
      <c r="P250" s="61">
        <f t="shared" si="44"/>
        <v>-1.8982677142914361E-2</v>
      </c>
      <c r="Q250" s="2">
        <f t="shared" si="45"/>
        <v>33069.919999999998</v>
      </c>
      <c r="R250" s="58">
        <f t="shared" si="46"/>
        <v>1.0677958090371838E-9</v>
      </c>
      <c r="S250" s="19">
        <f t="shared" ref="S250:S270" si="52">S$16</f>
        <v>0.1</v>
      </c>
      <c r="T250" s="58">
        <f t="shared" si="47"/>
        <v>1.0677958090371839E-10</v>
      </c>
    </row>
    <row r="251" spans="1:20" x14ac:dyDescent="0.2">
      <c r="A251" s="9" t="s">
        <v>117</v>
      </c>
      <c r="B251" s="9"/>
      <c r="C251" s="32">
        <v>48088.425000000003</v>
      </c>
      <c r="D251" s="32"/>
      <c r="E251">
        <f t="shared" si="41"/>
        <v>10649.992437397099</v>
      </c>
      <c r="F251">
        <f t="shared" si="42"/>
        <v>10650</v>
      </c>
      <c r="G251">
        <f t="shared" si="43"/>
        <v>-1.3949999993201345E-2</v>
      </c>
      <c r="I251">
        <f t="shared" si="51"/>
        <v>-1.3949999993201345E-2</v>
      </c>
      <c r="O251">
        <f t="shared" ca="1" si="50"/>
        <v>1.8243061512327907E-2</v>
      </c>
      <c r="P251" s="61">
        <f t="shared" si="44"/>
        <v>-1.8982677142914361E-2</v>
      </c>
      <c r="Q251" s="2">
        <f t="shared" si="45"/>
        <v>33069.925000000003</v>
      </c>
      <c r="R251" s="58">
        <f t="shared" si="46"/>
        <v>2.5327839293243523E-5</v>
      </c>
      <c r="S251" s="19">
        <f t="shared" si="52"/>
        <v>0.1</v>
      </c>
      <c r="T251" s="58">
        <f t="shared" si="47"/>
        <v>2.5327839293243524E-6</v>
      </c>
    </row>
    <row r="252" spans="1:20" x14ac:dyDescent="0.2">
      <c r="A252" s="9" t="s">
        <v>117</v>
      </c>
      <c r="B252" s="9"/>
      <c r="C252" s="32">
        <v>48099.483</v>
      </c>
      <c r="D252" s="32"/>
      <c r="E252">
        <f t="shared" si="41"/>
        <v>10655.987223267011</v>
      </c>
      <c r="F252">
        <f t="shared" si="42"/>
        <v>10656</v>
      </c>
      <c r="G252">
        <f t="shared" si="43"/>
        <v>-2.3567999996885192E-2</v>
      </c>
      <c r="I252">
        <f t="shared" si="51"/>
        <v>-2.3567999996885192E-2</v>
      </c>
      <c r="O252">
        <f t="shared" ca="1" si="50"/>
        <v>1.8174031818869479E-2</v>
      </c>
      <c r="P252" s="61">
        <f t="shared" si="44"/>
        <v>-1.9018742626953845E-2</v>
      </c>
      <c r="Q252" s="2">
        <f t="shared" si="45"/>
        <v>33080.983</v>
      </c>
      <c r="R252" s="58">
        <f t="shared" si="46"/>
        <v>2.0695742617874676E-5</v>
      </c>
      <c r="S252" s="19">
        <f t="shared" si="52"/>
        <v>0.1</v>
      </c>
      <c r="T252" s="58">
        <f t="shared" si="47"/>
        <v>2.0695742617874677E-6</v>
      </c>
    </row>
    <row r="253" spans="1:20" x14ac:dyDescent="0.2">
      <c r="A253" s="9" t="s">
        <v>117</v>
      </c>
      <c r="B253" s="9"/>
      <c r="C253" s="32">
        <v>48112.38</v>
      </c>
      <c r="D253" s="32"/>
      <c r="E253">
        <f t="shared" si="41"/>
        <v>10662.978971626955</v>
      </c>
      <c r="F253">
        <f t="shared" si="42"/>
        <v>10663</v>
      </c>
      <c r="G253">
        <f t="shared" si="43"/>
        <v>-3.8789000005635899E-2</v>
      </c>
      <c r="I253">
        <f t="shared" si="51"/>
        <v>-3.8789000005635899E-2</v>
      </c>
      <c r="O253">
        <f t="shared" ca="1" si="50"/>
        <v>1.80934971765013E-2</v>
      </c>
      <c r="P253" s="61">
        <f t="shared" si="44"/>
        <v>-1.9060857468642594E-2</v>
      </c>
      <c r="Q253" s="2">
        <f t="shared" si="45"/>
        <v>33093.879999999997</v>
      </c>
      <c r="R253" s="58">
        <f t="shared" si="46"/>
        <v>3.891996079599246E-4</v>
      </c>
      <c r="S253" s="19">
        <f t="shared" si="52"/>
        <v>0.1</v>
      </c>
      <c r="T253" s="58">
        <f t="shared" si="47"/>
        <v>3.891996079599246E-5</v>
      </c>
    </row>
    <row r="254" spans="1:20" x14ac:dyDescent="0.2">
      <c r="A254" s="9" t="s">
        <v>117</v>
      </c>
      <c r="B254" s="9"/>
      <c r="C254" s="32">
        <v>48112.406000000003</v>
      </c>
      <c r="D254" s="32"/>
      <c r="E254">
        <f t="shared" si="41"/>
        <v>10662.993066800824</v>
      </c>
      <c r="F254">
        <f t="shared" si="42"/>
        <v>10663</v>
      </c>
      <c r="G254">
        <f t="shared" si="43"/>
        <v>-1.2789000000339001E-2</v>
      </c>
      <c r="I254">
        <f t="shared" si="51"/>
        <v>-1.2789000000339001E-2</v>
      </c>
      <c r="O254">
        <f t="shared" ca="1" si="50"/>
        <v>1.80934971765013E-2</v>
      </c>
      <c r="P254" s="61">
        <f t="shared" si="44"/>
        <v>-1.9060857468642594E-2</v>
      </c>
      <c r="Q254" s="2">
        <f t="shared" si="45"/>
        <v>33093.906000000003</v>
      </c>
      <c r="R254" s="58">
        <f t="shared" si="46"/>
        <v>3.9336196102715552E-5</v>
      </c>
      <c r="S254" s="19">
        <f t="shared" si="52"/>
        <v>0.1</v>
      </c>
      <c r="T254" s="58">
        <f t="shared" si="47"/>
        <v>3.9336196102715551E-6</v>
      </c>
    </row>
    <row r="255" spans="1:20" x14ac:dyDescent="0.2">
      <c r="A255" s="9" t="s">
        <v>117</v>
      </c>
      <c r="B255" s="9"/>
      <c r="C255" s="32">
        <v>48123.47</v>
      </c>
      <c r="D255" s="32"/>
      <c r="E255">
        <f t="shared" si="41"/>
        <v>10668.991105403167</v>
      </c>
      <c r="F255">
        <f t="shared" si="42"/>
        <v>10669</v>
      </c>
      <c r="G255">
        <f t="shared" si="43"/>
        <v>-1.6407000002800487E-2</v>
      </c>
      <c r="I255">
        <f t="shared" si="51"/>
        <v>-1.6407000002800487E-2</v>
      </c>
      <c r="O255">
        <f t="shared" ca="1" si="50"/>
        <v>1.8024467483042872E-2</v>
      </c>
      <c r="P255" s="61">
        <f t="shared" si="44"/>
        <v>-1.9096988856069554E-2</v>
      </c>
      <c r="Q255" s="2">
        <f t="shared" si="45"/>
        <v>33104.97</v>
      </c>
      <c r="R255" s="58">
        <f t="shared" si="46"/>
        <v>7.2360400307118317E-6</v>
      </c>
      <c r="S255" s="19">
        <f t="shared" si="52"/>
        <v>0.1</v>
      </c>
      <c r="T255" s="58">
        <f t="shared" si="47"/>
        <v>7.2360400307118323E-7</v>
      </c>
    </row>
    <row r="256" spans="1:20" x14ac:dyDescent="0.2">
      <c r="A256" s="9" t="s">
        <v>118</v>
      </c>
      <c r="B256" s="9"/>
      <c r="C256" s="32">
        <v>48208.315000000002</v>
      </c>
      <c r="D256" s="32"/>
      <c r="E256">
        <f t="shared" si="41"/>
        <v>10714.987452584648</v>
      </c>
      <c r="F256">
        <f t="shared" si="42"/>
        <v>10715</v>
      </c>
      <c r="G256">
        <f t="shared" si="43"/>
        <v>-2.3144999999203719E-2</v>
      </c>
      <c r="I256">
        <f t="shared" si="51"/>
        <v>-2.3144999999203719E-2</v>
      </c>
      <c r="O256">
        <f t="shared" ca="1" si="50"/>
        <v>1.749523983319487E-2</v>
      </c>
      <c r="P256" s="61">
        <f t="shared" si="44"/>
        <v>-1.9375006678284245E-2</v>
      </c>
      <c r="Q256" s="2">
        <f t="shared" si="45"/>
        <v>33189.815000000002</v>
      </c>
      <c r="R256" s="58">
        <f t="shared" si="46"/>
        <v>1.4212849639777446E-5</v>
      </c>
      <c r="S256" s="19">
        <f t="shared" si="52"/>
        <v>0.1</v>
      </c>
      <c r="T256" s="58">
        <f t="shared" si="47"/>
        <v>1.4212849639777446E-6</v>
      </c>
    </row>
    <row r="257" spans="1:20" x14ac:dyDescent="0.2">
      <c r="A257" s="9" t="s">
        <v>118</v>
      </c>
      <c r="B257" s="9"/>
      <c r="C257" s="32">
        <v>48346.658000000003</v>
      </c>
      <c r="D257" s="32">
        <v>3.0000000000000001E-3</v>
      </c>
      <c r="E257">
        <f t="shared" si="41"/>
        <v>10789.98624636304</v>
      </c>
      <c r="F257">
        <f t="shared" si="42"/>
        <v>10790</v>
      </c>
      <c r="G257">
        <f t="shared" si="43"/>
        <v>-2.5369999995746184E-2</v>
      </c>
      <c r="I257">
        <f t="shared" si="51"/>
        <v>-2.5369999995746184E-2</v>
      </c>
      <c r="O257">
        <f t="shared" ca="1" si="50"/>
        <v>1.6632368664964453E-2</v>
      </c>
      <c r="P257" s="61">
        <f t="shared" si="44"/>
        <v>-1.9832130408637506E-2</v>
      </c>
      <c r="Q257" s="2">
        <f t="shared" si="45"/>
        <v>33328.158000000003</v>
      </c>
      <c r="R257" s="58">
        <f t="shared" si="46"/>
        <v>3.0667999563823242E-5</v>
      </c>
      <c r="S257" s="19">
        <f t="shared" si="52"/>
        <v>0.1</v>
      </c>
      <c r="T257" s="58">
        <f t="shared" si="47"/>
        <v>3.0667999563823243E-6</v>
      </c>
    </row>
    <row r="258" spans="1:20" x14ac:dyDescent="0.2">
      <c r="A258" s="9" t="s">
        <v>119</v>
      </c>
      <c r="B258" s="9"/>
      <c r="C258" s="32">
        <v>48444.438999999998</v>
      </c>
      <c r="D258" s="32">
        <v>5.0000000000000001E-3</v>
      </c>
      <c r="E258">
        <f t="shared" si="41"/>
        <v>10842.995484665262</v>
      </c>
      <c r="F258">
        <f t="shared" si="42"/>
        <v>10843</v>
      </c>
      <c r="G258">
        <f t="shared" si="43"/>
        <v>-8.329000003868714E-3</v>
      </c>
      <c r="I258">
        <f t="shared" si="51"/>
        <v>-8.329000003868714E-3</v>
      </c>
      <c r="O258">
        <f t="shared" ca="1" si="50"/>
        <v>1.6022606372748285E-2</v>
      </c>
      <c r="P258" s="61">
        <f t="shared" si="44"/>
        <v>-2.0158030463860586E-2</v>
      </c>
      <c r="Q258" s="2">
        <f t="shared" si="45"/>
        <v>33425.938999999998</v>
      </c>
      <c r="R258" s="58">
        <f t="shared" si="46"/>
        <v>1.3992596162341553E-4</v>
      </c>
      <c r="S258" s="19">
        <f t="shared" si="52"/>
        <v>0.1</v>
      </c>
      <c r="T258" s="58">
        <f t="shared" si="47"/>
        <v>1.3992596162341553E-5</v>
      </c>
    </row>
    <row r="259" spans="1:20" x14ac:dyDescent="0.2">
      <c r="A259" s="9" t="s">
        <v>119</v>
      </c>
      <c r="B259" s="9"/>
      <c r="C259" s="32">
        <v>48479.476000000002</v>
      </c>
      <c r="D259" s="32">
        <v>5.0000000000000001E-3</v>
      </c>
      <c r="E259">
        <f t="shared" si="41"/>
        <v>10861.98981569476</v>
      </c>
      <c r="F259">
        <f t="shared" si="42"/>
        <v>10862</v>
      </c>
      <c r="G259">
        <f t="shared" si="43"/>
        <v>-1.8786000000545755E-2</v>
      </c>
      <c r="I259">
        <f t="shared" si="51"/>
        <v>-1.8786000000545755E-2</v>
      </c>
      <c r="O259">
        <f t="shared" ca="1" si="50"/>
        <v>1.580401234346325E-2</v>
      </c>
      <c r="P259" s="61">
        <f t="shared" si="44"/>
        <v>-2.027544048114251E-2</v>
      </c>
      <c r="Q259" s="2">
        <f t="shared" si="45"/>
        <v>33460.976000000002</v>
      </c>
      <c r="R259" s="58">
        <f t="shared" si="46"/>
        <v>2.2184329452402924E-6</v>
      </c>
      <c r="S259" s="19">
        <f t="shared" si="52"/>
        <v>0.1</v>
      </c>
      <c r="T259" s="58">
        <f t="shared" si="47"/>
        <v>2.2184329452402926E-7</v>
      </c>
    </row>
    <row r="260" spans="1:20" x14ac:dyDescent="0.2">
      <c r="A260" s="9" t="s">
        <v>119</v>
      </c>
      <c r="B260" s="9"/>
      <c r="C260" s="32">
        <v>48479.482000000004</v>
      </c>
      <c r="D260" s="32">
        <v>6.0000000000000001E-3</v>
      </c>
      <c r="E260">
        <f t="shared" si="41"/>
        <v>10861.993068427191</v>
      </c>
      <c r="F260">
        <f t="shared" si="42"/>
        <v>10862</v>
      </c>
      <c r="G260">
        <f t="shared" si="43"/>
        <v>-1.2785999999323394E-2</v>
      </c>
      <c r="I260">
        <f t="shared" si="51"/>
        <v>-1.2785999999323394E-2</v>
      </c>
      <c r="O260">
        <f t="shared" ca="1" si="50"/>
        <v>1.580401234346325E-2</v>
      </c>
      <c r="P260" s="61">
        <f t="shared" si="44"/>
        <v>-2.027544048114251E-2</v>
      </c>
      <c r="Q260" s="2">
        <f t="shared" si="45"/>
        <v>33460.982000000004</v>
      </c>
      <c r="R260" s="58">
        <f t="shared" si="46"/>
        <v>5.6091718730710949E-5</v>
      </c>
      <c r="S260" s="19">
        <f t="shared" si="52"/>
        <v>0.1</v>
      </c>
      <c r="T260" s="58">
        <f t="shared" si="47"/>
        <v>5.6091718730710952E-6</v>
      </c>
    </row>
    <row r="261" spans="1:20" x14ac:dyDescent="0.2">
      <c r="A261" s="9" t="s">
        <v>120</v>
      </c>
      <c r="B261" s="9"/>
      <c r="C261" s="32">
        <v>48503.466</v>
      </c>
      <c r="D261" s="32">
        <v>6.0000000000000001E-3</v>
      </c>
      <c r="E261">
        <f t="shared" si="41"/>
        <v>10874.995324197131</v>
      </c>
      <c r="F261">
        <f t="shared" si="42"/>
        <v>10875</v>
      </c>
      <c r="G261">
        <f t="shared" si="43"/>
        <v>-8.6250000022118911E-3</v>
      </c>
      <c r="I261">
        <f t="shared" si="51"/>
        <v>-8.6250000022118911E-3</v>
      </c>
      <c r="O261">
        <f t="shared" ca="1" si="50"/>
        <v>1.5654448007636629E-2</v>
      </c>
      <c r="P261" s="61">
        <f t="shared" si="44"/>
        <v>-2.035594939322834E-2</v>
      </c>
      <c r="Q261" s="2">
        <f t="shared" si="45"/>
        <v>33484.966</v>
      </c>
      <c r="R261" s="58">
        <f t="shared" si="46"/>
        <v>1.3761517361458921E-4</v>
      </c>
      <c r="S261" s="19">
        <f t="shared" si="52"/>
        <v>0.1</v>
      </c>
      <c r="T261" s="58">
        <f t="shared" si="47"/>
        <v>1.3761517361458922E-5</v>
      </c>
    </row>
    <row r="262" spans="1:20" x14ac:dyDescent="0.2">
      <c r="A262" s="9" t="s">
        <v>120</v>
      </c>
      <c r="B262" s="9"/>
      <c r="C262" s="32">
        <v>48540.345000000001</v>
      </c>
      <c r="D262" s="32">
        <v>6.0000000000000001E-3</v>
      </c>
      <c r="E262">
        <f t="shared" si="41"/>
        <v>10894.988244082873</v>
      </c>
      <c r="F262">
        <f t="shared" si="42"/>
        <v>10895</v>
      </c>
      <c r="G262">
        <f t="shared" si="43"/>
        <v>-2.1684999999706633E-2</v>
      </c>
      <c r="I262">
        <f t="shared" si="51"/>
        <v>-2.1684999999706633E-2</v>
      </c>
      <c r="O262">
        <f t="shared" ca="1" si="50"/>
        <v>1.5424349029441869E-2</v>
      </c>
      <c r="P262" s="61">
        <f t="shared" si="44"/>
        <v>-2.0480088079999712E-2</v>
      </c>
      <c r="Q262" s="2">
        <f t="shared" si="45"/>
        <v>33521.845000000001</v>
      </c>
      <c r="R262" s="58">
        <f t="shared" si="46"/>
        <v>1.4518127342518181E-6</v>
      </c>
      <c r="S262" s="19">
        <f t="shared" si="52"/>
        <v>0.1</v>
      </c>
      <c r="T262" s="58">
        <f t="shared" si="47"/>
        <v>1.4518127342518181E-7</v>
      </c>
    </row>
    <row r="263" spans="1:20" x14ac:dyDescent="0.2">
      <c r="A263" s="9" t="s">
        <v>121</v>
      </c>
      <c r="B263" s="9"/>
      <c r="C263" s="32">
        <v>48800.447</v>
      </c>
      <c r="D263" s="32"/>
      <c r="E263">
        <f t="shared" si="41"/>
        <v>11035.995279200999</v>
      </c>
      <c r="F263">
        <f t="shared" si="42"/>
        <v>11036</v>
      </c>
      <c r="G263">
        <f t="shared" si="43"/>
        <v>-8.7080000012065284E-3</v>
      </c>
      <c r="I263">
        <f t="shared" si="51"/>
        <v>-8.7080000012065284E-3</v>
      </c>
      <c r="O263">
        <f t="shared" ca="1" si="50"/>
        <v>1.3802151233168664E-2</v>
      </c>
      <c r="P263" s="61">
        <f t="shared" si="44"/>
        <v>-2.136485603198891E-2</v>
      </c>
      <c r="Q263" s="2">
        <f t="shared" si="45"/>
        <v>33781.947</v>
      </c>
      <c r="R263" s="58">
        <f t="shared" si="46"/>
        <v>1.6019600458395234E-4</v>
      </c>
      <c r="S263" s="19">
        <f t="shared" si="52"/>
        <v>0.1</v>
      </c>
      <c r="T263" s="58">
        <f t="shared" si="47"/>
        <v>1.6019600458395235E-5</v>
      </c>
    </row>
    <row r="264" spans="1:20" x14ac:dyDescent="0.2">
      <c r="A264" s="9" t="s">
        <v>122</v>
      </c>
      <c r="B264" s="9"/>
      <c r="C264" s="32">
        <v>48859.466</v>
      </c>
      <c r="D264" s="32">
        <v>3.0000000000000001E-3</v>
      </c>
      <c r="E264">
        <f t="shared" si="41"/>
        <v>11067.990781756291</v>
      </c>
      <c r="F264">
        <f t="shared" si="42"/>
        <v>11068</v>
      </c>
      <c r="G264">
        <f t="shared" si="43"/>
        <v>-1.700400000117952E-2</v>
      </c>
      <c r="I264">
        <f t="shared" si="51"/>
        <v>-1.700400000117952E-2</v>
      </c>
      <c r="O264">
        <f t="shared" ca="1" si="50"/>
        <v>1.3433992868057021E-2</v>
      </c>
      <c r="P264" s="61">
        <f t="shared" si="44"/>
        <v>-2.156799315778064E-2</v>
      </c>
      <c r="Q264" s="2">
        <f t="shared" si="45"/>
        <v>33840.966</v>
      </c>
      <c r="R264" s="58">
        <f t="shared" si="46"/>
        <v>2.0830033533501854E-5</v>
      </c>
      <c r="S264" s="19">
        <f t="shared" si="52"/>
        <v>0.1</v>
      </c>
      <c r="T264" s="58">
        <f t="shared" si="47"/>
        <v>2.0830033533501854E-6</v>
      </c>
    </row>
    <row r="265" spans="1:20" x14ac:dyDescent="0.2">
      <c r="A265" s="9" t="s">
        <v>122</v>
      </c>
      <c r="B265" s="9"/>
      <c r="C265" s="32">
        <v>48872.377</v>
      </c>
      <c r="D265" s="32">
        <v>4.0000000000000001E-3</v>
      </c>
      <c r="E265">
        <f t="shared" si="41"/>
        <v>11074.990119825241</v>
      </c>
      <c r="F265">
        <f t="shared" si="42"/>
        <v>11075</v>
      </c>
      <c r="G265">
        <f t="shared" si="43"/>
        <v>-1.8224999999802094E-2</v>
      </c>
      <c r="I265">
        <f t="shared" si="51"/>
        <v>-1.8224999999802094E-2</v>
      </c>
      <c r="O265">
        <f t="shared" ca="1" si="50"/>
        <v>1.3353458225688841E-2</v>
      </c>
      <c r="P265" s="61">
        <f t="shared" si="44"/>
        <v>-2.1612544734975671E-2</v>
      </c>
      <c r="Q265" s="2">
        <f t="shared" si="45"/>
        <v>33853.877</v>
      </c>
      <c r="R265" s="58">
        <f t="shared" si="46"/>
        <v>1.1475459332802223E-5</v>
      </c>
      <c r="S265" s="19">
        <f t="shared" si="52"/>
        <v>0.1</v>
      </c>
      <c r="T265" s="58">
        <f t="shared" si="47"/>
        <v>1.1475459332802223E-6</v>
      </c>
    </row>
    <row r="266" spans="1:20" x14ac:dyDescent="0.2">
      <c r="A266" s="9" t="s">
        <v>123</v>
      </c>
      <c r="B266" s="9"/>
      <c r="C266" s="32">
        <v>49132.466</v>
      </c>
      <c r="D266" s="32">
        <v>5.0000000000000001E-3</v>
      </c>
      <c r="E266">
        <f t="shared" si="41"/>
        <v>11215.990107356434</v>
      </c>
      <c r="F266">
        <f t="shared" si="42"/>
        <v>11216</v>
      </c>
      <c r="G266">
        <f t="shared" si="43"/>
        <v>-1.8248000000312459E-2</v>
      </c>
      <c r="I266">
        <f t="shared" si="51"/>
        <v>-1.8248000000312459E-2</v>
      </c>
      <c r="O266">
        <f t="shared" ca="1" si="50"/>
        <v>1.1731260429415635E-2</v>
      </c>
      <c r="P266" s="61">
        <f t="shared" si="44"/>
        <v>-2.2518756635352261E-2</v>
      </c>
      <c r="Q266" s="2">
        <f t="shared" si="45"/>
        <v>34113.966</v>
      </c>
      <c r="R266" s="58">
        <f t="shared" si="46"/>
        <v>1.8239362235736496E-5</v>
      </c>
      <c r="S266" s="19">
        <f t="shared" si="52"/>
        <v>0.1</v>
      </c>
      <c r="T266" s="58">
        <f t="shared" si="47"/>
        <v>1.8239362235736497E-6</v>
      </c>
    </row>
    <row r="267" spans="1:20" x14ac:dyDescent="0.2">
      <c r="A267" s="9" t="s">
        <v>58</v>
      </c>
      <c r="B267" s="9"/>
      <c r="C267" s="32">
        <v>49248.675999999999</v>
      </c>
      <c r="D267" s="32"/>
      <c r="E267">
        <f t="shared" si="41"/>
        <v>11278.990113319776</v>
      </c>
      <c r="F267">
        <f t="shared" si="42"/>
        <v>11279</v>
      </c>
      <c r="G267">
        <f t="shared" si="43"/>
        <v>-1.8237000003864523E-2</v>
      </c>
      <c r="I267">
        <f t="shared" si="51"/>
        <v>-1.8237000003864523E-2</v>
      </c>
      <c r="O267">
        <f t="shared" ca="1" si="50"/>
        <v>1.1006448648102074E-2</v>
      </c>
      <c r="P267" s="61">
        <f t="shared" si="44"/>
        <v>-2.2929089250112233E-2</v>
      </c>
      <c r="Q267" s="2">
        <f t="shared" si="45"/>
        <v>34230.175999999999</v>
      </c>
      <c r="R267" s="58">
        <f t="shared" si="46"/>
        <v>2.2015701494753401E-5</v>
      </c>
      <c r="S267" s="19">
        <f t="shared" si="52"/>
        <v>0.1</v>
      </c>
      <c r="T267" s="58">
        <f t="shared" si="47"/>
        <v>2.2015701494753403E-6</v>
      </c>
    </row>
    <row r="268" spans="1:20" x14ac:dyDescent="0.2">
      <c r="A268" s="9" t="s">
        <v>58</v>
      </c>
      <c r="B268" s="9"/>
      <c r="C268" s="32">
        <v>49508.762000000002</v>
      </c>
      <c r="D268" s="32"/>
      <c r="E268">
        <f t="shared" si="41"/>
        <v>11419.988474484755</v>
      </c>
      <c r="F268">
        <f t="shared" si="42"/>
        <v>11420</v>
      </c>
      <c r="G268">
        <f t="shared" si="43"/>
        <v>-2.1259999994072132E-2</v>
      </c>
      <c r="I268">
        <f t="shared" si="51"/>
        <v>-2.1259999994072132E-2</v>
      </c>
      <c r="O268">
        <f t="shared" ca="1" si="50"/>
        <v>9.3842508518288958E-3</v>
      </c>
      <c r="P268" s="61">
        <f t="shared" si="44"/>
        <v>-2.3859604291994536E-2</v>
      </c>
      <c r="Q268" s="2">
        <f t="shared" si="45"/>
        <v>34490.262000000002</v>
      </c>
      <c r="R268" s="58">
        <f t="shared" si="46"/>
        <v>6.7579425057766348E-6</v>
      </c>
      <c r="S268" s="19">
        <f t="shared" si="52"/>
        <v>0.1</v>
      </c>
      <c r="T268" s="58">
        <f t="shared" si="47"/>
        <v>6.757942505776635E-7</v>
      </c>
    </row>
    <row r="269" spans="1:20" x14ac:dyDescent="0.2">
      <c r="A269" s="9" t="s">
        <v>124</v>
      </c>
      <c r="B269" s="9"/>
      <c r="C269" s="32">
        <v>49536.436000000002</v>
      </c>
      <c r="D269" s="32">
        <v>4.0000000000000001E-3</v>
      </c>
      <c r="E269">
        <f t="shared" si="41"/>
        <v>11434.991160699619</v>
      </c>
      <c r="F269">
        <f t="shared" si="42"/>
        <v>11435</v>
      </c>
      <c r="G269">
        <f t="shared" si="43"/>
        <v>-1.630499999737367E-2</v>
      </c>
      <c r="I269">
        <f t="shared" si="51"/>
        <v>-1.630499999737367E-2</v>
      </c>
      <c r="O269">
        <f t="shared" ca="1" si="50"/>
        <v>9.2116766181827847E-3</v>
      </c>
      <c r="P269" s="61">
        <f t="shared" si="44"/>
        <v>-2.3959583804709091E-2</v>
      </c>
      <c r="Q269" s="2">
        <f t="shared" si="45"/>
        <v>34517.936000000002</v>
      </c>
      <c r="R269" s="58">
        <f t="shared" si="46"/>
        <v>5.8592653263521617E-5</v>
      </c>
      <c r="S269" s="19">
        <f t="shared" si="52"/>
        <v>0.1</v>
      </c>
      <c r="T269" s="58">
        <f t="shared" si="47"/>
        <v>5.8592653263521622E-6</v>
      </c>
    </row>
    <row r="270" spans="1:20" x14ac:dyDescent="0.2">
      <c r="A270" s="9" t="s">
        <v>124</v>
      </c>
      <c r="B270" s="9"/>
      <c r="C270" s="32">
        <v>49560.419000000002</v>
      </c>
      <c r="D270" s="32">
        <v>6.0000000000000001E-3</v>
      </c>
      <c r="E270">
        <f t="shared" si="41"/>
        <v>11447.992874347488</v>
      </c>
      <c r="F270">
        <f t="shared" si="42"/>
        <v>11448</v>
      </c>
      <c r="G270">
        <f t="shared" si="43"/>
        <v>-1.3144000004103873E-2</v>
      </c>
      <c r="I270">
        <f t="shared" si="51"/>
        <v>-1.3144000004103873E-2</v>
      </c>
      <c r="O270">
        <f t="shared" ca="1" si="50"/>
        <v>9.0621122823561773E-3</v>
      </c>
      <c r="P270" s="61">
        <f t="shared" si="44"/>
        <v>-2.4046386490299158E-2</v>
      </c>
      <c r="Q270" s="2">
        <f t="shared" si="45"/>
        <v>34541.919000000002</v>
      </c>
      <c r="R270" s="58">
        <f t="shared" si="46"/>
        <v>1.1886203109437358E-4</v>
      </c>
      <c r="S270" s="19">
        <f t="shared" si="52"/>
        <v>0.1</v>
      </c>
      <c r="T270" s="58">
        <f t="shared" si="47"/>
        <v>1.1886203109437358E-5</v>
      </c>
    </row>
    <row r="271" spans="1:20" x14ac:dyDescent="0.2">
      <c r="A271" s="9" t="s">
        <v>125</v>
      </c>
      <c r="B271" s="9"/>
      <c r="C271" s="32">
        <v>49940.401100000003</v>
      </c>
      <c r="D271" s="32" t="s">
        <v>20</v>
      </c>
      <c r="E271">
        <f t="shared" si="41"/>
        <v>11653.989557644654</v>
      </c>
      <c r="F271">
        <f t="shared" si="42"/>
        <v>11654</v>
      </c>
      <c r="G271">
        <f t="shared" si="43"/>
        <v>-1.9262000001617707E-2</v>
      </c>
      <c r="J271">
        <f>G271</f>
        <v>-1.9262000001617707E-2</v>
      </c>
      <c r="O271">
        <f t="shared" ca="1" si="50"/>
        <v>6.6920928069499619E-3</v>
      </c>
      <c r="P271" s="61">
        <f t="shared" si="44"/>
        <v>-2.5440933953128471E-2</v>
      </c>
      <c r="Q271" s="2">
        <f t="shared" si="45"/>
        <v>34921.901100000003</v>
      </c>
      <c r="R271" s="58">
        <f t="shared" si="46"/>
        <v>3.8179224777132422E-5</v>
      </c>
      <c r="S271" s="19">
        <f>S$17</f>
        <v>1</v>
      </c>
      <c r="T271" s="58">
        <f t="shared" si="47"/>
        <v>3.8179224777132422E-5</v>
      </c>
    </row>
    <row r="272" spans="1:20" x14ac:dyDescent="0.2">
      <c r="A272" s="9" t="s">
        <v>126</v>
      </c>
      <c r="B272" s="9"/>
      <c r="C272" s="32">
        <v>50001.290999999997</v>
      </c>
      <c r="D272" s="32">
        <v>6.0000000000000001E-3</v>
      </c>
      <c r="E272">
        <f t="shared" si="41"/>
        <v>11686.999316384066</v>
      </c>
      <c r="F272">
        <f t="shared" si="42"/>
        <v>11687</v>
      </c>
      <c r="G272">
        <f t="shared" si="43"/>
        <v>-1.2610000048880465E-3</v>
      </c>
      <c r="I272">
        <f>G272</f>
        <v>-1.2610000048880465E-3</v>
      </c>
      <c r="O272">
        <f t="shared" ca="1" si="50"/>
        <v>6.3124294929285674E-3</v>
      </c>
      <c r="P272" s="61">
        <f t="shared" si="44"/>
        <v>-2.5667664256282467E-2</v>
      </c>
      <c r="Q272" s="2">
        <f t="shared" si="45"/>
        <v>34982.790999999997</v>
      </c>
      <c r="R272" s="58">
        <f t="shared" si="46"/>
        <v>5.9568525988029435E-4</v>
      </c>
      <c r="S272" s="19">
        <f>S$16</f>
        <v>0.1</v>
      </c>
      <c r="T272" s="58">
        <f t="shared" si="47"/>
        <v>5.9568525988029441E-5</v>
      </c>
    </row>
    <row r="273" spans="1:20" x14ac:dyDescent="0.2">
      <c r="A273" s="9" t="s">
        <v>127</v>
      </c>
      <c r="B273" s="9"/>
      <c r="C273" s="32">
        <v>50296.406999999999</v>
      </c>
      <c r="D273" s="32">
        <v>1.1000000000000001E-3</v>
      </c>
      <c r="E273">
        <f t="shared" si="41"/>
        <v>11846.988213724037</v>
      </c>
      <c r="F273">
        <f t="shared" si="42"/>
        <v>11847</v>
      </c>
      <c r="G273">
        <f t="shared" si="43"/>
        <v>-2.1740999996836763E-2</v>
      </c>
      <c r="K273">
        <f>G273</f>
        <v>-2.1740999996836763E-2</v>
      </c>
      <c r="O273">
        <f t="shared" ref="O273:O300" ca="1" si="53">+C$11+C$12*F273</f>
        <v>4.4716376673703262E-3</v>
      </c>
      <c r="P273" s="61">
        <f t="shared" si="44"/>
        <v>-2.6780008186876952E-2</v>
      </c>
      <c r="Q273" s="2">
        <f t="shared" si="45"/>
        <v>35277.906999999999</v>
      </c>
      <c r="R273" s="58">
        <f t="shared" si="46"/>
        <v>2.5391603539292106E-5</v>
      </c>
      <c r="S273" s="19">
        <f>S$18</f>
        <v>1</v>
      </c>
      <c r="T273" s="58">
        <f t="shared" si="47"/>
        <v>2.5391603539292106E-5</v>
      </c>
    </row>
    <row r="274" spans="1:20" x14ac:dyDescent="0.2">
      <c r="A274" s="9" t="s">
        <v>127</v>
      </c>
      <c r="B274" s="9"/>
      <c r="C274" s="32">
        <v>50296.407800000001</v>
      </c>
      <c r="D274" s="32">
        <v>1.1000000000000001E-3</v>
      </c>
      <c r="E274">
        <f t="shared" si="41"/>
        <v>11846.988647421695</v>
      </c>
      <c r="F274">
        <f t="shared" si="42"/>
        <v>11847</v>
      </c>
      <c r="G274">
        <f t="shared" si="43"/>
        <v>-2.094099999521859E-2</v>
      </c>
      <c r="K274">
        <f>G274</f>
        <v>-2.094099999521859E-2</v>
      </c>
      <c r="O274">
        <f t="shared" ca="1" si="53"/>
        <v>4.4716376673703262E-3</v>
      </c>
      <c r="P274" s="61">
        <f t="shared" si="44"/>
        <v>-2.6780008186876952E-2</v>
      </c>
      <c r="Q274" s="2">
        <f t="shared" si="45"/>
        <v>35277.907800000001</v>
      </c>
      <c r="R274" s="58">
        <f t="shared" si="46"/>
        <v>3.4094016662253462E-5</v>
      </c>
      <c r="S274" s="19">
        <f>S$18</f>
        <v>1</v>
      </c>
      <c r="T274" s="58">
        <f t="shared" si="47"/>
        <v>3.4094016662253462E-5</v>
      </c>
    </row>
    <row r="275" spans="1:20" x14ac:dyDescent="0.2">
      <c r="A275" s="9" t="s">
        <v>127</v>
      </c>
      <c r="B275" s="9"/>
      <c r="C275" s="32">
        <v>50296.409</v>
      </c>
      <c r="D275" s="32">
        <v>5.0000000000000001E-3</v>
      </c>
      <c r="E275">
        <f t="shared" si="41"/>
        <v>11846.989297968179</v>
      </c>
      <c r="F275">
        <f t="shared" si="42"/>
        <v>11847</v>
      </c>
      <c r="G275">
        <f t="shared" si="43"/>
        <v>-1.9740999996429309E-2</v>
      </c>
      <c r="I275">
        <f>G275</f>
        <v>-1.9740999996429309E-2</v>
      </c>
      <c r="O275">
        <f t="shared" ca="1" si="53"/>
        <v>4.4716376673703262E-3</v>
      </c>
      <c r="P275" s="61">
        <f t="shared" si="44"/>
        <v>-2.6780008186876952E-2</v>
      </c>
      <c r="Q275" s="2">
        <f t="shared" si="45"/>
        <v>35277.909</v>
      </c>
      <c r="R275" s="58">
        <f t="shared" si="46"/>
        <v>4.9547636305189005E-5</v>
      </c>
      <c r="S275" s="19">
        <f>S$16</f>
        <v>0.1</v>
      </c>
      <c r="T275" s="58">
        <f t="shared" si="47"/>
        <v>4.9547636305189008E-6</v>
      </c>
    </row>
    <row r="276" spans="1:20" x14ac:dyDescent="0.2">
      <c r="A276" s="9" t="s">
        <v>128</v>
      </c>
      <c r="B276" s="9"/>
      <c r="C276" s="32">
        <v>50320.394999999997</v>
      </c>
      <c r="D276" s="32">
        <v>5.0000000000000001E-3</v>
      </c>
      <c r="E276">
        <f t="shared" si="41"/>
        <v>11859.992637982263</v>
      </c>
      <c r="F276">
        <f t="shared" si="42"/>
        <v>11860</v>
      </c>
      <c r="G276">
        <f t="shared" si="43"/>
        <v>-1.358000000618631E-2</v>
      </c>
      <c r="I276">
        <f>G276</f>
        <v>-1.358000000618631E-2</v>
      </c>
      <c r="O276">
        <f t="shared" ca="1" si="53"/>
        <v>4.3220733315437188E-3</v>
      </c>
      <c r="P276" s="61">
        <f t="shared" si="44"/>
        <v>-2.6871336238407248E-2</v>
      </c>
      <c r="Q276" s="2">
        <f t="shared" si="45"/>
        <v>35301.894999999997</v>
      </c>
      <c r="R276" s="58">
        <f t="shared" si="46"/>
        <v>1.7665961883794908E-4</v>
      </c>
      <c r="S276" s="19">
        <f>S$16</f>
        <v>0.1</v>
      </c>
      <c r="T276" s="58">
        <f t="shared" si="47"/>
        <v>1.7665961883794909E-5</v>
      </c>
    </row>
    <row r="277" spans="1:20" x14ac:dyDescent="0.2">
      <c r="A277" s="9" t="s">
        <v>128</v>
      </c>
      <c r="B277" s="9"/>
      <c r="C277" s="32">
        <v>50357.292000000001</v>
      </c>
      <c r="D277" s="32">
        <v>5.0000000000000001E-3</v>
      </c>
      <c r="E277">
        <f t="shared" ref="E277:E300" si="54">+(C277-C$7)/C$8</f>
        <v>11879.9953160653</v>
      </c>
      <c r="F277">
        <f t="shared" ref="F277:F306" si="55">ROUND(2*E277,0)/2</f>
        <v>11880</v>
      </c>
      <c r="G277">
        <f t="shared" ref="G277:G300" si="56">+C277-(C$7+F277*C$8)</f>
        <v>-8.6400000000139698E-3</v>
      </c>
      <c r="I277">
        <f>G277</f>
        <v>-8.6400000000139698E-3</v>
      </c>
      <c r="O277">
        <f t="shared" ca="1" si="53"/>
        <v>4.0919743533489317E-3</v>
      </c>
      <c r="P277" s="61">
        <f t="shared" ref="P277:P300" si="57">+D$11+D$12*F277+D$13*F277^2</f>
        <v>-2.7012119755093184E-2</v>
      </c>
      <c r="Q277" s="2">
        <f t="shared" ref="Q277:Q300" si="58">+C277-15018.5</f>
        <v>35338.792000000001</v>
      </c>
      <c r="R277" s="58">
        <f t="shared" si="46"/>
        <v>3.3753478429497191E-4</v>
      </c>
      <c r="S277" s="19">
        <f>S$16</f>
        <v>0.1</v>
      </c>
      <c r="T277" s="58">
        <f t="shared" si="47"/>
        <v>3.3753478429497191E-5</v>
      </c>
    </row>
    <row r="278" spans="1:20" x14ac:dyDescent="0.2">
      <c r="A278" s="9" t="s">
        <v>129</v>
      </c>
      <c r="B278" s="9"/>
      <c r="C278" s="32">
        <v>50652.419000000002</v>
      </c>
      <c r="D278" s="32">
        <v>5.0000000000000001E-3</v>
      </c>
      <c r="E278">
        <f t="shared" si="54"/>
        <v>12039.990176748059</v>
      </c>
      <c r="F278">
        <f t="shared" si="55"/>
        <v>12040</v>
      </c>
      <c r="G278">
        <f t="shared" si="56"/>
        <v>-1.8120000000635628E-2</v>
      </c>
      <c r="I278">
        <f>G278</f>
        <v>-1.8120000000635628E-2</v>
      </c>
      <c r="O278">
        <f t="shared" ca="1" si="53"/>
        <v>2.2511825277906905E-3</v>
      </c>
      <c r="P278" s="61">
        <f t="shared" si="57"/>
        <v>-2.8150554667807554E-2</v>
      </c>
      <c r="Q278" s="2">
        <f t="shared" si="58"/>
        <v>35633.919000000002</v>
      </c>
      <c r="R278" s="58">
        <f t="shared" ref="R278:R300" si="59">+(P278-G278)^2</f>
        <v>1.006120269311245E-4</v>
      </c>
      <c r="S278" s="19">
        <f>S$16</f>
        <v>0.1</v>
      </c>
      <c r="T278" s="58">
        <f t="shared" ref="T278:T300" si="60">+S278*R278</f>
        <v>1.0061202693112451E-5</v>
      </c>
    </row>
    <row r="279" spans="1:20" x14ac:dyDescent="0.2">
      <c r="A279" s="9" t="s">
        <v>130</v>
      </c>
      <c r="B279" s="9"/>
      <c r="C279" s="32">
        <v>50700.373</v>
      </c>
      <c r="D279" s="32">
        <v>5.0000000000000001E-3</v>
      </c>
      <c r="E279">
        <f t="shared" si="54"/>
        <v>12065.987098578935</v>
      </c>
      <c r="F279">
        <f t="shared" si="55"/>
        <v>12066</v>
      </c>
      <c r="G279">
        <f t="shared" si="56"/>
        <v>-2.3798000001988839E-2</v>
      </c>
      <c r="I279">
        <f>G279</f>
        <v>-2.3798000001988839E-2</v>
      </c>
      <c r="O279">
        <f t="shared" ca="1" si="53"/>
        <v>1.9520538561375034E-3</v>
      </c>
      <c r="P279" s="61">
        <f t="shared" si="57"/>
        <v>-2.8337593346135483E-2</v>
      </c>
      <c r="Q279" s="2">
        <f t="shared" si="58"/>
        <v>35681.873</v>
      </c>
      <c r="R279" s="58">
        <f t="shared" si="59"/>
        <v>2.0607907730220503E-5</v>
      </c>
      <c r="S279" s="19">
        <f>S$16</f>
        <v>0.1</v>
      </c>
      <c r="T279" s="58">
        <f t="shared" si="60"/>
        <v>2.0607907730220505E-6</v>
      </c>
    </row>
    <row r="280" spans="1:20" x14ac:dyDescent="0.2">
      <c r="A280" s="10" t="s">
        <v>35</v>
      </c>
      <c r="B280" s="33"/>
      <c r="C280" s="10">
        <v>51032.396800000002</v>
      </c>
      <c r="D280" s="10">
        <v>5.0000000000000001E-4</v>
      </c>
      <c r="E280">
        <f t="shared" si="54"/>
        <v>12245.984528920315</v>
      </c>
      <c r="F280">
        <f t="shared" si="55"/>
        <v>12246</v>
      </c>
      <c r="G280">
        <f t="shared" si="56"/>
        <v>-2.8537999998661689E-2</v>
      </c>
      <c r="J280">
        <f>G280</f>
        <v>-2.8537999998661689E-2</v>
      </c>
      <c r="O280">
        <f t="shared" ca="1" si="53"/>
        <v>-1.1883694761552488E-4</v>
      </c>
      <c r="P280" s="61">
        <f t="shared" si="57"/>
        <v>-2.9648141232045018E-2</v>
      </c>
      <c r="Q280" s="2">
        <f t="shared" si="58"/>
        <v>36013.896800000002</v>
      </c>
      <c r="R280" s="58">
        <f t="shared" si="59"/>
        <v>1.232413558057858E-6</v>
      </c>
      <c r="S280" s="19">
        <f>S$17</f>
        <v>1</v>
      </c>
      <c r="T280" s="58">
        <f t="shared" si="60"/>
        <v>1.232413558057858E-6</v>
      </c>
    </row>
    <row r="281" spans="1:20" x14ac:dyDescent="0.2">
      <c r="A281" s="9" t="s">
        <v>34</v>
      </c>
      <c r="B281" s="9"/>
      <c r="C281" s="32">
        <v>51412.379399999998</v>
      </c>
      <c r="D281" s="32">
        <v>4.0000000000000002E-4</v>
      </c>
      <c r="E281">
        <f t="shared" si="54"/>
        <v>12451.981483278514</v>
      </c>
      <c r="F281">
        <f t="shared" si="55"/>
        <v>12452</v>
      </c>
      <c r="G281">
        <f t="shared" si="56"/>
        <v>-3.4156000001530629E-2</v>
      </c>
      <c r="J281">
        <f>G281</f>
        <v>-3.4156000001530629E-2</v>
      </c>
      <c r="O281">
        <f t="shared" ca="1" si="53"/>
        <v>-2.488856423021768E-3</v>
      </c>
      <c r="P281" s="61">
        <f t="shared" si="57"/>
        <v>-3.1181582618731954E-2</v>
      </c>
      <c r="Q281" s="2">
        <f t="shared" si="58"/>
        <v>36393.879399999998</v>
      </c>
      <c r="R281" s="58">
        <f t="shared" si="59"/>
        <v>8.8471587670949183E-6</v>
      </c>
      <c r="S281" s="19">
        <f>S$17</f>
        <v>1</v>
      </c>
      <c r="T281" s="58">
        <f t="shared" si="60"/>
        <v>8.8471587670949183E-6</v>
      </c>
    </row>
    <row r="282" spans="1:20" x14ac:dyDescent="0.2">
      <c r="A282" s="32" t="s">
        <v>144</v>
      </c>
      <c r="B282" s="34" t="s">
        <v>132</v>
      </c>
      <c r="C282" s="32">
        <v>51766.523999999998</v>
      </c>
      <c r="D282" s="32" t="s">
        <v>145</v>
      </c>
      <c r="E282">
        <f t="shared" si="54"/>
        <v>12643.971087545666</v>
      </c>
      <c r="F282">
        <f t="shared" si="55"/>
        <v>12644</v>
      </c>
      <c r="G282">
        <f t="shared" si="56"/>
        <v>-5.3332000003138091E-2</v>
      </c>
      <c r="I282">
        <f>G282</f>
        <v>-5.3332000003138091E-2</v>
      </c>
      <c r="O282">
        <f t="shared" ca="1" si="53"/>
        <v>-4.6978066136916519E-3</v>
      </c>
      <c r="P282" s="61">
        <f t="shared" si="57"/>
        <v>-3.2643092063127994E-2</v>
      </c>
      <c r="Q282" s="2">
        <f t="shared" si="58"/>
        <v>36748.023999999998</v>
      </c>
      <c r="R282" s="58">
        <f t="shared" si="59"/>
        <v>4.2803091175021285E-4</v>
      </c>
      <c r="S282" s="19">
        <f>S$16</f>
        <v>0.1</v>
      </c>
      <c r="T282" s="58">
        <f t="shared" si="60"/>
        <v>4.2803091175021285E-5</v>
      </c>
    </row>
    <row r="283" spans="1:20" x14ac:dyDescent="0.2">
      <c r="A283" s="35" t="s">
        <v>137</v>
      </c>
      <c r="B283" s="34" t="s">
        <v>132</v>
      </c>
      <c r="C283" s="32">
        <v>52576.3174</v>
      </c>
      <c r="D283" s="32">
        <v>5.9999999999999995E-4</v>
      </c>
      <c r="E283">
        <f t="shared" si="54"/>
        <v>13082.977963279904</v>
      </c>
      <c r="F283">
        <f t="shared" si="55"/>
        <v>13083</v>
      </c>
      <c r="G283">
        <f t="shared" si="56"/>
        <v>-4.0649000002304092E-2</v>
      </c>
      <c r="K283">
        <f>G283</f>
        <v>-4.0649000002304092E-2</v>
      </c>
      <c r="O283">
        <f t="shared" ca="1" si="53"/>
        <v>-9.7484791850670771E-3</v>
      </c>
      <c r="P283" s="61">
        <f t="shared" si="57"/>
        <v>-3.6101797072167603E-2</v>
      </c>
      <c r="Q283" s="2">
        <f t="shared" si="58"/>
        <v>37557.8174</v>
      </c>
      <c r="R283" s="58">
        <f t="shared" si="59"/>
        <v>2.067705448784187E-5</v>
      </c>
      <c r="S283" s="19">
        <f>S$18</f>
        <v>1</v>
      </c>
      <c r="T283" s="58">
        <f t="shared" si="60"/>
        <v>2.067705448784187E-5</v>
      </c>
    </row>
    <row r="284" spans="1:20" x14ac:dyDescent="0.2">
      <c r="A284" s="11" t="s">
        <v>133</v>
      </c>
      <c r="B284" s="36" t="s">
        <v>134</v>
      </c>
      <c r="C284" s="37">
        <v>52811.504200000003</v>
      </c>
      <c r="D284" s="37">
        <v>1E-4</v>
      </c>
      <c r="E284">
        <f t="shared" si="54"/>
        <v>13210.477918554834</v>
      </c>
      <c r="F284">
        <f t="shared" si="55"/>
        <v>13210.5</v>
      </c>
      <c r="G284">
        <f t="shared" si="56"/>
        <v>-4.0731499997491483E-2</v>
      </c>
      <c r="K284">
        <f>G284</f>
        <v>-4.0731499997491483E-2</v>
      </c>
      <c r="O284">
        <f t="shared" ca="1" si="53"/>
        <v>-1.1215360171058786E-2</v>
      </c>
      <c r="P284" s="61">
        <f t="shared" si="57"/>
        <v>-3.7136832043865857E-2</v>
      </c>
      <c r="Q284" s="2">
        <f t="shared" si="58"/>
        <v>37793.004200000003</v>
      </c>
      <c r="R284" s="58">
        <f t="shared" si="59"/>
        <v>1.2921637696823043E-5</v>
      </c>
      <c r="S284" s="19">
        <f>S$18</f>
        <v>1</v>
      </c>
      <c r="T284" s="58">
        <f t="shared" si="60"/>
        <v>1.2921637696823043E-5</v>
      </c>
    </row>
    <row r="285" spans="1:20" x14ac:dyDescent="0.2">
      <c r="A285" s="11" t="s">
        <v>133</v>
      </c>
      <c r="B285" s="36" t="s">
        <v>132</v>
      </c>
      <c r="C285" s="37">
        <v>52812.42383</v>
      </c>
      <c r="D285" s="37">
        <v>5.0000000000000002E-5</v>
      </c>
      <c r="E285">
        <f t="shared" si="54"/>
        <v>13210.976470275717</v>
      </c>
      <c r="F285">
        <f t="shared" si="55"/>
        <v>13211</v>
      </c>
      <c r="G285">
        <f t="shared" si="56"/>
        <v>-4.3403000003308989E-2</v>
      </c>
      <c r="K285">
        <f>G285</f>
        <v>-4.3403000003308989E-2</v>
      </c>
      <c r="O285">
        <f t="shared" ca="1" si="53"/>
        <v>-1.1221112645513676E-2</v>
      </c>
      <c r="P285" s="61">
        <f t="shared" si="57"/>
        <v>-3.7140918041826364E-2</v>
      </c>
      <c r="Q285" s="2">
        <f t="shared" si="58"/>
        <v>37793.92383</v>
      </c>
      <c r="R285" s="58">
        <f t="shared" si="59"/>
        <v>3.9213670492326088E-5</v>
      </c>
      <c r="S285" s="19">
        <f>S$18</f>
        <v>1</v>
      </c>
      <c r="T285" s="58">
        <f t="shared" si="60"/>
        <v>3.9213670492326088E-5</v>
      </c>
    </row>
    <row r="286" spans="1:20" x14ac:dyDescent="0.2">
      <c r="A286" s="11" t="s">
        <v>131</v>
      </c>
      <c r="B286" s="36" t="s">
        <v>132</v>
      </c>
      <c r="C286" s="37">
        <v>53531.818299999999</v>
      </c>
      <c r="D286" s="37">
        <v>8.0000000000000004E-4</v>
      </c>
      <c r="E286">
        <f t="shared" si="54"/>
        <v>13600.976090790266</v>
      </c>
      <c r="F286">
        <f t="shared" si="55"/>
        <v>13601</v>
      </c>
      <c r="G286">
        <f t="shared" si="56"/>
        <v>-4.4103000007453375E-2</v>
      </c>
      <c r="K286">
        <f>G286</f>
        <v>-4.4103000007453375E-2</v>
      </c>
      <c r="O286">
        <f t="shared" ca="1" si="53"/>
        <v>-1.5708042720311871E-2</v>
      </c>
      <c r="P286" s="61">
        <f t="shared" si="57"/>
        <v>-4.0392334633040643E-2</v>
      </c>
      <c r="Q286" s="2">
        <f t="shared" si="58"/>
        <v>38513.318299999999</v>
      </c>
      <c r="R286" s="58">
        <f t="shared" si="59"/>
        <v>1.376903752086558E-5</v>
      </c>
      <c r="S286" s="19">
        <f>S$18</f>
        <v>1</v>
      </c>
      <c r="T286" s="58">
        <f t="shared" si="60"/>
        <v>1.376903752086558E-5</v>
      </c>
    </row>
    <row r="287" spans="1:20" x14ac:dyDescent="0.2">
      <c r="A287" s="35" t="s">
        <v>151</v>
      </c>
      <c r="B287" s="34" t="s">
        <v>132</v>
      </c>
      <c r="C287" s="32">
        <v>54363.731800000001</v>
      </c>
      <c r="D287" s="32">
        <v>5.0000000000000001E-4</v>
      </c>
      <c r="E287">
        <f t="shared" si="54"/>
        <v>14051.974760964826</v>
      </c>
      <c r="F287">
        <f t="shared" si="55"/>
        <v>14052</v>
      </c>
      <c r="G287">
        <f t="shared" si="56"/>
        <v>-4.6556000001146458E-2</v>
      </c>
      <c r="K287">
        <f>G287</f>
        <v>-4.6556000001146458E-2</v>
      </c>
      <c r="O287">
        <f t="shared" ca="1" si="53"/>
        <v>-2.0896774678604152E-2</v>
      </c>
      <c r="P287" s="61">
        <f t="shared" si="57"/>
        <v>-4.4312540497113376E-2</v>
      </c>
      <c r="Q287" s="2">
        <f t="shared" si="58"/>
        <v>39345.231800000001</v>
      </c>
      <c r="R287" s="58">
        <f t="shared" si="59"/>
        <v>5.0331105462363638E-6</v>
      </c>
      <c r="S287" s="19">
        <f>S$18</f>
        <v>1</v>
      </c>
      <c r="T287" s="58">
        <f t="shared" si="60"/>
        <v>5.0331105462363638E-6</v>
      </c>
    </row>
    <row r="288" spans="1:20" x14ac:dyDescent="0.2">
      <c r="A288" s="10" t="s">
        <v>148</v>
      </c>
      <c r="B288" s="38" t="s">
        <v>132</v>
      </c>
      <c r="C288" s="10">
        <v>54627.5052</v>
      </c>
      <c r="D288" s="10">
        <v>1E-4</v>
      </c>
      <c r="E288">
        <f t="shared" si="54"/>
        <v>14194.972143057339</v>
      </c>
      <c r="F288">
        <f t="shared" si="55"/>
        <v>14195</v>
      </c>
      <c r="G288">
        <f t="shared" si="56"/>
        <v>-5.138499999884516E-2</v>
      </c>
      <c r="J288">
        <f>G288</f>
        <v>-5.138499999884516E-2</v>
      </c>
      <c r="O288">
        <f t="shared" ca="1" si="53"/>
        <v>-2.2541982372696834E-2</v>
      </c>
      <c r="P288" s="61">
        <f t="shared" si="57"/>
        <v>-4.5591416994838256E-2</v>
      </c>
      <c r="Q288" s="2">
        <f t="shared" si="58"/>
        <v>39609.0052</v>
      </c>
      <c r="R288" s="58">
        <f t="shared" si="59"/>
        <v>3.3565604024317659E-5</v>
      </c>
      <c r="S288" s="19">
        <f>S$17</f>
        <v>1</v>
      </c>
      <c r="T288" s="58">
        <f t="shared" si="60"/>
        <v>3.3565604024317659E-5</v>
      </c>
    </row>
    <row r="289" spans="1:20" x14ac:dyDescent="0.2">
      <c r="A289" s="35" t="s">
        <v>150</v>
      </c>
      <c r="B289" s="34" t="s">
        <v>132</v>
      </c>
      <c r="C289" s="32">
        <v>54660.708200000001</v>
      </c>
      <c r="D289" s="32">
        <v>1E-4</v>
      </c>
      <c r="E289">
        <f t="shared" si="54"/>
        <v>14212.972222207163</v>
      </c>
      <c r="F289">
        <f t="shared" si="55"/>
        <v>14213</v>
      </c>
      <c r="G289">
        <f t="shared" si="56"/>
        <v>-5.1239000000350643E-2</v>
      </c>
      <c r="K289">
        <f>G289</f>
        <v>-5.1239000000350643E-2</v>
      </c>
      <c r="O289">
        <f t="shared" ca="1" si="53"/>
        <v>-2.2749071453072145E-2</v>
      </c>
      <c r="P289" s="61">
        <f t="shared" si="57"/>
        <v>-4.575361873825004E-2</v>
      </c>
      <c r="Q289" s="2">
        <f t="shared" si="58"/>
        <v>39642.208200000001</v>
      </c>
      <c r="R289" s="58">
        <f t="shared" si="59"/>
        <v>3.0089407590604401E-5</v>
      </c>
      <c r="S289" s="19">
        <f>S$18</f>
        <v>1</v>
      </c>
      <c r="T289" s="58">
        <f t="shared" si="60"/>
        <v>3.0089407590604401E-5</v>
      </c>
    </row>
    <row r="290" spans="1:20" x14ac:dyDescent="0.2">
      <c r="A290" s="35" t="s">
        <v>149</v>
      </c>
      <c r="B290" s="34"/>
      <c r="C290" s="32">
        <v>55112.632299999997</v>
      </c>
      <c r="D290" s="32">
        <v>1E-4</v>
      </c>
      <c r="E290">
        <f t="shared" si="54"/>
        <v>14457.97025159343</v>
      </c>
      <c r="F290">
        <f t="shared" si="55"/>
        <v>14458</v>
      </c>
      <c r="G290">
        <f t="shared" si="56"/>
        <v>-5.4874000008567236E-2</v>
      </c>
      <c r="K290">
        <f>G290</f>
        <v>-5.4874000008567236E-2</v>
      </c>
      <c r="O290">
        <f t="shared" ca="1" si="53"/>
        <v>-2.5567783935958183E-2</v>
      </c>
      <c r="P290" s="61">
        <f t="shared" si="57"/>
        <v>-4.7988585746475916E-2</v>
      </c>
      <c r="Q290" s="2">
        <f t="shared" si="58"/>
        <v>40094.132299999997</v>
      </c>
      <c r="R290" s="58">
        <f t="shared" si="59"/>
        <v>4.7408929560610564E-5</v>
      </c>
      <c r="S290" s="19">
        <f>S$18</f>
        <v>1</v>
      </c>
      <c r="T290" s="58">
        <f t="shared" si="60"/>
        <v>4.7408929560610564E-5</v>
      </c>
    </row>
    <row r="291" spans="1:20" x14ac:dyDescent="0.2">
      <c r="A291" s="35" t="s">
        <v>152</v>
      </c>
      <c r="B291" s="34" t="s">
        <v>132</v>
      </c>
      <c r="C291" s="32">
        <v>56180.659800000001</v>
      </c>
      <c r="D291" s="32">
        <v>2.0000000000000001E-4</v>
      </c>
      <c r="E291">
        <f t="shared" si="54"/>
        <v>15036.971532627887</v>
      </c>
      <c r="F291">
        <f t="shared" si="55"/>
        <v>15037</v>
      </c>
      <c r="G291">
        <f t="shared" si="56"/>
        <v>-5.2511000001686625E-2</v>
      </c>
      <c r="K291">
        <f>G291</f>
        <v>-5.2511000001686625E-2</v>
      </c>
      <c r="O291">
        <f t="shared" ca="1" si="53"/>
        <v>-3.2229149354697062E-2</v>
      </c>
      <c r="P291" s="61">
        <f t="shared" si="57"/>
        <v>-5.3471958574220539E-2</v>
      </c>
      <c r="Q291" s="2">
        <f t="shared" si="58"/>
        <v>41162.159800000001</v>
      </c>
      <c r="R291" s="58">
        <f t="shared" si="59"/>
        <v>9.2344137812641764E-7</v>
      </c>
      <c r="S291" s="19">
        <f>S$18</f>
        <v>1</v>
      </c>
      <c r="T291" s="58">
        <f t="shared" si="60"/>
        <v>9.2344137812641764E-7</v>
      </c>
    </row>
    <row r="292" spans="1:20" x14ac:dyDescent="0.2">
      <c r="A292" s="35" t="s">
        <v>153</v>
      </c>
      <c r="B292" s="34" t="s">
        <v>132</v>
      </c>
      <c r="C292" s="32">
        <v>56523.757599999997</v>
      </c>
      <c r="D292" s="32">
        <v>1E-4</v>
      </c>
      <c r="E292" s="9">
        <f t="shared" si="54"/>
        <v>15222.972422792327</v>
      </c>
      <c r="F292" s="9">
        <f t="shared" si="55"/>
        <v>15223</v>
      </c>
      <c r="G292">
        <f t="shared" si="56"/>
        <v>-5.0868999998783693E-2</v>
      </c>
      <c r="K292">
        <f>G292</f>
        <v>-5.0868999998783693E-2</v>
      </c>
      <c r="O292">
        <f t="shared" ca="1" si="53"/>
        <v>-3.4369069851908518E-2</v>
      </c>
      <c r="P292" s="61">
        <f t="shared" si="57"/>
        <v>-5.5293568074678619E-2</v>
      </c>
      <c r="Q292" s="2">
        <f t="shared" si="58"/>
        <v>41505.257599999997</v>
      </c>
      <c r="R292" s="58">
        <f t="shared" si="59"/>
        <v>1.9576802658228528E-5</v>
      </c>
      <c r="S292" s="19">
        <f>S$18</f>
        <v>1</v>
      </c>
      <c r="T292" s="58">
        <f t="shared" si="60"/>
        <v>1.9576802658228528E-5</v>
      </c>
    </row>
    <row r="293" spans="1:20" x14ac:dyDescent="0.2">
      <c r="A293" s="35" t="s">
        <v>153</v>
      </c>
      <c r="B293" s="34" t="s">
        <v>132</v>
      </c>
      <c r="C293" s="32">
        <v>56525.602099999996</v>
      </c>
      <c r="D293" s="32">
        <v>1E-4</v>
      </c>
      <c r="E293" s="9">
        <f t="shared" si="54"/>
        <v>15223.972366953754</v>
      </c>
      <c r="F293" s="9">
        <f t="shared" si="55"/>
        <v>15224</v>
      </c>
      <c r="G293">
        <f t="shared" si="56"/>
        <v>-5.0972000004549045E-2</v>
      </c>
      <c r="K293">
        <f>G293</f>
        <v>-5.0972000004549045E-2</v>
      </c>
      <c r="O293">
        <f t="shared" ca="1" si="53"/>
        <v>-3.438057480081827E-2</v>
      </c>
      <c r="P293" s="61">
        <f t="shared" si="57"/>
        <v>-5.530344067371689E-2</v>
      </c>
      <c r="Q293" s="2">
        <f t="shared" si="58"/>
        <v>41507.102099999996</v>
      </c>
      <c r="R293" s="58">
        <f t="shared" si="59"/>
        <v>1.8761378270521188E-5</v>
      </c>
      <c r="S293" s="19">
        <f>S$18</f>
        <v>1</v>
      </c>
      <c r="T293" s="58">
        <f t="shared" si="60"/>
        <v>1.8761378270521188E-5</v>
      </c>
    </row>
    <row r="294" spans="1:20" x14ac:dyDescent="0.2">
      <c r="A294" s="37" t="s">
        <v>155</v>
      </c>
      <c r="B294" s="36" t="s">
        <v>132</v>
      </c>
      <c r="C294" s="37">
        <v>56871.471799999999</v>
      </c>
      <c r="D294" s="37">
        <v>3.8E-3</v>
      </c>
      <c r="E294" s="9">
        <f t="shared" si="54"/>
        <v>15411.475965289006</v>
      </c>
      <c r="F294" s="9">
        <f t="shared" si="55"/>
        <v>15411.5</v>
      </c>
      <c r="G294">
        <f t="shared" si="56"/>
        <v>-4.4334500002150889E-2</v>
      </c>
      <c r="J294">
        <f>G294</f>
        <v>-4.4334500002150889E-2</v>
      </c>
      <c r="O294">
        <f t="shared" ca="1" si="53"/>
        <v>-3.653775272139434E-2</v>
      </c>
      <c r="P294" s="61">
        <f t="shared" si="57"/>
        <v>-5.7169484229620246E-2</v>
      </c>
      <c r="Q294" s="2">
        <f t="shared" si="58"/>
        <v>41852.971799999999</v>
      </c>
      <c r="R294" s="58">
        <f t="shared" si="59"/>
        <v>1.6473682011938716E-4</v>
      </c>
      <c r="S294" s="19">
        <f>S$17</f>
        <v>1</v>
      </c>
      <c r="T294" s="58">
        <f t="shared" si="60"/>
        <v>1.6473682011938716E-4</v>
      </c>
    </row>
    <row r="295" spans="1:20" x14ac:dyDescent="0.2">
      <c r="A295" s="67" t="s">
        <v>2</v>
      </c>
      <c r="B295" s="68" t="s">
        <v>132</v>
      </c>
      <c r="C295" s="69">
        <v>56953.553699999997</v>
      </c>
      <c r="D295" s="69">
        <v>2.0000000000000001E-4</v>
      </c>
      <c r="E295" s="9">
        <f t="shared" si="54"/>
        <v>15455.974374973908</v>
      </c>
      <c r="F295" s="9">
        <f t="shared" si="55"/>
        <v>15456</v>
      </c>
      <c r="G295">
        <f t="shared" si="56"/>
        <v>-4.7268000002077315E-2</v>
      </c>
      <c r="K295">
        <f t="shared" ref="K295:K300" si="61">G295</f>
        <v>-4.7268000002077315E-2</v>
      </c>
      <c r="O295">
        <f t="shared" ca="1" si="53"/>
        <v>-3.7049722947877728E-2</v>
      </c>
      <c r="P295" s="61">
        <f t="shared" si="57"/>
        <v>-5.7616720019274731E-2</v>
      </c>
      <c r="Q295" s="2">
        <f t="shared" si="58"/>
        <v>41935.053699999997</v>
      </c>
      <c r="R295" s="58">
        <f t="shared" si="59"/>
        <v>1.0709600599434248E-4</v>
      </c>
      <c r="S295" s="19">
        <f t="shared" ref="S295:S323" si="62">S$18</f>
        <v>1</v>
      </c>
      <c r="T295" s="58">
        <f t="shared" si="60"/>
        <v>1.0709600599434248E-4</v>
      </c>
    </row>
    <row r="296" spans="1:20" x14ac:dyDescent="0.2">
      <c r="A296" s="70" t="s">
        <v>3</v>
      </c>
      <c r="B296" s="71" t="s">
        <v>132</v>
      </c>
      <c r="C296" s="72">
        <v>57222.871400000004</v>
      </c>
      <c r="D296" s="72">
        <v>2.9999999999999997E-4</v>
      </c>
      <c r="E296" s="9">
        <f t="shared" si="54"/>
        <v>15601.977444469083</v>
      </c>
      <c r="F296" s="9">
        <f t="shared" si="55"/>
        <v>15602</v>
      </c>
      <c r="G296">
        <f t="shared" si="56"/>
        <v>-4.1605999998864718E-2</v>
      </c>
      <c r="K296">
        <f t="shared" si="61"/>
        <v>-4.1605999998864718E-2</v>
      </c>
      <c r="O296">
        <f t="shared" ca="1" si="53"/>
        <v>-3.872944548869961E-2</v>
      </c>
      <c r="P296" s="61">
        <f t="shared" si="57"/>
        <v>-5.9095805232603778E-2</v>
      </c>
      <c r="Q296" s="2">
        <f t="shared" si="58"/>
        <v>42204.371400000004</v>
      </c>
      <c r="R296" s="58">
        <f t="shared" si="59"/>
        <v>3.0589328711412621E-4</v>
      </c>
      <c r="S296" s="19">
        <f t="shared" si="62"/>
        <v>1</v>
      </c>
      <c r="T296" s="58">
        <f t="shared" si="60"/>
        <v>3.0589328711412621E-4</v>
      </c>
    </row>
    <row r="297" spans="1:20" x14ac:dyDescent="0.2">
      <c r="A297" s="70" t="s">
        <v>4</v>
      </c>
      <c r="B297" s="71" t="s">
        <v>132</v>
      </c>
      <c r="C297" s="72">
        <v>57604.708700000003</v>
      </c>
      <c r="D297" s="72">
        <v>1E-4</v>
      </c>
      <c r="E297" s="9">
        <f t="shared" si="54"/>
        <v>15808.979872633841</v>
      </c>
      <c r="F297" s="9">
        <f t="shared" si="55"/>
        <v>15809</v>
      </c>
      <c r="G297">
        <f t="shared" si="56"/>
        <v>-3.7127000003238209E-2</v>
      </c>
      <c r="K297">
        <f t="shared" si="61"/>
        <v>-3.7127000003238209E-2</v>
      </c>
      <c r="O297">
        <f t="shared" ca="1" si="53"/>
        <v>-4.1110969913015577E-2</v>
      </c>
      <c r="P297" s="61">
        <f t="shared" si="57"/>
        <v>-6.12237338050962E-2</v>
      </c>
      <c r="Q297" s="2">
        <f t="shared" si="58"/>
        <v>42586.208700000003</v>
      </c>
      <c r="R297" s="58">
        <f t="shared" si="59"/>
        <v>5.8065257991760555E-4</v>
      </c>
      <c r="S297" s="19">
        <f t="shared" si="62"/>
        <v>1</v>
      </c>
      <c r="T297" s="58">
        <f t="shared" si="60"/>
        <v>5.8065257991760555E-4</v>
      </c>
    </row>
    <row r="298" spans="1:20" x14ac:dyDescent="0.2">
      <c r="A298" s="77" t="s">
        <v>1</v>
      </c>
      <c r="B298" s="78" t="s">
        <v>132</v>
      </c>
      <c r="C298" s="79">
        <v>57940.428699999997</v>
      </c>
      <c r="D298" s="79">
        <v>1.4E-3</v>
      </c>
      <c r="E298" s="9">
        <f t="shared" si="54"/>
        <v>15990.981094576988</v>
      </c>
      <c r="F298" s="9">
        <f t="shared" si="55"/>
        <v>15991</v>
      </c>
      <c r="G298">
        <f t="shared" si="56"/>
        <v>-3.4873000004154164E-2</v>
      </c>
      <c r="K298">
        <f t="shared" si="61"/>
        <v>-3.4873000004154164E-2</v>
      </c>
      <c r="O298">
        <f t="shared" ca="1" si="53"/>
        <v>-4.3204870614588081E-2</v>
      </c>
      <c r="P298" s="61">
        <f t="shared" si="57"/>
        <v>-6.3124575327198867E-2</v>
      </c>
      <c r="Q298" s="2">
        <f t="shared" si="58"/>
        <v>42921.928699999997</v>
      </c>
      <c r="R298" s="58">
        <f t="shared" si="59"/>
        <v>7.9815150823366846E-4</v>
      </c>
      <c r="S298" s="19">
        <f t="shared" si="62"/>
        <v>1</v>
      </c>
      <c r="T298" s="58">
        <f t="shared" si="60"/>
        <v>7.9815150823366846E-4</v>
      </c>
    </row>
    <row r="299" spans="1:20" x14ac:dyDescent="0.2">
      <c r="A299" s="73" t="s">
        <v>5</v>
      </c>
      <c r="B299" s="74" t="s">
        <v>132</v>
      </c>
      <c r="C299" s="75">
        <v>57949.650600000001</v>
      </c>
      <c r="D299" s="75">
        <v>2.9999999999999997E-4</v>
      </c>
      <c r="E299" s="9">
        <f t="shared" si="54"/>
        <v>15995.98049011088</v>
      </c>
      <c r="F299" s="9">
        <f t="shared" si="55"/>
        <v>15996</v>
      </c>
      <c r="G299">
        <f t="shared" si="56"/>
        <v>-3.5987999995995779E-2</v>
      </c>
      <c r="K299">
        <f t="shared" si="61"/>
        <v>-3.5987999995995779E-2</v>
      </c>
      <c r="O299">
        <f t="shared" ca="1" si="53"/>
        <v>-4.3262395359136785E-2</v>
      </c>
      <c r="P299" s="61">
        <f t="shared" si="57"/>
        <v>-6.3177191246003017E-2</v>
      </c>
      <c r="Q299" s="2">
        <f t="shared" si="58"/>
        <v>42931.150600000001</v>
      </c>
      <c r="R299" s="58">
        <f t="shared" si="59"/>
        <v>7.3925212082947016E-4</v>
      </c>
      <c r="S299" s="19">
        <f t="shared" si="62"/>
        <v>1</v>
      </c>
      <c r="T299" s="58">
        <f t="shared" si="60"/>
        <v>7.3925212082947016E-4</v>
      </c>
    </row>
    <row r="300" spans="1:20" x14ac:dyDescent="0.2">
      <c r="A300" s="73" t="s">
        <v>6</v>
      </c>
      <c r="B300" s="76" t="s">
        <v>132</v>
      </c>
      <c r="C300" s="73">
        <v>58045.569499999998</v>
      </c>
      <c r="D300" s="73">
        <v>2.0000000000000001E-4</v>
      </c>
      <c r="E300" s="9">
        <f t="shared" si="54"/>
        <v>16047.980242903213</v>
      </c>
      <c r="F300" s="9">
        <f t="shared" si="55"/>
        <v>16048</v>
      </c>
      <c r="G300">
        <f t="shared" si="56"/>
        <v>-3.6444000004848931E-2</v>
      </c>
      <c r="K300">
        <f t="shared" si="61"/>
        <v>-3.6444000004848931E-2</v>
      </c>
      <c r="O300">
        <f t="shared" ca="1" si="53"/>
        <v>-4.3860652702443215E-2</v>
      </c>
      <c r="P300" s="61">
        <f t="shared" si="57"/>
        <v>-6.372564896592825E-2</v>
      </c>
      <c r="Q300" s="2">
        <f t="shared" si="58"/>
        <v>43027.069499999998</v>
      </c>
      <c r="R300" s="58">
        <f t="shared" si="59"/>
        <v>7.4428837003556031E-4</v>
      </c>
      <c r="S300" s="19">
        <f t="shared" si="62"/>
        <v>1</v>
      </c>
      <c r="T300" s="58">
        <f t="shared" si="60"/>
        <v>7.4428837003556031E-4</v>
      </c>
    </row>
    <row r="301" spans="1:20" x14ac:dyDescent="0.2">
      <c r="A301" s="75" t="s">
        <v>0</v>
      </c>
      <c r="B301" s="76" t="s">
        <v>132</v>
      </c>
      <c r="C301" s="75">
        <v>58388.659200000002</v>
      </c>
      <c r="D301" s="75">
        <v>1E-4</v>
      </c>
      <c r="E301" s="9">
        <f t="shared" ref="E301:E306" si="63">+(C301-C$7)/C$8</f>
        <v>16233.976741878876</v>
      </c>
      <c r="F301" s="9">
        <f t="shared" si="55"/>
        <v>16234</v>
      </c>
      <c r="G301">
        <f t="shared" ref="G301:G306" si="64">+C301-(C$7+F301*C$8)</f>
        <v>-4.2902000001049601E-2</v>
      </c>
      <c r="K301">
        <f t="shared" ref="K301:K306" si="65">G301</f>
        <v>-4.2902000001049601E-2</v>
      </c>
      <c r="O301">
        <f t="shared" ref="O301:O306" ca="1" si="66">+C$11+C$12*F301</f>
        <v>-4.6000573199654643E-2</v>
      </c>
      <c r="P301" s="61">
        <f t="shared" ref="P301:P306" si="67">+D$11+D$12*F301+D$13*F301^2</f>
        <v>-6.5706141394615475E-2</v>
      </c>
      <c r="Q301" s="2">
        <f t="shared" ref="Q301:Q306" si="68">+C301-15018.5</f>
        <v>43370.159200000002</v>
      </c>
      <c r="R301" s="58">
        <f t="shared" ref="R301:R306" si="69">+(P301-G301)^2</f>
        <v>5.2002886469774458E-4</v>
      </c>
      <c r="S301" s="19">
        <f t="shared" si="62"/>
        <v>1</v>
      </c>
      <c r="T301" s="58">
        <f t="shared" ref="T301:T306" si="70">+S301*R301</f>
        <v>5.2002886469774458E-4</v>
      </c>
    </row>
    <row r="302" spans="1:20" x14ac:dyDescent="0.2">
      <c r="A302" s="80" t="s">
        <v>706</v>
      </c>
      <c r="B302" s="81" t="s">
        <v>132</v>
      </c>
      <c r="C302" s="82">
        <v>58672.722399999999</v>
      </c>
      <c r="D302" s="82">
        <v>1E-4</v>
      </c>
      <c r="E302" s="9">
        <f t="shared" si="63"/>
        <v>16387.973672383705</v>
      </c>
      <c r="F302" s="9">
        <f t="shared" si="55"/>
        <v>16388</v>
      </c>
      <c r="G302">
        <f t="shared" si="64"/>
        <v>-4.856399999698624E-2</v>
      </c>
      <c r="K302">
        <f t="shared" si="65"/>
        <v>-4.856399999698624E-2</v>
      </c>
      <c r="O302">
        <f t="shared" ca="1" si="66"/>
        <v>-4.7772335331754456E-2</v>
      </c>
      <c r="P302" s="61">
        <f t="shared" si="67"/>
        <v>-6.736802382366508E-2</v>
      </c>
      <c r="Q302" s="2">
        <f t="shared" si="68"/>
        <v>43654.222399999999</v>
      </c>
      <c r="R302" s="58">
        <f t="shared" si="69"/>
        <v>3.5359131207430552E-4</v>
      </c>
      <c r="S302" s="19">
        <f t="shared" si="62"/>
        <v>1</v>
      </c>
      <c r="T302" s="58">
        <f t="shared" si="70"/>
        <v>3.5359131207430552E-4</v>
      </c>
    </row>
    <row r="303" spans="1:20" x14ac:dyDescent="0.2">
      <c r="A303" s="83" t="s">
        <v>707</v>
      </c>
      <c r="B303" s="84" t="s">
        <v>132</v>
      </c>
      <c r="C303" s="85">
        <v>58696.702100000002</v>
      </c>
      <c r="D303" s="85">
        <v>1E-4</v>
      </c>
      <c r="E303" s="9">
        <f t="shared" si="63"/>
        <v>16400.973597028737</v>
      </c>
      <c r="F303" s="9">
        <f t="shared" si="55"/>
        <v>16401</v>
      </c>
      <c r="G303">
        <f t="shared" si="64"/>
        <v>-4.8703000000386965E-2</v>
      </c>
      <c r="K303">
        <f t="shared" si="65"/>
        <v>-4.8703000000386965E-2</v>
      </c>
      <c r="O303">
        <f t="shared" ca="1" si="66"/>
        <v>-4.7921899667581064E-2</v>
      </c>
      <c r="P303" s="61">
        <f t="shared" si="67"/>
        <v>-6.7509229755619057E-2</v>
      </c>
      <c r="Q303" s="2">
        <f t="shared" si="68"/>
        <v>43678.202100000002</v>
      </c>
      <c r="R303" s="58">
        <f t="shared" si="69"/>
        <v>3.5367427760657694E-4</v>
      </c>
      <c r="S303" s="19">
        <f t="shared" si="62"/>
        <v>1</v>
      </c>
      <c r="T303" s="58">
        <f t="shared" si="70"/>
        <v>3.5367427760657694E-4</v>
      </c>
    </row>
    <row r="304" spans="1:20" x14ac:dyDescent="0.2">
      <c r="A304" s="83" t="s">
        <v>708</v>
      </c>
      <c r="B304" s="84" t="s">
        <v>132</v>
      </c>
      <c r="C304" s="85">
        <v>59015.815199999997</v>
      </c>
      <c r="D304" s="85">
        <v>2.0000000000000001E-4</v>
      </c>
      <c r="E304" s="9">
        <f t="shared" si="63"/>
        <v>16573.971851937786</v>
      </c>
      <c r="F304" s="9">
        <f t="shared" si="55"/>
        <v>16574</v>
      </c>
      <c r="G304">
        <f t="shared" si="64"/>
        <v>-5.1921999998739921E-2</v>
      </c>
      <c r="K304">
        <f t="shared" si="65"/>
        <v>-5.1921999998739921E-2</v>
      </c>
      <c r="O304">
        <f t="shared" ca="1" si="66"/>
        <v>-4.9912255828965912E-2</v>
      </c>
      <c r="P304" s="61">
        <f t="shared" si="67"/>
        <v>-6.9401948691123719E-2</v>
      </c>
      <c r="Q304" s="2">
        <f t="shared" si="68"/>
        <v>43997.315199999997</v>
      </c>
      <c r="R304" s="58">
        <f t="shared" si="69"/>
        <v>3.0554860628837004E-4</v>
      </c>
      <c r="S304" s="19">
        <f t="shared" si="62"/>
        <v>1</v>
      </c>
      <c r="T304" s="58">
        <f t="shared" si="70"/>
        <v>3.0554860628837004E-4</v>
      </c>
    </row>
    <row r="305" spans="1:20" x14ac:dyDescent="0.2">
      <c r="A305" s="83" t="s">
        <v>708</v>
      </c>
      <c r="B305" s="84" t="s">
        <v>132</v>
      </c>
      <c r="C305" s="85">
        <v>59050.863400000002</v>
      </c>
      <c r="D305" s="85">
        <v>2.0000000000000001E-4</v>
      </c>
      <c r="E305" s="9">
        <f t="shared" si="63"/>
        <v>16592.972254734486</v>
      </c>
      <c r="F305" s="9">
        <f t="shared" si="55"/>
        <v>16593</v>
      </c>
      <c r="G305">
        <f t="shared" si="64"/>
        <v>-5.117900000186637E-2</v>
      </c>
      <c r="K305">
        <f t="shared" si="65"/>
        <v>-5.117900000186637E-2</v>
      </c>
      <c r="O305">
        <f t="shared" ca="1" si="66"/>
        <v>-5.0130849858250948E-2</v>
      </c>
      <c r="P305" s="61">
        <f t="shared" si="67"/>
        <v>-6.9611360682241524E-2</v>
      </c>
      <c r="Q305" s="2">
        <f t="shared" si="68"/>
        <v>44032.363400000002</v>
      </c>
      <c r="R305" s="58">
        <f t="shared" si="69"/>
        <v>3.3975192025144E-4</v>
      </c>
      <c r="S305" s="19">
        <f t="shared" si="62"/>
        <v>1</v>
      </c>
      <c r="T305" s="58">
        <f t="shared" si="70"/>
        <v>3.3975192025144E-4</v>
      </c>
    </row>
    <row r="306" spans="1:20" x14ac:dyDescent="0.2">
      <c r="A306" s="88" t="s">
        <v>709</v>
      </c>
      <c r="B306" s="34"/>
      <c r="C306" s="86">
        <v>59358.912199999999</v>
      </c>
      <c r="D306" s="87">
        <v>2.0000000000000001E-4</v>
      </c>
      <c r="E306" s="9">
        <f t="shared" si="63"/>
        <v>16759.972308404573</v>
      </c>
      <c r="F306" s="9">
        <f t="shared" si="55"/>
        <v>16760</v>
      </c>
      <c r="G306">
        <f t="shared" si="64"/>
        <v>-5.1079999997455161E-2</v>
      </c>
      <c r="K306">
        <f t="shared" si="65"/>
        <v>-5.1079999997455161E-2</v>
      </c>
      <c r="O306">
        <f t="shared" ca="1" si="66"/>
        <v>-5.2052176326177368E-2</v>
      </c>
      <c r="P306" s="61">
        <f t="shared" si="67"/>
        <v>-7.1465104245674954E-2</v>
      </c>
      <c r="Q306" s="2">
        <f t="shared" si="68"/>
        <v>44340.412199999999</v>
      </c>
      <c r="R306" s="58">
        <f t="shared" si="69"/>
        <v>4.1555247521078866E-4</v>
      </c>
      <c r="S306" s="19">
        <f t="shared" si="62"/>
        <v>1</v>
      </c>
      <c r="T306" s="58">
        <f t="shared" si="70"/>
        <v>4.1555247521078866E-4</v>
      </c>
    </row>
    <row r="307" spans="1:20" x14ac:dyDescent="0.2">
      <c r="A307" s="89" t="s">
        <v>711</v>
      </c>
      <c r="B307" s="81" t="s">
        <v>132</v>
      </c>
      <c r="C307" s="82">
        <v>59004.748099999997</v>
      </c>
      <c r="D307" s="82">
        <v>2.9999999999999997E-4</v>
      </c>
      <c r="E307" s="9">
        <f t="shared" ref="E307:E312" si="71">+(C307-C$7)/C$8</f>
        <v>16567.972132757019</v>
      </c>
      <c r="F307" s="9">
        <f t="shared" ref="F307:F312" si="72">ROUND(2*E307,0)/2</f>
        <v>16568</v>
      </c>
      <c r="G307">
        <f t="shared" ref="G307:G312" si="73">+C307-(C$7+F307*C$8)</f>
        <v>-5.1404000005277339E-2</v>
      </c>
      <c r="K307">
        <f t="shared" ref="K307:K312" si="74">G307</f>
        <v>-5.1404000005277339E-2</v>
      </c>
      <c r="O307">
        <f t="shared" ref="O307:O312" ca="1" si="75">+C$11+C$12*F307</f>
        <v>-4.9843226135507485E-2</v>
      </c>
      <c r="P307" s="61">
        <f t="shared" ref="P307:P312" si="76">+D$11+D$12*F307+D$13*F307^2</f>
        <v>-6.9335881957307277E-2</v>
      </c>
      <c r="Q307" s="2">
        <f t="shared" ref="Q307:Q312" si="77">+C307-15018.5</f>
        <v>43986.248099999997</v>
      </c>
      <c r="R307" s="58">
        <f t="shared" ref="R307:R312" si="78">+(P307-G307)^2</f>
        <v>3.2155239034153699E-4</v>
      </c>
      <c r="S307" s="19">
        <f t="shared" si="62"/>
        <v>1</v>
      </c>
      <c r="T307" s="58">
        <f t="shared" ref="T307:T312" si="79">+S307*R307</f>
        <v>3.2155239034153699E-4</v>
      </c>
    </row>
    <row r="308" spans="1:20" x14ac:dyDescent="0.2">
      <c r="A308" s="89" t="s">
        <v>711</v>
      </c>
      <c r="B308" s="81" t="s">
        <v>132</v>
      </c>
      <c r="C308" s="82">
        <v>59091.4447</v>
      </c>
      <c r="D308" s="82">
        <v>1E-4</v>
      </c>
      <c r="E308" s="9">
        <f t="shared" si="71"/>
        <v>16614.972273166637</v>
      </c>
      <c r="F308" s="9">
        <f t="shared" si="72"/>
        <v>16615</v>
      </c>
      <c r="G308">
        <f t="shared" si="73"/>
        <v>-5.1144999997632112E-2</v>
      </c>
      <c r="K308">
        <f t="shared" si="74"/>
        <v>-5.1144999997632112E-2</v>
      </c>
      <c r="O308">
        <f t="shared" ca="1" si="75"/>
        <v>-5.0383958734265211E-2</v>
      </c>
      <c r="P308" s="61">
        <f t="shared" si="76"/>
        <v>-6.9854218781354532E-2</v>
      </c>
      <c r="Q308" s="2">
        <f t="shared" si="77"/>
        <v>44072.9447</v>
      </c>
      <c r="R308" s="58">
        <f t="shared" si="78"/>
        <v>3.5003486749719185E-4</v>
      </c>
      <c r="S308" s="19">
        <f t="shared" si="62"/>
        <v>1</v>
      </c>
      <c r="T308" s="58">
        <f t="shared" si="79"/>
        <v>3.5003486749719185E-4</v>
      </c>
    </row>
    <row r="309" spans="1:20" x14ac:dyDescent="0.2">
      <c r="A309" s="89" t="s">
        <v>711</v>
      </c>
      <c r="B309" s="81" t="s">
        <v>132</v>
      </c>
      <c r="C309" s="82">
        <v>59113.574699999997</v>
      </c>
      <c r="D309" s="82">
        <v>2.9999999999999997E-4</v>
      </c>
      <c r="E309" s="9">
        <f t="shared" si="71"/>
        <v>16626.969434615468</v>
      </c>
      <c r="F309" s="9">
        <f t="shared" si="72"/>
        <v>16627</v>
      </c>
      <c r="G309">
        <f t="shared" si="73"/>
        <v>-5.638100000214763E-2</v>
      </c>
      <c r="K309">
        <f t="shared" si="74"/>
        <v>-5.638100000214763E-2</v>
      </c>
      <c r="O309">
        <f t="shared" ca="1" si="75"/>
        <v>-5.0522018121182094E-2</v>
      </c>
      <c r="P309" s="61">
        <f t="shared" si="76"/>
        <v>-6.9986859198121865E-2</v>
      </c>
      <c r="Q309" s="2">
        <f t="shared" si="77"/>
        <v>44095.074699999997</v>
      </c>
      <c r="R309" s="58">
        <f t="shared" si="78"/>
        <v>1.8511940446067665E-4</v>
      </c>
      <c r="S309" s="19">
        <f t="shared" si="62"/>
        <v>1</v>
      </c>
      <c r="T309" s="58">
        <f t="shared" si="79"/>
        <v>1.8511940446067665E-4</v>
      </c>
    </row>
    <row r="310" spans="1:20" x14ac:dyDescent="0.2">
      <c r="A310" s="89" t="s">
        <v>711</v>
      </c>
      <c r="B310" s="81" t="s">
        <v>132</v>
      </c>
      <c r="C310" s="82">
        <v>59161.538999999997</v>
      </c>
      <c r="D310" s="82">
        <v>1E-4</v>
      </c>
      <c r="E310" s="9">
        <f t="shared" si="71"/>
        <v>16652.971940303683</v>
      </c>
      <c r="F310" s="9">
        <f t="shared" si="72"/>
        <v>16653</v>
      </c>
      <c r="G310">
        <f t="shared" si="73"/>
        <v>-5.1759000001766253E-2</v>
      </c>
      <c r="K310">
        <f t="shared" si="74"/>
        <v>-5.1759000001766253E-2</v>
      </c>
      <c r="O310">
        <f t="shared" ca="1" si="75"/>
        <v>-5.0821146792835281E-2</v>
      </c>
      <c r="P310" s="61">
        <f t="shared" si="76"/>
        <v>-7.0274664155905164E-2</v>
      </c>
      <c r="Q310" s="2">
        <f t="shared" si="77"/>
        <v>44143.038999999997</v>
      </c>
      <c r="R310" s="58">
        <f t="shared" si="78"/>
        <v>3.4282981906886461E-4</v>
      </c>
      <c r="S310" s="19">
        <f t="shared" si="62"/>
        <v>1</v>
      </c>
      <c r="T310" s="58">
        <f t="shared" si="79"/>
        <v>3.4282981906886461E-4</v>
      </c>
    </row>
    <row r="311" spans="1:20" x14ac:dyDescent="0.2">
      <c r="A311" s="89" t="s">
        <v>710</v>
      </c>
      <c r="B311" s="81" t="s">
        <v>132</v>
      </c>
      <c r="C311" s="82">
        <v>59371.824699999997</v>
      </c>
      <c r="D311" s="82">
        <v>1E-4</v>
      </c>
      <c r="E311" s="9">
        <f t="shared" si="71"/>
        <v>16766.97245965663</v>
      </c>
      <c r="F311" s="9">
        <f t="shared" si="72"/>
        <v>16767</v>
      </c>
      <c r="G311">
        <f t="shared" si="73"/>
        <v>-5.0801000004867092E-2</v>
      </c>
      <c r="K311">
        <f t="shared" si="74"/>
        <v>-5.0801000004867092E-2</v>
      </c>
      <c r="O311">
        <f t="shared" ca="1" si="75"/>
        <v>-5.2132710968545548E-2</v>
      </c>
      <c r="P311" s="61">
        <f t="shared" si="76"/>
        <v>-7.1543320625058596E-2</v>
      </c>
      <c r="Q311" s="2">
        <f t="shared" si="77"/>
        <v>44353.324699999997</v>
      </c>
      <c r="R311" s="58">
        <f t="shared" si="78"/>
        <v>4.3024386471082163E-4</v>
      </c>
      <c r="S311" s="19">
        <f t="shared" si="62"/>
        <v>1</v>
      </c>
      <c r="T311" s="58">
        <f t="shared" si="79"/>
        <v>4.3024386471082163E-4</v>
      </c>
    </row>
    <row r="312" spans="1:20" ht="15" customHeight="1" x14ac:dyDescent="0.2">
      <c r="A312" s="89" t="s">
        <v>710</v>
      </c>
      <c r="B312" s="81" t="s">
        <v>132</v>
      </c>
      <c r="C312" s="82">
        <v>59410.560799999999</v>
      </c>
      <c r="D312" s="82">
        <v>1E-4</v>
      </c>
      <c r="E312" s="9">
        <f t="shared" si="71"/>
        <v>16787.972154441904</v>
      </c>
      <c r="F312" s="9">
        <f t="shared" si="72"/>
        <v>16788</v>
      </c>
      <c r="G312">
        <f t="shared" si="73"/>
        <v>-5.1364000006287824E-2</v>
      </c>
      <c r="K312">
        <f t="shared" si="74"/>
        <v>-5.1364000006287824E-2</v>
      </c>
      <c r="O312">
        <f t="shared" ca="1" si="75"/>
        <v>-5.2374314895650059E-2</v>
      </c>
      <c r="P312" s="61">
        <f t="shared" si="76"/>
        <v>-7.1778218168285418E-2</v>
      </c>
      <c r="Q312" s="2">
        <f t="shared" si="77"/>
        <v>44392.060799999999</v>
      </c>
      <c r="R312" s="58">
        <f t="shared" si="78"/>
        <v>4.1674030316563243E-4</v>
      </c>
      <c r="S312" s="19">
        <f t="shared" si="62"/>
        <v>1</v>
      </c>
      <c r="T312" s="58">
        <f t="shared" si="79"/>
        <v>4.1674030316563243E-4</v>
      </c>
    </row>
    <row r="313" spans="1:20" ht="15" customHeight="1" x14ac:dyDescent="0.2">
      <c r="A313" s="90" t="s">
        <v>712</v>
      </c>
      <c r="B313" s="91" t="s">
        <v>132</v>
      </c>
      <c r="C313" s="92">
        <v>58696.702100000002</v>
      </c>
      <c r="D313" s="93">
        <v>1E-4</v>
      </c>
      <c r="E313" s="9">
        <f t="shared" ref="E313:E323" si="80">+(C313-C$7)/C$8</f>
        <v>16400.973597028737</v>
      </c>
      <c r="F313" s="9">
        <f t="shared" ref="F313:F323" si="81">ROUND(2*E313,0)/2</f>
        <v>16401</v>
      </c>
      <c r="G313">
        <f t="shared" ref="G313:G323" si="82">+C313-(C$7+F313*C$8)</f>
        <v>-4.8703000000386965E-2</v>
      </c>
      <c r="K313">
        <f t="shared" ref="K313:K323" si="83">G313</f>
        <v>-4.8703000000386965E-2</v>
      </c>
      <c r="O313">
        <f t="shared" ref="O313:O323" ca="1" si="84">+C$11+C$12*F313</f>
        <v>-4.7921899667581064E-2</v>
      </c>
      <c r="P313" s="61">
        <f t="shared" ref="P313:P323" si="85">+D$11+D$12*F313+D$13*F313^2</f>
        <v>-6.7509229755619057E-2</v>
      </c>
      <c r="Q313" s="2">
        <f t="shared" ref="Q313:Q323" si="86">+C313-15018.5</f>
        <v>43678.202100000002</v>
      </c>
      <c r="R313" s="58">
        <f t="shared" ref="R313:R323" si="87">+(P313-G313)^2</f>
        <v>3.5367427760657694E-4</v>
      </c>
      <c r="S313" s="19">
        <f t="shared" si="62"/>
        <v>1</v>
      </c>
      <c r="T313" s="58">
        <f t="shared" ref="T313:T323" si="88">+S313*R313</f>
        <v>3.5367427760657694E-4</v>
      </c>
    </row>
    <row r="314" spans="1:20" ht="15" customHeight="1" x14ac:dyDescent="0.2">
      <c r="A314" s="93" t="s">
        <v>713</v>
      </c>
      <c r="B314" s="91" t="s">
        <v>132</v>
      </c>
      <c r="C314" s="92">
        <v>59004.748099999997</v>
      </c>
      <c r="D314" s="93">
        <v>2.9999999999999997E-4</v>
      </c>
      <c r="E314" s="9">
        <f t="shared" si="80"/>
        <v>16567.972132757019</v>
      </c>
      <c r="F314" s="9">
        <f t="shared" si="81"/>
        <v>16568</v>
      </c>
      <c r="G314">
        <f t="shared" si="82"/>
        <v>-5.1404000005277339E-2</v>
      </c>
      <c r="K314">
        <f t="shared" si="83"/>
        <v>-5.1404000005277339E-2</v>
      </c>
      <c r="O314">
        <f t="shared" ca="1" si="84"/>
        <v>-4.9843226135507485E-2</v>
      </c>
      <c r="P314" s="61">
        <f t="shared" si="85"/>
        <v>-6.9335881957307277E-2</v>
      </c>
      <c r="Q314" s="2">
        <f t="shared" si="86"/>
        <v>43986.248099999997</v>
      </c>
      <c r="R314" s="58">
        <f t="shared" si="87"/>
        <v>3.2155239034153699E-4</v>
      </c>
      <c r="S314" s="19">
        <f t="shared" si="62"/>
        <v>1</v>
      </c>
      <c r="T314" s="58">
        <f t="shared" si="88"/>
        <v>3.2155239034153699E-4</v>
      </c>
    </row>
    <row r="315" spans="1:20" ht="15" customHeight="1" x14ac:dyDescent="0.2">
      <c r="A315" s="93" t="s">
        <v>714</v>
      </c>
      <c r="B315" s="91" t="s">
        <v>132</v>
      </c>
      <c r="C315" s="92">
        <v>59015.815199999997</v>
      </c>
      <c r="D315" s="93">
        <v>2.0000000000000001E-4</v>
      </c>
      <c r="E315" s="9">
        <f t="shared" si="80"/>
        <v>16573.971851937786</v>
      </c>
      <c r="F315" s="9">
        <f t="shared" si="81"/>
        <v>16574</v>
      </c>
      <c r="G315">
        <f t="shared" si="82"/>
        <v>-5.1921999998739921E-2</v>
      </c>
      <c r="K315">
        <f t="shared" si="83"/>
        <v>-5.1921999998739921E-2</v>
      </c>
      <c r="O315">
        <f t="shared" ca="1" si="84"/>
        <v>-4.9912255828965912E-2</v>
      </c>
      <c r="P315" s="61">
        <f t="shared" si="85"/>
        <v>-6.9401948691123719E-2</v>
      </c>
      <c r="Q315" s="2">
        <f t="shared" si="86"/>
        <v>43997.315199999997</v>
      </c>
      <c r="R315" s="58">
        <f t="shared" si="87"/>
        <v>3.0554860628837004E-4</v>
      </c>
      <c r="S315" s="19">
        <f t="shared" si="62"/>
        <v>1</v>
      </c>
      <c r="T315" s="58">
        <f t="shared" si="88"/>
        <v>3.0554860628837004E-4</v>
      </c>
    </row>
    <row r="316" spans="1:20" ht="15" customHeight="1" x14ac:dyDescent="0.2">
      <c r="A316" s="93" t="s">
        <v>714</v>
      </c>
      <c r="B316" s="91" t="s">
        <v>132</v>
      </c>
      <c r="C316" s="92">
        <v>59050.863400000002</v>
      </c>
      <c r="D316" s="93">
        <v>2.0000000000000001E-4</v>
      </c>
      <c r="E316" s="9">
        <f t="shared" si="80"/>
        <v>16592.972254734486</v>
      </c>
      <c r="F316" s="9">
        <f t="shared" si="81"/>
        <v>16593</v>
      </c>
      <c r="G316">
        <f t="shared" si="82"/>
        <v>-5.117900000186637E-2</v>
      </c>
      <c r="K316">
        <f t="shared" si="83"/>
        <v>-5.117900000186637E-2</v>
      </c>
      <c r="O316">
        <f t="shared" ca="1" si="84"/>
        <v>-5.0130849858250948E-2</v>
      </c>
      <c r="P316" s="61">
        <f t="shared" si="85"/>
        <v>-6.9611360682241524E-2</v>
      </c>
      <c r="Q316" s="2">
        <f t="shared" si="86"/>
        <v>44032.363400000002</v>
      </c>
      <c r="R316" s="58">
        <f t="shared" si="87"/>
        <v>3.3975192025144E-4</v>
      </c>
      <c r="S316" s="19">
        <f t="shared" si="62"/>
        <v>1</v>
      </c>
      <c r="T316" s="58">
        <f t="shared" si="88"/>
        <v>3.3975192025144E-4</v>
      </c>
    </row>
    <row r="317" spans="1:20" ht="15" customHeight="1" x14ac:dyDescent="0.2">
      <c r="A317" s="93" t="s">
        <v>713</v>
      </c>
      <c r="B317" s="91" t="s">
        <v>132</v>
      </c>
      <c r="C317" s="92">
        <v>59091.4447</v>
      </c>
      <c r="D317" s="93">
        <v>1E-4</v>
      </c>
      <c r="E317" s="9">
        <f t="shared" si="80"/>
        <v>16614.972273166637</v>
      </c>
      <c r="F317" s="9">
        <f t="shared" si="81"/>
        <v>16615</v>
      </c>
      <c r="G317">
        <f t="shared" si="82"/>
        <v>-5.1144999997632112E-2</v>
      </c>
      <c r="K317">
        <f t="shared" si="83"/>
        <v>-5.1144999997632112E-2</v>
      </c>
      <c r="O317">
        <f t="shared" ca="1" si="84"/>
        <v>-5.0383958734265211E-2</v>
      </c>
      <c r="P317" s="61">
        <f t="shared" si="85"/>
        <v>-6.9854218781354532E-2</v>
      </c>
      <c r="Q317" s="2">
        <f t="shared" si="86"/>
        <v>44072.9447</v>
      </c>
      <c r="R317" s="58">
        <f t="shared" si="87"/>
        <v>3.5003486749719185E-4</v>
      </c>
      <c r="S317" s="19">
        <f t="shared" si="62"/>
        <v>1</v>
      </c>
      <c r="T317" s="58">
        <f t="shared" si="88"/>
        <v>3.5003486749719185E-4</v>
      </c>
    </row>
    <row r="318" spans="1:20" ht="15" customHeight="1" x14ac:dyDescent="0.2">
      <c r="A318" s="93" t="s">
        <v>713</v>
      </c>
      <c r="B318" s="91" t="s">
        <v>132</v>
      </c>
      <c r="C318" s="92">
        <v>59113.574699999997</v>
      </c>
      <c r="D318" s="93">
        <v>2.9999999999999997E-4</v>
      </c>
      <c r="E318" s="9">
        <f t="shared" si="80"/>
        <v>16626.969434615468</v>
      </c>
      <c r="F318" s="9">
        <f t="shared" si="81"/>
        <v>16627</v>
      </c>
      <c r="G318">
        <f t="shared" si="82"/>
        <v>-5.638100000214763E-2</v>
      </c>
      <c r="K318">
        <f t="shared" si="83"/>
        <v>-5.638100000214763E-2</v>
      </c>
      <c r="O318">
        <f t="shared" ca="1" si="84"/>
        <v>-5.0522018121182094E-2</v>
      </c>
      <c r="P318" s="61">
        <f t="shared" si="85"/>
        <v>-6.9986859198121865E-2</v>
      </c>
      <c r="Q318" s="2">
        <f t="shared" si="86"/>
        <v>44095.074699999997</v>
      </c>
      <c r="R318" s="58">
        <f t="shared" si="87"/>
        <v>1.8511940446067665E-4</v>
      </c>
      <c r="S318" s="19">
        <f t="shared" si="62"/>
        <v>1</v>
      </c>
      <c r="T318" s="58">
        <f t="shared" si="88"/>
        <v>1.8511940446067665E-4</v>
      </c>
    </row>
    <row r="319" spans="1:20" ht="15" customHeight="1" x14ac:dyDescent="0.2">
      <c r="A319" s="93" t="s">
        <v>713</v>
      </c>
      <c r="B319" s="91" t="s">
        <v>132</v>
      </c>
      <c r="C319" s="92">
        <v>59161.538999999997</v>
      </c>
      <c r="D319" s="93">
        <v>1E-4</v>
      </c>
      <c r="E319" s="9">
        <f t="shared" si="80"/>
        <v>16652.971940303683</v>
      </c>
      <c r="F319" s="9">
        <f t="shared" si="81"/>
        <v>16653</v>
      </c>
      <c r="G319">
        <f t="shared" si="82"/>
        <v>-5.1759000001766253E-2</v>
      </c>
      <c r="K319">
        <f t="shared" si="83"/>
        <v>-5.1759000001766253E-2</v>
      </c>
      <c r="O319">
        <f t="shared" ca="1" si="84"/>
        <v>-5.0821146792835281E-2</v>
      </c>
      <c r="P319" s="61">
        <f t="shared" si="85"/>
        <v>-7.0274664155905164E-2</v>
      </c>
      <c r="Q319" s="2">
        <f t="shared" si="86"/>
        <v>44143.038999999997</v>
      </c>
      <c r="R319" s="58">
        <f t="shared" si="87"/>
        <v>3.4282981906886461E-4</v>
      </c>
      <c r="S319" s="19">
        <f t="shared" si="62"/>
        <v>1</v>
      </c>
      <c r="T319" s="58">
        <f t="shared" si="88"/>
        <v>3.4282981906886461E-4</v>
      </c>
    </row>
    <row r="320" spans="1:20" ht="15" customHeight="1" x14ac:dyDescent="0.2">
      <c r="A320" s="93" t="s">
        <v>715</v>
      </c>
      <c r="B320" s="91" t="s">
        <v>132</v>
      </c>
      <c r="C320" s="92">
        <v>59371.824699999997</v>
      </c>
      <c r="D320" s="93">
        <v>1E-4</v>
      </c>
      <c r="E320" s="9">
        <f t="shared" si="80"/>
        <v>16766.97245965663</v>
      </c>
      <c r="F320" s="9">
        <f t="shared" si="81"/>
        <v>16767</v>
      </c>
      <c r="G320">
        <f t="shared" si="82"/>
        <v>-5.0801000004867092E-2</v>
      </c>
      <c r="K320">
        <f t="shared" si="83"/>
        <v>-5.0801000004867092E-2</v>
      </c>
      <c r="O320">
        <f t="shared" ca="1" si="84"/>
        <v>-5.2132710968545548E-2</v>
      </c>
      <c r="P320" s="61">
        <f t="shared" si="85"/>
        <v>-7.1543320625058596E-2</v>
      </c>
      <c r="Q320" s="2">
        <f t="shared" si="86"/>
        <v>44353.324699999997</v>
      </c>
      <c r="R320" s="58">
        <f t="shared" si="87"/>
        <v>4.3024386471082163E-4</v>
      </c>
      <c r="S320" s="19">
        <f t="shared" si="62"/>
        <v>1</v>
      </c>
      <c r="T320" s="58">
        <f t="shared" si="88"/>
        <v>4.3024386471082163E-4</v>
      </c>
    </row>
    <row r="321" spans="1:20" ht="15" customHeight="1" x14ac:dyDescent="0.2">
      <c r="A321" s="93" t="s">
        <v>715</v>
      </c>
      <c r="B321" s="91" t="s">
        <v>132</v>
      </c>
      <c r="C321" s="92">
        <v>59410.560799999999</v>
      </c>
      <c r="D321" s="93">
        <v>1E-4</v>
      </c>
      <c r="E321" s="9">
        <f t="shared" si="80"/>
        <v>16787.972154441904</v>
      </c>
      <c r="F321" s="9">
        <f t="shared" si="81"/>
        <v>16788</v>
      </c>
      <c r="G321">
        <f t="shared" si="82"/>
        <v>-5.1364000006287824E-2</v>
      </c>
      <c r="K321">
        <f t="shared" si="83"/>
        <v>-5.1364000006287824E-2</v>
      </c>
      <c r="O321">
        <f t="shared" ca="1" si="84"/>
        <v>-5.2374314895650059E-2</v>
      </c>
      <c r="P321" s="61">
        <f t="shared" si="85"/>
        <v>-7.1778218168285418E-2</v>
      </c>
      <c r="Q321" s="2">
        <f t="shared" si="86"/>
        <v>44392.060799999999</v>
      </c>
      <c r="R321" s="58">
        <f t="shared" si="87"/>
        <v>4.1674030316563243E-4</v>
      </c>
      <c r="S321" s="19">
        <f t="shared" si="62"/>
        <v>1</v>
      </c>
      <c r="T321" s="58">
        <f t="shared" si="88"/>
        <v>4.1674030316563243E-4</v>
      </c>
    </row>
    <row r="322" spans="1:20" ht="15" customHeight="1" x14ac:dyDescent="0.2">
      <c r="A322" s="93" t="s">
        <v>716</v>
      </c>
      <c r="B322" s="91" t="s">
        <v>132</v>
      </c>
      <c r="C322" s="92">
        <v>59727.834300000002</v>
      </c>
      <c r="D322" s="93">
        <v>1E-4</v>
      </c>
      <c r="E322" s="9">
        <f t="shared" si="80"/>
        <v>16959.973121587682</v>
      </c>
      <c r="F322" s="9">
        <f t="shared" si="81"/>
        <v>16960</v>
      </c>
      <c r="G322">
        <f t="shared" si="82"/>
        <v>-4.957999999896856E-2</v>
      </c>
      <c r="K322">
        <f t="shared" si="83"/>
        <v>-4.957999999896856E-2</v>
      </c>
      <c r="O322">
        <f t="shared" ca="1" si="84"/>
        <v>-5.4353166108125156E-2</v>
      </c>
      <c r="P322" s="61">
        <f t="shared" si="85"/>
        <v>-7.3716164806175585E-2</v>
      </c>
      <c r="Q322" s="2">
        <f t="shared" si="86"/>
        <v>44709.334300000002</v>
      </c>
      <c r="R322" s="58">
        <f t="shared" si="87"/>
        <v>5.8255445160065888E-4</v>
      </c>
      <c r="S322" s="19">
        <f t="shared" si="62"/>
        <v>1</v>
      </c>
      <c r="T322" s="58">
        <f t="shared" si="88"/>
        <v>5.8255445160065888E-4</v>
      </c>
    </row>
    <row r="323" spans="1:20" ht="15" customHeight="1" x14ac:dyDescent="0.2">
      <c r="A323" s="93" t="s">
        <v>716</v>
      </c>
      <c r="B323" s="91" t="s">
        <v>132</v>
      </c>
      <c r="C323" s="92">
        <v>59790.551399999997</v>
      </c>
      <c r="D323" s="93">
        <v>1E-4</v>
      </c>
      <c r="E323" s="9">
        <f t="shared" si="80"/>
        <v>16993.973445776675</v>
      </c>
      <c r="F323" s="9">
        <f t="shared" si="81"/>
        <v>16994</v>
      </c>
      <c r="G323">
        <f t="shared" si="82"/>
        <v>-4.8982000007526949E-2</v>
      </c>
      <c r="K323">
        <f t="shared" si="83"/>
        <v>-4.8982000007526949E-2</v>
      </c>
      <c r="O323">
        <f t="shared" ca="1" si="84"/>
        <v>-5.4744334371056302E-2</v>
      </c>
      <c r="P323" s="61">
        <f t="shared" si="85"/>
        <v>-7.4102206174222127E-2</v>
      </c>
      <c r="Q323" s="2">
        <f t="shared" si="86"/>
        <v>44772.051399999997</v>
      </c>
      <c r="R323" s="58">
        <f t="shared" si="87"/>
        <v>6.3102475785727042E-4</v>
      </c>
      <c r="S323" s="19">
        <f t="shared" si="62"/>
        <v>1</v>
      </c>
      <c r="T323" s="58">
        <f t="shared" si="88"/>
        <v>6.3102475785727042E-4</v>
      </c>
    </row>
    <row r="324" spans="1:20" x14ac:dyDescent="0.2">
      <c r="A324" s="9"/>
      <c r="B324" s="34"/>
      <c r="C324" s="32"/>
      <c r="D324" s="32"/>
      <c r="P324" s="61"/>
      <c r="Q324" s="2"/>
      <c r="R324" s="58"/>
      <c r="T324" s="58"/>
    </row>
    <row r="325" spans="1:20" x14ac:dyDescent="0.2">
      <c r="A325" s="9"/>
      <c r="B325" s="34"/>
      <c r="C325" s="32"/>
      <c r="D325" s="32"/>
      <c r="P325" s="61"/>
      <c r="Q325" s="2"/>
      <c r="R325" s="58"/>
      <c r="T325" s="58"/>
    </row>
    <row r="326" spans="1:20" x14ac:dyDescent="0.2">
      <c r="A326" s="9"/>
      <c r="B326" s="34"/>
      <c r="C326" s="32"/>
      <c r="D326" s="32"/>
      <c r="P326" s="61"/>
      <c r="Q326" s="2"/>
      <c r="R326" s="58"/>
      <c r="T326" s="58"/>
    </row>
    <row r="327" spans="1:20" x14ac:dyDescent="0.2">
      <c r="A327" s="9"/>
      <c r="B327" s="34"/>
      <c r="C327" s="32"/>
      <c r="D327" s="32"/>
      <c r="P327" s="61"/>
      <c r="Q327" s="2"/>
      <c r="R327" s="58"/>
      <c r="T327" s="58"/>
    </row>
    <row r="328" spans="1:20" x14ac:dyDescent="0.2">
      <c r="A328" s="9"/>
      <c r="B328" s="34"/>
      <c r="C328" s="32"/>
      <c r="D328" s="32"/>
      <c r="P328" s="61"/>
      <c r="Q328" s="2"/>
      <c r="R328" s="58"/>
      <c r="T328" s="58"/>
    </row>
    <row r="329" spans="1:20" x14ac:dyDescent="0.2">
      <c r="A329" s="9"/>
      <c r="B329" s="34"/>
      <c r="C329" s="32"/>
      <c r="D329" s="32"/>
      <c r="P329" s="61"/>
      <c r="Q329" s="2"/>
      <c r="R329" s="58"/>
      <c r="T329" s="58"/>
    </row>
    <row r="330" spans="1:20" x14ac:dyDescent="0.2">
      <c r="A330" s="9"/>
      <c r="B330" s="34"/>
      <c r="C330" s="32"/>
      <c r="D330" s="32"/>
      <c r="P330" s="61"/>
      <c r="Q330" s="2"/>
      <c r="R330" s="58"/>
      <c r="T330" s="58"/>
    </row>
    <row r="331" spans="1:20" x14ac:dyDescent="0.2">
      <c r="A331" s="9"/>
      <c r="B331" s="34"/>
      <c r="C331" s="32"/>
      <c r="D331" s="32"/>
      <c r="P331" s="61"/>
      <c r="Q331" s="2"/>
      <c r="R331" s="58"/>
      <c r="T331" s="58"/>
    </row>
    <row r="332" spans="1:20" x14ac:dyDescent="0.2">
      <c r="A332" s="9"/>
      <c r="B332" s="34"/>
      <c r="C332" s="32"/>
      <c r="D332" s="32"/>
      <c r="P332" s="61"/>
      <c r="Q332" s="2"/>
      <c r="R332" s="58"/>
      <c r="T332" s="58"/>
    </row>
    <row r="333" spans="1:20" x14ac:dyDescent="0.2">
      <c r="A333" s="9"/>
      <c r="B333" s="34"/>
      <c r="C333" s="32"/>
      <c r="D333" s="32"/>
      <c r="P333" s="61"/>
      <c r="Q333" s="2"/>
      <c r="R333" s="58"/>
      <c r="T333" s="58"/>
    </row>
    <row r="334" spans="1:20" x14ac:dyDescent="0.2">
      <c r="A334" s="9"/>
      <c r="B334" s="34"/>
      <c r="C334" s="32"/>
      <c r="D334" s="32"/>
      <c r="P334" s="61"/>
      <c r="Q334" s="2"/>
      <c r="R334" s="58"/>
      <c r="T334" s="58"/>
    </row>
    <row r="335" spans="1:20" x14ac:dyDescent="0.2">
      <c r="A335" s="9"/>
      <c r="B335" s="34"/>
      <c r="C335" s="32"/>
      <c r="D335" s="32"/>
      <c r="P335" s="61"/>
      <c r="Q335" s="2"/>
      <c r="R335" s="58"/>
      <c r="T335" s="58"/>
    </row>
    <row r="336" spans="1:20" x14ac:dyDescent="0.2">
      <c r="A336" s="9"/>
      <c r="B336" s="34"/>
      <c r="C336" s="32"/>
      <c r="D336" s="32"/>
      <c r="P336" s="61"/>
      <c r="Q336" s="2"/>
      <c r="R336" s="58"/>
      <c r="T336" s="58"/>
    </row>
    <row r="337" spans="1:20" x14ac:dyDescent="0.2">
      <c r="A337" s="9"/>
      <c r="B337" s="34"/>
      <c r="C337" s="32"/>
      <c r="D337" s="32"/>
      <c r="P337" s="61"/>
      <c r="Q337" s="2"/>
      <c r="R337" s="58"/>
      <c r="T337" s="58"/>
    </row>
    <row r="338" spans="1:20" x14ac:dyDescent="0.2">
      <c r="A338" s="9"/>
      <c r="B338" s="34"/>
      <c r="C338" s="32"/>
      <c r="D338" s="32"/>
      <c r="P338" s="61"/>
      <c r="Q338" s="2"/>
      <c r="R338" s="58"/>
      <c r="T338" s="58"/>
    </row>
    <row r="339" spans="1:20" x14ac:dyDescent="0.2">
      <c r="A339" s="9"/>
      <c r="B339" s="34"/>
      <c r="C339" s="32"/>
      <c r="D339" s="32"/>
      <c r="P339" s="61"/>
      <c r="Q339" s="2"/>
      <c r="R339" s="58"/>
      <c r="T339" s="58"/>
    </row>
    <row r="340" spans="1:20" x14ac:dyDescent="0.2">
      <c r="A340" s="9"/>
      <c r="B340" s="34"/>
      <c r="C340" s="32"/>
      <c r="D340" s="32"/>
      <c r="P340" s="61"/>
      <c r="Q340" s="2"/>
      <c r="R340" s="58"/>
      <c r="T340" s="58"/>
    </row>
    <row r="341" spans="1:20" x14ac:dyDescent="0.2">
      <c r="A341" s="9"/>
      <c r="B341" s="34"/>
      <c r="C341" s="32"/>
      <c r="D341" s="32"/>
      <c r="P341" s="61"/>
      <c r="Q341" s="2"/>
      <c r="R341" s="58"/>
      <c r="T341" s="58"/>
    </row>
    <row r="342" spans="1:20" x14ac:dyDescent="0.2">
      <c r="A342" s="9"/>
      <c r="B342" s="34"/>
      <c r="C342" s="32"/>
      <c r="D342" s="32"/>
      <c r="P342" s="61"/>
      <c r="Q342" s="2"/>
      <c r="R342" s="58"/>
      <c r="T342" s="58"/>
    </row>
    <row r="343" spans="1:20" x14ac:dyDescent="0.2">
      <c r="A343" s="9"/>
      <c r="B343" s="34"/>
      <c r="C343" s="32"/>
      <c r="D343" s="32"/>
      <c r="P343" s="61"/>
      <c r="Q343" s="2"/>
      <c r="R343" s="58"/>
      <c r="T343" s="58"/>
    </row>
    <row r="344" spans="1:20" x14ac:dyDescent="0.2">
      <c r="A344" s="9"/>
      <c r="B344" s="34"/>
      <c r="C344" s="32"/>
      <c r="D344" s="32"/>
      <c r="P344" s="61"/>
      <c r="Q344" s="2"/>
      <c r="R344" s="58"/>
      <c r="T344" s="58"/>
    </row>
    <row r="345" spans="1:20" x14ac:dyDescent="0.2">
      <c r="A345" s="9"/>
      <c r="B345" s="34"/>
      <c r="C345" s="32"/>
      <c r="D345" s="32"/>
      <c r="P345" s="61"/>
      <c r="Q345" s="2"/>
      <c r="R345" s="58"/>
      <c r="T345" s="58"/>
    </row>
    <row r="346" spans="1:20" x14ac:dyDescent="0.2">
      <c r="A346" s="9"/>
      <c r="B346" s="34"/>
      <c r="C346" s="32"/>
      <c r="D346" s="32"/>
      <c r="P346" s="61"/>
      <c r="Q346" s="2"/>
      <c r="R346" s="58"/>
      <c r="T346" s="58"/>
    </row>
    <row r="347" spans="1:20" x14ac:dyDescent="0.2">
      <c r="A347" s="9"/>
      <c r="B347" s="34"/>
      <c r="C347" s="32"/>
      <c r="D347" s="32"/>
      <c r="P347" s="61"/>
      <c r="Q347" s="2"/>
      <c r="R347" s="58"/>
      <c r="T347" s="58"/>
    </row>
    <row r="348" spans="1:20" x14ac:dyDescent="0.2">
      <c r="A348" s="9"/>
      <c r="B348" s="34"/>
      <c r="C348" s="32"/>
      <c r="D348" s="32"/>
      <c r="P348" s="61"/>
      <c r="Q348" s="2"/>
      <c r="R348" s="58"/>
      <c r="T348" s="58"/>
    </row>
    <row r="349" spans="1:20" x14ac:dyDescent="0.2">
      <c r="A349" s="9"/>
      <c r="B349" s="34"/>
      <c r="C349" s="32"/>
      <c r="D349" s="32"/>
      <c r="P349" s="61"/>
      <c r="Q349" s="2"/>
      <c r="R349" s="58"/>
      <c r="T349" s="58"/>
    </row>
    <row r="350" spans="1:20" x14ac:dyDescent="0.2">
      <c r="A350" s="9"/>
      <c r="B350" s="34"/>
      <c r="C350" s="32"/>
      <c r="D350" s="32"/>
      <c r="P350" s="61"/>
      <c r="Q350" s="2"/>
      <c r="R350" s="58"/>
      <c r="T350" s="58"/>
    </row>
    <row r="351" spans="1:20" x14ac:dyDescent="0.2">
      <c r="A351" s="9"/>
      <c r="B351" s="34"/>
      <c r="C351" s="32"/>
      <c r="D351" s="32"/>
      <c r="P351" s="61"/>
      <c r="Q351" s="2"/>
      <c r="R351" s="58"/>
      <c r="T351" s="58"/>
    </row>
    <row r="352" spans="1:20" x14ac:dyDescent="0.2">
      <c r="A352" s="9"/>
      <c r="B352" s="34"/>
      <c r="C352" s="32"/>
      <c r="D352" s="32"/>
      <c r="P352" s="61"/>
      <c r="Q352" s="2"/>
      <c r="R352" s="58"/>
      <c r="T352" s="58"/>
    </row>
    <row r="353" spans="1:20" x14ac:dyDescent="0.2">
      <c r="A353" s="9"/>
      <c r="B353" s="34"/>
      <c r="C353" s="32"/>
      <c r="D353" s="32"/>
      <c r="P353" s="61"/>
      <c r="Q353" s="2"/>
      <c r="R353" s="58"/>
      <c r="T353" s="58"/>
    </row>
    <row r="354" spans="1:20" x14ac:dyDescent="0.2">
      <c r="A354" s="9"/>
      <c r="B354" s="34"/>
      <c r="C354" s="32"/>
      <c r="D354" s="32"/>
      <c r="P354" s="61"/>
      <c r="Q354" s="2"/>
      <c r="R354" s="58"/>
      <c r="T354" s="58"/>
    </row>
    <row r="355" spans="1:20" x14ac:dyDescent="0.2">
      <c r="A355" s="9"/>
      <c r="B355" s="34"/>
      <c r="C355" s="32"/>
      <c r="D355" s="32"/>
      <c r="P355" s="61"/>
      <c r="Q355" s="2"/>
      <c r="R355" s="58"/>
      <c r="T355" s="58"/>
    </row>
    <row r="356" spans="1:20" x14ac:dyDescent="0.2">
      <c r="A356" s="9"/>
      <c r="B356" s="34"/>
      <c r="C356" s="32"/>
      <c r="D356" s="32"/>
      <c r="P356" s="61"/>
      <c r="Q356" s="2"/>
      <c r="R356" s="58"/>
      <c r="T356" s="58"/>
    </row>
    <row r="357" spans="1:20" x14ac:dyDescent="0.2">
      <c r="A357" s="9"/>
      <c r="B357" s="34"/>
      <c r="C357" s="32"/>
      <c r="D357" s="32"/>
      <c r="P357" s="61"/>
      <c r="Q357" s="2"/>
      <c r="R357" s="58"/>
      <c r="T357" s="58"/>
    </row>
    <row r="358" spans="1:20" x14ac:dyDescent="0.2">
      <c r="A358" s="9"/>
      <c r="B358" s="34"/>
      <c r="C358" s="32"/>
      <c r="D358" s="32"/>
      <c r="P358" s="61"/>
      <c r="Q358" s="2"/>
      <c r="R358" s="58"/>
      <c r="T358" s="58"/>
    </row>
    <row r="359" spans="1:20" x14ac:dyDescent="0.2">
      <c r="A359" s="9"/>
      <c r="B359" s="34"/>
      <c r="C359" s="32"/>
      <c r="D359" s="32"/>
      <c r="P359" s="61"/>
      <c r="Q359" s="2"/>
      <c r="R359" s="58"/>
      <c r="T359" s="58"/>
    </row>
    <row r="360" spans="1:20" x14ac:dyDescent="0.2">
      <c r="A360" s="9"/>
      <c r="B360" s="34"/>
      <c r="C360" s="32"/>
      <c r="D360" s="32"/>
      <c r="P360" s="61"/>
      <c r="Q360" s="2"/>
      <c r="R360" s="58"/>
      <c r="T360" s="58"/>
    </row>
    <row r="361" spans="1:20" x14ac:dyDescent="0.2">
      <c r="A361" s="9"/>
      <c r="B361" s="34"/>
      <c r="C361" s="32"/>
      <c r="D361" s="32"/>
      <c r="P361" s="61"/>
      <c r="Q361" s="2"/>
      <c r="R361" s="58"/>
      <c r="T361" s="58"/>
    </row>
    <row r="362" spans="1:20" x14ac:dyDescent="0.2">
      <c r="A362" s="9"/>
      <c r="B362" s="34"/>
      <c r="C362" s="32"/>
      <c r="D362" s="32"/>
      <c r="P362" s="61"/>
      <c r="Q362" s="2"/>
      <c r="R362" s="58"/>
      <c r="T362" s="58"/>
    </row>
    <row r="363" spans="1:20" x14ac:dyDescent="0.2">
      <c r="A363" s="9"/>
      <c r="B363" s="34"/>
      <c r="C363" s="32"/>
      <c r="D363" s="32"/>
      <c r="P363" s="61"/>
      <c r="Q363" s="2"/>
      <c r="R363" s="58"/>
      <c r="T363" s="58"/>
    </row>
    <row r="364" spans="1:20" x14ac:dyDescent="0.2">
      <c r="A364" s="9"/>
      <c r="B364" s="34"/>
      <c r="C364" s="32"/>
      <c r="D364" s="32"/>
      <c r="P364" s="61"/>
      <c r="Q364" s="2"/>
      <c r="R364" s="58"/>
      <c r="T364" s="58"/>
    </row>
    <row r="365" spans="1:20" x14ac:dyDescent="0.2">
      <c r="A365" s="9"/>
      <c r="B365" s="34"/>
      <c r="C365" s="32"/>
      <c r="D365" s="32"/>
      <c r="P365" s="61"/>
      <c r="Q365" s="2"/>
      <c r="R365" s="58"/>
      <c r="T365" s="58"/>
    </row>
    <row r="366" spans="1:20" x14ac:dyDescent="0.2">
      <c r="A366" s="9"/>
      <c r="B366" s="34"/>
      <c r="C366" s="32"/>
      <c r="D366" s="32"/>
      <c r="P366" s="61"/>
      <c r="Q366" s="2"/>
      <c r="R366" s="58"/>
      <c r="T366" s="58"/>
    </row>
    <row r="367" spans="1:20" x14ac:dyDescent="0.2">
      <c r="A367" s="9"/>
      <c r="B367" s="34"/>
      <c r="C367" s="32"/>
      <c r="D367" s="32"/>
      <c r="P367" s="61"/>
      <c r="Q367" s="2"/>
      <c r="R367" s="58"/>
      <c r="T367" s="58"/>
    </row>
    <row r="368" spans="1:20" x14ac:dyDescent="0.2">
      <c r="A368" s="9"/>
      <c r="B368" s="34"/>
      <c r="C368" s="32"/>
      <c r="D368" s="32"/>
      <c r="P368" s="61"/>
      <c r="Q368" s="2"/>
      <c r="R368" s="58"/>
      <c r="T368" s="58"/>
    </row>
    <row r="369" spans="1:20" x14ac:dyDescent="0.2">
      <c r="A369" s="9"/>
      <c r="B369" s="34"/>
      <c r="C369" s="32"/>
      <c r="D369" s="32"/>
      <c r="P369" s="61"/>
      <c r="Q369" s="2"/>
      <c r="R369" s="58"/>
      <c r="T369" s="58"/>
    </row>
    <row r="370" spans="1:20" x14ac:dyDescent="0.2">
      <c r="A370" s="9"/>
      <c r="B370" s="34"/>
      <c r="C370" s="32"/>
      <c r="D370" s="32"/>
      <c r="P370" s="61"/>
      <c r="Q370" s="2"/>
      <c r="R370" s="58"/>
      <c r="T370" s="58"/>
    </row>
    <row r="371" spans="1:20" x14ac:dyDescent="0.2">
      <c r="A371" s="9"/>
      <c r="B371" s="34"/>
      <c r="C371" s="32"/>
      <c r="D371" s="32"/>
      <c r="P371" s="61"/>
      <c r="Q371" s="2"/>
      <c r="R371" s="58"/>
      <c r="T371" s="58"/>
    </row>
    <row r="372" spans="1:20" x14ac:dyDescent="0.2">
      <c r="A372" s="9"/>
      <c r="B372" s="34"/>
      <c r="C372" s="32"/>
      <c r="D372" s="32"/>
      <c r="P372" s="61"/>
      <c r="Q372" s="2"/>
      <c r="R372" s="58"/>
      <c r="T372" s="58"/>
    </row>
    <row r="373" spans="1:20" x14ac:dyDescent="0.2">
      <c r="A373" s="9"/>
      <c r="B373" s="34"/>
      <c r="C373" s="32"/>
      <c r="D373" s="32"/>
      <c r="P373" s="61"/>
      <c r="Q373" s="2"/>
      <c r="R373" s="58"/>
      <c r="T373" s="58"/>
    </row>
    <row r="374" spans="1:20" x14ac:dyDescent="0.2">
      <c r="A374" s="9"/>
      <c r="B374" s="34"/>
      <c r="C374" s="32"/>
      <c r="D374" s="32"/>
      <c r="P374" s="61"/>
      <c r="Q374" s="2"/>
      <c r="R374" s="58"/>
      <c r="T374" s="58"/>
    </row>
    <row r="375" spans="1:20" x14ac:dyDescent="0.2">
      <c r="A375" s="9"/>
      <c r="B375" s="34"/>
      <c r="C375" s="32"/>
      <c r="D375" s="32"/>
      <c r="P375" s="61"/>
      <c r="Q375" s="2"/>
      <c r="R375" s="58"/>
      <c r="T375" s="58"/>
    </row>
    <row r="376" spans="1:20" x14ac:dyDescent="0.2">
      <c r="A376" s="9"/>
      <c r="B376" s="34"/>
      <c r="C376" s="32"/>
      <c r="D376" s="32"/>
      <c r="P376" s="61"/>
      <c r="Q376" s="2"/>
      <c r="R376" s="58"/>
      <c r="T376" s="58"/>
    </row>
    <row r="377" spans="1:20" x14ac:dyDescent="0.2">
      <c r="A377" s="9"/>
      <c r="B377" s="34"/>
      <c r="C377" s="32"/>
      <c r="D377" s="32"/>
      <c r="P377" s="61"/>
      <c r="Q377" s="2"/>
      <c r="R377" s="58"/>
      <c r="T377" s="58"/>
    </row>
    <row r="378" spans="1:20" x14ac:dyDescent="0.2">
      <c r="A378" s="9"/>
      <c r="B378" s="34"/>
      <c r="C378" s="32"/>
      <c r="D378" s="32"/>
      <c r="P378" s="61"/>
      <c r="Q378" s="2"/>
      <c r="R378" s="58"/>
      <c r="T378" s="58"/>
    </row>
    <row r="379" spans="1:20" x14ac:dyDescent="0.2">
      <c r="A379" s="9"/>
      <c r="B379" s="34"/>
      <c r="C379" s="32"/>
      <c r="D379" s="32"/>
      <c r="P379" s="61"/>
      <c r="Q379" s="2"/>
      <c r="R379" s="58"/>
      <c r="T379" s="58"/>
    </row>
    <row r="380" spans="1:20" x14ac:dyDescent="0.2">
      <c r="A380" s="9"/>
      <c r="B380" s="34"/>
      <c r="C380" s="32"/>
      <c r="D380" s="32"/>
      <c r="P380" s="61"/>
      <c r="Q380" s="2"/>
      <c r="R380" s="58"/>
      <c r="T380" s="58"/>
    </row>
    <row r="381" spans="1:20" x14ac:dyDescent="0.2">
      <c r="A381" s="9"/>
      <c r="B381" s="34"/>
      <c r="C381" s="32"/>
      <c r="D381" s="32"/>
      <c r="P381" s="61"/>
      <c r="Q381" s="2"/>
      <c r="R381" s="58"/>
      <c r="T381" s="58"/>
    </row>
    <row r="382" spans="1:20" x14ac:dyDescent="0.2">
      <c r="A382" s="9"/>
      <c r="B382" s="34"/>
      <c r="C382" s="32"/>
      <c r="D382" s="32"/>
      <c r="P382" s="61"/>
      <c r="Q382" s="2"/>
      <c r="R382" s="58"/>
      <c r="T382" s="58"/>
    </row>
    <row r="383" spans="1:20" x14ac:dyDescent="0.2">
      <c r="A383" s="9"/>
      <c r="B383" s="34"/>
      <c r="C383" s="32"/>
      <c r="D383" s="32"/>
      <c r="P383" s="61"/>
      <c r="Q383" s="2"/>
      <c r="R383" s="58"/>
      <c r="T383" s="58"/>
    </row>
    <row r="384" spans="1:20" x14ac:dyDescent="0.2">
      <c r="A384" s="9"/>
      <c r="B384" s="34"/>
      <c r="C384" s="32"/>
      <c r="D384" s="32"/>
      <c r="P384" s="61"/>
      <c r="Q384" s="2"/>
      <c r="R384" s="58"/>
      <c r="T384" s="58"/>
    </row>
    <row r="385" spans="1:20" x14ac:dyDescent="0.2">
      <c r="A385" s="9"/>
      <c r="B385" s="34"/>
      <c r="C385" s="32"/>
      <c r="D385" s="32"/>
      <c r="P385" s="61"/>
      <c r="Q385" s="2"/>
      <c r="R385" s="58"/>
      <c r="T385" s="58"/>
    </row>
    <row r="386" spans="1:20" x14ac:dyDescent="0.2">
      <c r="A386" s="9"/>
      <c r="B386" s="34"/>
      <c r="C386" s="32"/>
      <c r="D386" s="32"/>
      <c r="P386" s="61"/>
      <c r="Q386" s="2"/>
      <c r="R386" s="58"/>
      <c r="T386" s="58"/>
    </row>
    <row r="387" spans="1:20" x14ac:dyDescent="0.2">
      <c r="A387" s="9"/>
      <c r="B387" s="34"/>
      <c r="C387" s="32"/>
      <c r="D387" s="32"/>
      <c r="P387" s="61"/>
      <c r="Q387" s="2"/>
      <c r="R387" s="58"/>
      <c r="T387" s="58"/>
    </row>
    <row r="388" spans="1:20" x14ac:dyDescent="0.2">
      <c r="A388" s="9"/>
      <c r="B388" s="34"/>
      <c r="C388" s="32"/>
      <c r="D388" s="32"/>
      <c r="P388" s="61"/>
      <c r="Q388" s="2"/>
      <c r="R388" s="58"/>
      <c r="T388" s="58"/>
    </row>
    <row r="389" spans="1:20" x14ac:dyDescent="0.2">
      <c r="A389" s="9"/>
      <c r="B389" s="34"/>
      <c r="C389" s="32"/>
      <c r="D389" s="32"/>
      <c r="P389" s="61"/>
      <c r="Q389" s="2"/>
      <c r="R389" s="58"/>
      <c r="T389" s="58"/>
    </row>
    <row r="390" spans="1:20" x14ac:dyDescent="0.2">
      <c r="A390" s="9"/>
      <c r="B390" s="34"/>
      <c r="C390" s="32"/>
      <c r="D390" s="32"/>
      <c r="P390" s="61"/>
      <c r="Q390" s="2"/>
      <c r="R390" s="58"/>
      <c r="T390" s="58"/>
    </row>
    <row r="391" spans="1:20" x14ac:dyDescent="0.2">
      <c r="A391" s="9"/>
      <c r="B391" s="34"/>
      <c r="C391" s="32"/>
      <c r="D391" s="32"/>
      <c r="P391" s="61"/>
      <c r="Q391" s="2"/>
      <c r="R391" s="58"/>
      <c r="T391" s="58"/>
    </row>
    <row r="392" spans="1:20" x14ac:dyDescent="0.2">
      <c r="A392" s="9"/>
      <c r="B392" s="34"/>
      <c r="C392" s="32"/>
      <c r="D392" s="32"/>
      <c r="P392" s="61"/>
      <c r="Q392" s="2"/>
      <c r="R392" s="58"/>
      <c r="T392" s="58"/>
    </row>
    <row r="393" spans="1:20" x14ac:dyDescent="0.2">
      <c r="A393" s="9"/>
      <c r="B393" s="34"/>
      <c r="C393" s="32"/>
      <c r="D393" s="32"/>
      <c r="P393" s="61"/>
      <c r="Q393" s="2"/>
      <c r="R393" s="58"/>
      <c r="T393" s="58"/>
    </row>
    <row r="394" spans="1:20" x14ac:dyDescent="0.2">
      <c r="A394" s="9"/>
      <c r="B394" s="34"/>
      <c r="C394" s="32"/>
      <c r="D394" s="32"/>
      <c r="P394" s="61"/>
      <c r="Q394" s="2"/>
      <c r="R394" s="58"/>
      <c r="T394" s="58"/>
    </row>
    <row r="395" spans="1:20" x14ac:dyDescent="0.2">
      <c r="A395" s="9"/>
      <c r="B395" s="34"/>
      <c r="C395" s="32"/>
      <c r="D395" s="32"/>
      <c r="P395" s="61"/>
      <c r="Q395" s="2"/>
      <c r="R395" s="58"/>
      <c r="T395" s="58"/>
    </row>
    <row r="396" spans="1:20" x14ac:dyDescent="0.2">
      <c r="A396" s="9"/>
      <c r="B396" s="34"/>
      <c r="C396" s="32"/>
      <c r="D396" s="32"/>
      <c r="P396" s="61"/>
      <c r="Q396" s="2"/>
      <c r="R396" s="58"/>
      <c r="T396" s="58"/>
    </row>
    <row r="397" spans="1:20" x14ac:dyDescent="0.2">
      <c r="A397" s="9"/>
      <c r="B397" s="34"/>
      <c r="C397" s="32"/>
      <c r="D397" s="32"/>
      <c r="P397" s="61"/>
      <c r="Q397" s="2"/>
      <c r="R397" s="58"/>
      <c r="T397" s="58"/>
    </row>
    <row r="398" spans="1:20" x14ac:dyDescent="0.2">
      <c r="A398" s="9"/>
      <c r="B398" s="34"/>
      <c r="C398" s="32"/>
      <c r="D398" s="32"/>
      <c r="P398" s="61"/>
      <c r="Q398" s="2"/>
      <c r="R398" s="58"/>
      <c r="T398" s="58"/>
    </row>
    <row r="399" spans="1:20" x14ac:dyDescent="0.2">
      <c r="A399" s="9"/>
      <c r="B399" s="34"/>
      <c r="C399" s="32"/>
      <c r="D399" s="32"/>
      <c r="P399" s="61"/>
      <c r="Q399" s="2"/>
      <c r="R399" s="58"/>
      <c r="T399" s="58"/>
    </row>
    <row r="400" spans="1:20" x14ac:dyDescent="0.2">
      <c r="A400" s="9"/>
      <c r="B400" s="34"/>
      <c r="C400" s="32"/>
      <c r="D400" s="32"/>
      <c r="P400" s="61"/>
      <c r="Q400" s="2"/>
      <c r="R400" s="58"/>
      <c r="T400" s="58"/>
    </row>
    <row r="401" spans="1:20" x14ac:dyDescent="0.2">
      <c r="A401" s="9"/>
      <c r="B401" s="34"/>
      <c r="C401" s="32"/>
      <c r="D401" s="32"/>
      <c r="P401" s="61"/>
      <c r="Q401" s="2"/>
      <c r="R401" s="58"/>
      <c r="T401" s="58"/>
    </row>
    <row r="402" spans="1:20" x14ac:dyDescent="0.2">
      <c r="A402" s="9"/>
      <c r="B402" s="34"/>
      <c r="C402" s="32"/>
      <c r="D402" s="32"/>
      <c r="P402" s="61"/>
      <c r="Q402" s="2"/>
      <c r="R402" s="58"/>
      <c r="T402" s="58"/>
    </row>
    <row r="403" spans="1:20" x14ac:dyDescent="0.2">
      <c r="A403" s="9"/>
      <c r="B403" s="34"/>
      <c r="C403" s="32"/>
      <c r="D403" s="32"/>
      <c r="P403" s="61"/>
      <c r="Q403" s="2"/>
      <c r="R403" s="58"/>
      <c r="T403" s="58"/>
    </row>
    <row r="404" spans="1:20" x14ac:dyDescent="0.2">
      <c r="A404" s="9"/>
      <c r="B404" s="34"/>
      <c r="C404" s="32"/>
      <c r="D404" s="32"/>
      <c r="P404" s="61"/>
      <c r="Q404" s="2"/>
      <c r="R404" s="58"/>
      <c r="T404" s="58"/>
    </row>
    <row r="405" spans="1:20" x14ac:dyDescent="0.2">
      <c r="A405" s="9"/>
      <c r="B405" s="34"/>
      <c r="C405" s="32"/>
      <c r="D405" s="32"/>
      <c r="P405" s="61"/>
      <c r="Q405" s="2"/>
      <c r="R405" s="58"/>
      <c r="T405" s="58"/>
    </row>
    <row r="406" spans="1:20" x14ac:dyDescent="0.2">
      <c r="A406" s="9"/>
      <c r="B406" s="34"/>
      <c r="C406" s="32"/>
      <c r="D406" s="32"/>
      <c r="P406" s="61"/>
      <c r="Q406" s="2"/>
      <c r="R406" s="58"/>
      <c r="T406" s="58"/>
    </row>
    <row r="407" spans="1:20" x14ac:dyDescent="0.2">
      <c r="A407" s="9"/>
      <c r="B407" s="34"/>
      <c r="C407" s="32"/>
      <c r="D407" s="32"/>
      <c r="P407" s="61"/>
      <c r="Q407" s="2"/>
      <c r="R407" s="58"/>
      <c r="T407" s="58"/>
    </row>
    <row r="408" spans="1:20" x14ac:dyDescent="0.2">
      <c r="A408" s="9"/>
      <c r="B408" s="34"/>
      <c r="C408" s="32"/>
      <c r="D408" s="32"/>
      <c r="P408" s="61"/>
      <c r="Q408" s="2"/>
      <c r="R408" s="58"/>
      <c r="T408" s="58"/>
    </row>
    <row r="409" spans="1:20" x14ac:dyDescent="0.2">
      <c r="A409" s="9"/>
      <c r="B409" s="34"/>
      <c r="C409" s="32"/>
      <c r="D409" s="32"/>
      <c r="P409" s="61"/>
      <c r="Q409" s="2"/>
      <c r="R409" s="58"/>
      <c r="T409" s="58"/>
    </row>
    <row r="410" spans="1:20" x14ac:dyDescent="0.2">
      <c r="A410" s="9"/>
      <c r="B410" s="34"/>
      <c r="C410" s="32"/>
      <c r="D410" s="32"/>
      <c r="P410" s="61"/>
      <c r="Q410" s="2"/>
      <c r="R410" s="58"/>
      <c r="T410" s="58"/>
    </row>
    <row r="411" spans="1:20" x14ac:dyDescent="0.2">
      <c r="A411" s="9"/>
      <c r="B411" s="34"/>
      <c r="C411" s="32"/>
      <c r="D411" s="32"/>
      <c r="P411" s="61"/>
      <c r="Q411" s="2"/>
      <c r="R411" s="58"/>
      <c r="T411" s="58"/>
    </row>
    <row r="412" spans="1:20" x14ac:dyDescent="0.2">
      <c r="A412" s="9"/>
      <c r="B412" s="34"/>
      <c r="C412" s="32"/>
      <c r="D412" s="32"/>
      <c r="P412" s="61"/>
      <c r="Q412" s="2"/>
      <c r="R412" s="58"/>
      <c r="T412" s="58"/>
    </row>
    <row r="413" spans="1:20" x14ac:dyDescent="0.2">
      <c r="A413" s="9"/>
      <c r="B413" s="34"/>
      <c r="C413" s="32"/>
      <c r="D413" s="32"/>
      <c r="P413" s="61"/>
      <c r="Q413" s="2"/>
      <c r="R413" s="58"/>
      <c r="T413" s="58"/>
    </row>
    <row r="414" spans="1:20" x14ac:dyDescent="0.2">
      <c r="A414" s="9"/>
      <c r="B414" s="34"/>
      <c r="C414" s="32"/>
      <c r="D414" s="32"/>
      <c r="P414" s="61"/>
      <c r="R414" s="58"/>
      <c r="T414" s="58"/>
    </row>
    <row r="415" spans="1:20" x14ac:dyDescent="0.2">
      <c r="A415" s="9"/>
      <c r="B415" s="34"/>
      <c r="C415" s="32"/>
      <c r="D415" s="32"/>
      <c r="P415" s="61"/>
      <c r="R415" s="58"/>
      <c r="T415" s="58"/>
    </row>
    <row r="416" spans="1:20" x14ac:dyDescent="0.2">
      <c r="A416" s="9"/>
      <c r="B416" s="34"/>
      <c r="C416" s="32"/>
      <c r="D416" s="32"/>
      <c r="P416" s="61"/>
      <c r="R416" s="58"/>
      <c r="T416" s="58"/>
    </row>
    <row r="417" spans="1:20" x14ac:dyDescent="0.2">
      <c r="A417" s="9"/>
      <c r="B417" s="34"/>
      <c r="C417" s="32"/>
      <c r="D417" s="32"/>
      <c r="P417" s="61"/>
      <c r="R417" s="58"/>
      <c r="T417" s="58"/>
    </row>
    <row r="418" spans="1:20" x14ac:dyDescent="0.2">
      <c r="A418" s="9"/>
      <c r="B418" s="34"/>
      <c r="C418" s="32"/>
      <c r="D418" s="32"/>
      <c r="P418" s="61"/>
      <c r="R418" s="58"/>
      <c r="T418" s="58"/>
    </row>
    <row r="419" spans="1:20" x14ac:dyDescent="0.2">
      <c r="A419" s="9"/>
      <c r="B419" s="34"/>
      <c r="C419" s="32"/>
      <c r="D419" s="32"/>
      <c r="P419" s="61"/>
      <c r="R419" s="58"/>
      <c r="T419" s="58"/>
    </row>
    <row r="420" spans="1:20" x14ac:dyDescent="0.2">
      <c r="A420" s="9"/>
      <c r="B420" s="34"/>
      <c r="C420" s="32"/>
      <c r="D420" s="32"/>
      <c r="P420" s="61"/>
      <c r="R420" s="58"/>
      <c r="T420" s="58"/>
    </row>
    <row r="421" spans="1:20" x14ac:dyDescent="0.2">
      <c r="A421" s="9"/>
      <c r="B421" s="34"/>
      <c r="C421" s="32"/>
      <c r="D421" s="32"/>
      <c r="P421" s="61"/>
      <c r="R421" s="58"/>
      <c r="T421" s="58"/>
    </row>
    <row r="422" spans="1:20" x14ac:dyDescent="0.2">
      <c r="A422" s="9"/>
      <c r="B422" s="34"/>
      <c r="C422" s="32"/>
      <c r="D422" s="32"/>
      <c r="P422" s="61"/>
      <c r="R422" s="58"/>
      <c r="T422" s="58"/>
    </row>
    <row r="423" spans="1:20" x14ac:dyDescent="0.2">
      <c r="A423" s="9"/>
      <c r="B423" s="34"/>
      <c r="C423" s="32"/>
      <c r="D423" s="32"/>
      <c r="P423" s="61"/>
      <c r="R423" s="58"/>
      <c r="T423" s="58"/>
    </row>
    <row r="424" spans="1:20" x14ac:dyDescent="0.2">
      <c r="A424" s="9"/>
      <c r="B424" s="34"/>
      <c r="C424" s="32"/>
      <c r="D424" s="32"/>
      <c r="P424" s="61"/>
      <c r="R424" s="58"/>
      <c r="T424" s="58"/>
    </row>
    <row r="425" spans="1:20" x14ac:dyDescent="0.2">
      <c r="A425" s="9"/>
      <c r="B425" s="34"/>
      <c r="C425" s="32"/>
      <c r="D425" s="32"/>
      <c r="P425" s="61"/>
      <c r="R425" s="58"/>
      <c r="T425" s="58"/>
    </row>
    <row r="426" spans="1:20" x14ac:dyDescent="0.2">
      <c r="A426" s="9"/>
      <c r="B426" s="34"/>
      <c r="C426" s="32"/>
      <c r="D426" s="32"/>
      <c r="P426" s="61"/>
      <c r="R426" s="58"/>
      <c r="T426" s="58"/>
    </row>
    <row r="427" spans="1:20" x14ac:dyDescent="0.2">
      <c r="A427" s="9"/>
      <c r="B427" s="34"/>
      <c r="C427" s="32"/>
      <c r="D427" s="32"/>
      <c r="P427" s="61"/>
      <c r="R427" s="58"/>
      <c r="T427" s="58"/>
    </row>
    <row r="428" spans="1:20" x14ac:dyDescent="0.2">
      <c r="A428" s="9"/>
      <c r="B428" s="34"/>
      <c r="C428" s="32"/>
      <c r="D428" s="32"/>
      <c r="P428" s="61"/>
      <c r="R428" s="58"/>
      <c r="T428" s="58"/>
    </row>
    <row r="429" spans="1:20" x14ac:dyDescent="0.2">
      <c r="A429" s="9"/>
      <c r="B429" s="34"/>
      <c r="C429" s="32"/>
      <c r="D429" s="32"/>
      <c r="P429" s="61"/>
      <c r="R429" s="58"/>
      <c r="T429" s="58"/>
    </row>
    <row r="430" spans="1:20" x14ac:dyDescent="0.2">
      <c r="A430" s="9"/>
      <c r="B430" s="34"/>
      <c r="C430" s="32"/>
      <c r="D430" s="32"/>
      <c r="P430" s="61"/>
      <c r="R430" s="58"/>
      <c r="T430" s="58"/>
    </row>
    <row r="431" spans="1:20" x14ac:dyDescent="0.2">
      <c r="A431" s="9"/>
      <c r="B431" s="34"/>
      <c r="C431" s="32"/>
      <c r="D431" s="32"/>
      <c r="P431" s="61"/>
      <c r="R431" s="58"/>
      <c r="T431" s="58"/>
    </row>
    <row r="432" spans="1:20" x14ac:dyDescent="0.2">
      <c r="A432" s="9"/>
      <c r="B432" s="34"/>
      <c r="C432" s="32"/>
      <c r="D432" s="32"/>
      <c r="P432" s="61"/>
      <c r="R432" s="58"/>
      <c r="T432" s="58"/>
    </row>
    <row r="433" spans="1:20" x14ac:dyDescent="0.2">
      <c r="A433" s="9"/>
      <c r="B433" s="34"/>
      <c r="C433" s="32"/>
      <c r="D433" s="32"/>
      <c r="P433" s="61"/>
      <c r="R433" s="58"/>
      <c r="T433" s="58"/>
    </row>
    <row r="434" spans="1:20" x14ac:dyDescent="0.2">
      <c r="A434" s="9"/>
      <c r="B434" s="34"/>
      <c r="C434" s="32"/>
      <c r="D434" s="32"/>
      <c r="P434" s="61"/>
      <c r="R434" s="58"/>
      <c r="T434" s="58"/>
    </row>
    <row r="435" spans="1:20" x14ac:dyDescent="0.2">
      <c r="A435" s="9"/>
      <c r="B435" s="34"/>
      <c r="C435" s="32"/>
      <c r="D435" s="32"/>
      <c r="P435" s="61"/>
      <c r="R435" s="58"/>
      <c r="T435" s="58"/>
    </row>
    <row r="436" spans="1:20" x14ac:dyDescent="0.2">
      <c r="A436" s="9"/>
      <c r="B436" s="34"/>
      <c r="C436" s="32"/>
      <c r="D436" s="32"/>
      <c r="P436" s="61"/>
      <c r="R436" s="58"/>
      <c r="T436" s="58"/>
    </row>
    <row r="437" spans="1:20" x14ac:dyDescent="0.2">
      <c r="A437" s="9"/>
      <c r="B437" s="34"/>
      <c r="C437" s="32"/>
      <c r="D437" s="32"/>
      <c r="P437" s="61"/>
      <c r="R437" s="58"/>
      <c r="T437" s="58"/>
    </row>
    <row r="438" spans="1:20" x14ac:dyDescent="0.2">
      <c r="A438" s="9"/>
      <c r="B438" s="34"/>
      <c r="C438" s="32"/>
      <c r="D438" s="32"/>
      <c r="P438" s="61"/>
      <c r="R438" s="58"/>
      <c r="T438" s="58"/>
    </row>
    <row r="439" spans="1:20" x14ac:dyDescent="0.2">
      <c r="A439" s="9"/>
      <c r="B439" s="34"/>
      <c r="C439" s="32"/>
      <c r="D439" s="32"/>
      <c r="P439" s="61"/>
      <c r="R439" s="58"/>
      <c r="T439" s="58"/>
    </row>
    <row r="440" spans="1:20" x14ac:dyDescent="0.2">
      <c r="A440" s="9"/>
      <c r="B440" s="34"/>
      <c r="C440" s="32"/>
      <c r="D440" s="32"/>
      <c r="P440" s="61"/>
      <c r="R440" s="58"/>
      <c r="T440" s="58"/>
    </row>
    <row r="441" spans="1:20" x14ac:dyDescent="0.2">
      <c r="A441" s="9"/>
      <c r="B441" s="34"/>
      <c r="C441" s="32"/>
      <c r="D441" s="32"/>
      <c r="P441" s="61"/>
      <c r="R441" s="58"/>
      <c r="T441" s="58"/>
    </row>
    <row r="442" spans="1:20" x14ac:dyDescent="0.2">
      <c r="A442" s="9"/>
      <c r="B442" s="34"/>
      <c r="C442" s="32"/>
      <c r="D442" s="32"/>
      <c r="P442" s="61"/>
      <c r="R442" s="58"/>
      <c r="T442" s="58"/>
    </row>
    <row r="443" spans="1:20" x14ac:dyDescent="0.2">
      <c r="A443" s="9"/>
      <c r="B443" s="34"/>
      <c r="C443" s="32"/>
      <c r="D443" s="32"/>
      <c r="P443" s="61"/>
      <c r="R443" s="58"/>
      <c r="T443" s="58"/>
    </row>
    <row r="444" spans="1:20" x14ac:dyDescent="0.2">
      <c r="A444" s="9"/>
      <c r="B444" s="34"/>
      <c r="C444" s="32"/>
      <c r="D444" s="32"/>
      <c r="P444" s="61"/>
      <c r="R444" s="58"/>
      <c r="T444" s="58"/>
    </row>
    <row r="445" spans="1:20" x14ac:dyDescent="0.2">
      <c r="A445" s="9"/>
      <c r="B445" s="34"/>
      <c r="C445" s="32"/>
      <c r="D445" s="32"/>
      <c r="P445" s="61"/>
      <c r="R445" s="58"/>
      <c r="T445" s="58"/>
    </row>
    <row r="446" spans="1:20" x14ac:dyDescent="0.2">
      <c r="A446" s="9"/>
      <c r="B446" s="34"/>
      <c r="C446" s="32"/>
      <c r="D446" s="32"/>
      <c r="P446" s="61"/>
      <c r="T446" s="58"/>
    </row>
    <row r="447" spans="1:20" x14ac:dyDescent="0.2">
      <c r="A447" s="9"/>
      <c r="B447" s="34"/>
      <c r="C447" s="32"/>
      <c r="D447" s="32"/>
      <c r="P447" s="61"/>
      <c r="T447" s="58"/>
    </row>
    <row r="448" spans="1:20" x14ac:dyDescent="0.2">
      <c r="A448" s="9"/>
      <c r="B448" s="34"/>
      <c r="C448" s="32"/>
      <c r="D448" s="32"/>
      <c r="P448" s="61"/>
      <c r="T448" s="58"/>
    </row>
    <row r="449" spans="1:20" x14ac:dyDescent="0.2">
      <c r="A449" s="9"/>
      <c r="B449" s="34"/>
      <c r="C449" s="32"/>
      <c r="D449" s="32"/>
      <c r="P449" s="61"/>
      <c r="T449" s="58"/>
    </row>
    <row r="450" spans="1:20" x14ac:dyDescent="0.2">
      <c r="A450" s="9"/>
      <c r="B450" s="34"/>
      <c r="C450" s="32"/>
      <c r="D450" s="32"/>
      <c r="P450" s="61"/>
      <c r="T450" s="58"/>
    </row>
    <row r="451" spans="1:20" x14ac:dyDescent="0.2">
      <c r="A451" s="9"/>
      <c r="B451" s="34"/>
      <c r="C451" s="32"/>
      <c r="D451" s="32"/>
      <c r="P451" s="61"/>
      <c r="T451" s="58"/>
    </row>
    <row r="452" spans="1:20" x14ac:dyDescent="0.2">
      <c r="A452" s="9"/>
      <c r="B452" s="34"/>
      <c r="C452" s="32"/>
      <c r="D452" s="32"/>
      <c r="P452" s="61"/>
      <c r="T452" s="58"/>
    </row>
    <row r="453" spans="1:20" x14ac:dyDescent="0.2">
      <c r="A453" s="9"/>
      <c r="B453" s="34"/>
      <c r="C453" s="32"/>
      <c r="D453" s="32"/>
      <c r="P453" s="61"/>
      <c r="T453" s="58"/>
    </row>
    <row r="454" spans="1:20" x14ac:dyDescent="0.2">
      <c r="A454" s="9"/>
      <c r="B454" s="34"/>
      <c r="C454" s="32"/>
      <c r="D454" s="32"/>
      <c r="P454" s="61"/>
      <c r="T454" s="58"/>
    </row>
    <row r="455" spans="1:20" x14ac:dyDescent="0.2">
      <c r="A455" s="9"/>
      <c r="B455" s="34"/>
      <c r="C455" s="32"/>
      <c r="D455" s="32"/>
      <c r="P455" s="61"/>
      <c r="T455" s="58"/>
    </row>
    <row r="456" spans="1:20" x14ac:dyDescent="0.2">
      <c r="A456" s="9"/>
      <c r="B456" s="34"/>
      <c r="C456" s="32"/>
      <c r="D456" s="32"/>
      <c r="P456" s="61"/>
      <c r="T456" s="58"/>
    </row>
    <row r="457" spans="1:20" x14ac:dyDescent="0.2">
      <c r="A457" s="9"/>
      <c r="B457" s="34"/>
      <c r="C457" s="32"/>
      <c r="D457" s="32"/>
      <c r="P457" s="61"/>
      <c r="T457" s="58"/>
    </row>
    <row r="458" spans="1:20" x14ac:dyDescent="0.2">
      <c r="A458" s="9"/>
      <c r="B458" s="34"/>
      <c r="C458" s="32"/>
      <c r="D458" s="32"/>
      <c r="P458" s="61"/>
      <c r="T458" s="58"/>
    </row>
    <row r="459" spans="1:20" x14ac:dyDescent="0.2">
      <c r="A459" s="9"/>
      <c r="B459" s="34"/>
      <c r="C459" s="32"/>
      <c r="D459" s="32"/>
      <c r="T459" s="58"/>
    </row>
    <row r="460" spans="1:20" x14ac:dyDescent="0.2">
      <c r="A460" s="9"/>
      <c r="B460" s="34"/>
      <c r="C460" s="32"/>
      <c r="D460" s="32"/>
      <c r="T460" s="58"/>
    </row>
    <row r="461" spans="1:20" x14ac:dyDescent="0.2">
      <c r="A461" s="9"/>
      <c r="B461" s="34"/>
      <c r="C461" s="32"/>
      <c r="D461" s="32"/>
      <c r="T461" s="58"/>
    </row>
    <row r="462" spans="1:20" x14ac:dyDescent="0.2">
      <c r="A462" s="9"/>
      <c r="B462" s="34"/>
      <c r="C462" s="32"/>
      <c r="D462" s="32"/>
      <c r="T462" s="58"/>
    </row>
    <row r="463" spans="1:20" x14ac:dyDescent="0.2">
      <c r="A463" s="9"/>
      <c r="B463" s="34"/>
      <c r="C463" s="32"/>
      <c r="D463" s="32"/>
      <c r="T463" s="58"/>
    </row>
    <row r="464" spans="1:20" x14ac:dyDescent="0.2">
      <c r="A464" s="9"/>
      <c r="B464" s="34"/>
      <c r="C464" s="32"/>
      <c r="D464" s="32"/>
      <c r="T464" s="58"/>
    </row>
    <row r="465" spans="1:20" x14ac:dyDescent="0.2">
      <c r="A465" s="9"/>
      <c r="B465" s="34"/>
      <c r="C465" s="32"/>
      <c r="D465" s="32"/>
      <c r="T465" s="58"/>
    </row>
    <row r="466" spans="1:20" x14ac:dyDescent="0.2">
      <c r="A466" s="9"/>
      <c r="B466" s="34"/>
      <c r="C466" s="32"/>
      <c r="D466" s="32"/>
      <c r="T466" s="58"/>
    </row>
    <row r="467" spans="1:20" x14ac:dyDescent="0.2">
      <c r="A467" s="9"/>
      <c r="B467" s="34"/>
      <c r="C467" s="32"/>
      <c r="D467" s="32"/>
      <c r="T467" s="58"/>
    </row>
    <row r="468" spans="1:20" x14ac:dyDescent="0.2">
      <c r="A468" s="9"/>
      <c r="B468" s="34"/>
      <c r="C468" s="32"/>
      <c r="D468" s="32"/>
      <c r="T468" s="58"/>
    </row>
    <row r="469" spans="1:20" x14ac:dyDescent="0.2">
      <c r="A469" s="9"/>
      <c r="B469" s="34"/>
      <c r="C469" s="32"/>
      <c r="D469" s="32"/>
      <c r="T469" s="58"/>
    </row>
    <row r="470" spans="1:20" x14ac:dyDescent="0.2">
      <c r="A470" s="9"/>
      <c r="B470" s="34"/>
      <c r="C470" s="32"/>
      <c r="D470" s="32"/>
      <c r="T470" s="58"/>
    </row>
    <row r="471" spans="1:20" x14ac:dyDescent="0.2">
      <c r="A471" s="9"/>
      <c r="B471" s="34"/>
      <c r="C471" s="32"/>
      <c r="D471" s="32"/>
      <c r="T471" s="58"/>
    </row>
    <row r="472" spans="1:20" x14ac:dyDescent="0.2">
      <c r="A472" s="9"/>
      <c r="B472" s="34"/>
      <c r="C472" s="32"/>
      <c r="D472" s="32"/>
      <c r="T472" s="58"/>
    </row>
    <row r="473" spans="1:20" x14ac:dyDescent="0.2">
      <c r="A473" s="9"/>
      <c r="B473" s="34"/>
      <c r="C473" s="32"/>
      <c r="D473" s="32"/>
      <c r="T473" s="58"/>
    </row>
    <row r="474" spans="1:20" x14ac:dyDescent="0.2">
      <c r="A474" s="9"/>
      <c r="B474" s="34"/>
      <c r="C474" s="32"/>
      <c r="D474" s="32"/>
      <c r="T474" s="58"/>
    </row>
    <row r="475" spans="1:20" x14ac:dyDescent="0.2">
      <c r="A475" s="9"/>
      <c r="B475" s="34"/>
      <c r="C475" s="32"/>
      <c r="D475" s="32"/>
      <c r="T475" s="58"/>
    </row>
    <row r="476" spans="1:20" x14ac:dyDescent="0.2">
      <c r="A476" s="9"/>
      <c r="B476" s="34"/>
      <c r="C476" s="32"/>
      <c r="D476" s="32"/>
      <c r="T476" s="58"/>
    </row>
    <row r="477" spans="1:20" x14ac:dyDescent="0.2">
      <c r="A477" s="9"/>
      <c r="B477" s="34"/>
      <c r="C477" s="32"/>
      <c r="D477" s="32"/>
      <c r="T477" s="58"/>
    </row>
    <row r="478" spans="1:20" x14ac:dyDescent="0.2">
      <c r="A478" s="9"/>
      <c r="B478" s="34"/>
      <c r="C478" s="32"/>
      <c r="D478" s="32"/>
      <c r="T478" s="58"/>
    </row>
    <row r="479" spans="1:20" x14ac:dyDescent="0.2">
      <c r="A479" s="9"/>
      <c r="B479" s="34"/>
      <c r="C479" s="32"/>
      <c r="D479" s="32"/>
    </row>
    <row r="480" spans="1:20" x14ac:dyDescent="0.2">
      <c r="A480" s="9"/>
      <c r="B480" s="34"/>
      <c r="C480" s="32"/>
      <c r="D480" s="32"/>
    </row>
    <row r="481" spans="1:4" x14ac:dyDescent="0.2">
      <c r="A481" s="9"/>
      <c r="B481" s="34"/>
      <c r="C481" s="32"/>
      <c r="D481" s="32"/>
    </row>
    <row r="482" spans="1:4" x14ac:dyDescent="0.2">
      <c r="A482" s="9"/>
      <c r="B482" s="34"/>
      <c r="C482" s="32"/>
      <c r="D482" s="32"/>
    </row>
    <row r="483" spans="1:4" x14ac:dyDescent="0.2">
      <c r="A483" s="9"/>
      <c r="B483" s="34"/>
      <c r="C483" s="32"/>
      <c r="D483" s="32"/>
    </row>
    <row r="484" spans="1:4" x14ac:dyDescent="0.2">
      <c r="A484" s="9"/>
      <c r="B484" s="34"/>
      <c r="C484" s="32"/>
      <c r="D484" s="32"/>
    </row>
    <row r="485" spans="1:4" x14ac:dyDescent="0.2">
      <c r="A485" s="9"/>
      <c r="B485" s="34"/>
      <c r="C485" s="32"/>
      <c r="D485" s="32"/>
    </row>
    <row r="486" spans="1:4" x14ac:dyDescent="0.2">
      <c r="A486" s="9"/>
      <c r="B486" s="34"/>
      <c r="C486" s="32"/>
      <c r="D486" s="32"/>
    </row>
    <row r="487" spans="1:4" x14ac:dyDescent="0.2">
      <c r="A487" s="9"/>
      <c r="B487" s="34"/>
      <c r="C487" s="32"/>
      <c r="D487" s="32"/>
    </row>
    <row r="488" spans="1:4" x14ac:dyDescent="0.2">
      <c r="A488" s="9"/>
      <c r="B488" s="34"/>
      <c r="C488" s="32"/>
      <c r="D488" s="32"/>
    </row>
    <row r="489" spans="1:4" x14ac:dyDescent="0.2">
      <c r="A489" s="9"/>
      <c r="B489" s="34"/>
      <c r="C489" s="32"/>
      <c r="D489" s="32"/>
    </row>
    <row r="490" spans="1:4" x14ac:dyDescent="0.2">
      <c r="A490" s="9"/>
      <c r="B490" s="34"/>
      <c r="C490" s="32"/>
      <c r="D490" s="32"/>
    </row>
    <row r="491" spans="1:4" x14ac:dyDescent="0.2">
      <c r="A491" s="9"/>
      <c r="B491" s="34"/>
      <c r="C491" s="32"/>
      <c r="D491" s="32"/>
    </row>
    <row r="492" spans="1:4" x14ac:dyDescent="0.2">
      <c r="A492" s="9"/>
      <c r="B492" s="34"/>
      <c r="C492" s="32"/>
      <c r="D492" s="32"/>
    </row>
    <row r="493" spans="1:4" x14ac:dyDescent="0.2">
      <c r="A493" s="9"/>
      <c r="B493" s="34"/>
      <c r="C493" s="32"/>
      <c r="D493" s="32"/>
    </row>
    <row r="494" spans="1:4" x14ac:dyDescent="0.2">
      <c r="A494" s="9"/>
      <c r="B494" s="34"/>
      <c r="C494" s="32"/>
      <c r="D494" s="32"/>
    </row>
    <row r="495" spans="1:4" x14ac:dyDescent="0.2">
      <c r="A495" s="9"/>
      <c r="B495" s="34"/>
      <c r="C495" s="32"/>
      <c r="D495" s="32"/>
    </row>
    <row r="496" spans="1:4" x14ac:dyDescent="0.2">
      <c r="A496" s="9"/>
      <c r="B496" s="34"/>
      <c r="C496" s="32"/>
      <c r="D496" s="32"/>
    </row>
    <row r="497" spans="1:4" x14ac:dyDescent="0.2">
      <c r="A497" s="9"/>
      <c r="B497" s="34"/>
      <c r="C497" s="32"/>
      <c r="D497" s="32"/>
    </row>
    <row r="498" spans="1:4" x14ac:dyDescent="0.2">
      <c r="A498" s="9"/>
      <c r="B498" s="34"/>
      <c r="C498" s="32"/>
      <c r="D498" s="32"/>
    </row>
    <row r="499" spans="1:4" x14ac:dyDescent="0.2">
      <c r="A499" s="9"/>
      <c r="B499" s="9"/>
      <c r="C499" s="32"/>
      <c r="D499" s="32"/>
    </row>
    <row r="500" spans="1:4" x14ac:dyDescent="0.2">
      <c r="A500" s="9"/>
      <c r="B500" s="9"/>
      <c r="C500" s="32"/>
      <c r="D500" s="32"/>
    </row>
    <row r="501" spans="1:4" x14ac:dyDescent="0.2">
      <c r="A501" s="9"/>
      <c r="B501" s="9"/>
      <c r="C501" s="32"/>
      <c r="D501" s="32"/>
    </row>
    <row r="502" spans="1:4" x14ac:dyDescent="0.2">
      <c r="A502" s="9"/>
      <c r="B502" s="9"/>
      <c r="C502" s="32"/>
      <c r="D502" s="32"/>
    </row>
    <row r="503" spans="1:4" x14ac:dyDescent="0.2">
      <c r="A503" s="9"/>
      <c r="B503" s="9"/>
      <c r="C503" s="32"/>
      <c r="D503" s="32"/>
    </row>
    <row r="504" spans="1:4" x14ac:dyDescent="0.2">
      <c r="A504" s="9"/>
      <c r="B504" s="9"/>
      <c r="C504" s="32"/>
      <c r="D504" s="32"/>
    </row>
    <row r="505" spans="1:4" x14ac:dyDescent="0.2">
      <c r="A505" s="9"/>
      <c r="B505" s="9"/>
      <c r="C505" s="32"/>
      <c r="D505" s="32"/>
    </row>
    <row r="506" spans="1:4" x14ac:dyDescent="0.2">
      <c r="A506" s="9"/>
      <c r="B506" s="9"/>
      <c r="C506" s="32"/>
      <c r="D506" s="32"/>
    </row>
    <row r="507" spans="1:4" x14ac:dyDescent="0.2">
      <c r="A507" s="9"/>
      <c r="B507" s="9"/>
      <c r="C507" s="32"/>
      <c r="D507" s="32"/>
    </row>
    <row r="508" spans="1:4" x14ac:dyDescent="0.2">
      <c r="A508" s="9"/>
      <c r="B508" s="9"/>
      <c r="C508" s="32"/>
      <c r="D508" s="32"/>
    </row>
    <row r="509" spans="1:4" x14ac:dyDescent="0.2">
      <c r="A509" s="9"/>
      <c r="B509" s="9"/>
      <c r="C509" s="32"/>
      <c r="D509" s="32"/>
    </row>
    <row r="510" spans="1:4" x14ac:dyDescent="0.2">
      <c r="A510" s="9"/>
      <c r="B510" s="9"/>
      <c r="C510" s="32"/>
      <c r="D510" s="32"/>
    </row>
    <row r="511" spans="1:4" x14ac:dyDescent="0.2">
      <c r="A511" s="9"/>
      <c r="B511" s="9"/>
      <c r="C511" s="32"/>
      <c r="D511" s="32"/>
    </row>
    <row r="512" spans="1:4" x14ac:dyDescent="0.2">
      <c r="A512" s="9"/>
      <c r="B512" s="9"/>
      <c r="C512" s="32"/>
      <c r="D512" s="32"/>
    </row>
    <row r="513" spans="1:4" x14ac:dyDescent="0.2">
      <c r="A513" s="9"/>
      <c r="B513" s="9"/>
      <c r="C513" s="32"/>
      <c r="D513" s="32"/>
    </row>
    <row r="514" spans="1:4" x14ac:dyDescent="0.2">
      <c r="A514" s="9"/>
      <c r="B514" s="9"/>
      <c r="C514" s="32"/>
      <c r="D514" s="32"/>
    </row>
    <row r="515" spans="1:4" x14ac:dyDescent="0.2">
      <c r="A515" s="9"/>
      <c r="B515" s="9"/>
      <c r="C515" s="32"/>
      <c r="D515" s="32"/>
    </row>
    <row r="516" spans="1:4" x14ac:dyDescent="0.2">
      <c r="A516" s="9"/>
      <c r="B516" s="9"/>
      <c r="C516" s="32"/>
      <c r="D516" s="32"/>
    </row>
    <row r="517" spans="1:4" x14ac:dyDescent="0.2">
      <c r="A517" s="9"/>
      <c r="B517" s="9"/>
      <c r="C517" s="32"/>
      <c r="D517" s="32"/>
    </row>
    <row r="518" spans="1:4" x14ac:dyDescent="0.2">
      <c r="A518" s="9"/>
      <c r="B518" s="9"/>
      <c r="C518" s="32"/>
      <c r="D518" s="32"/>
    </row>
    <row r="519" spans="1:4" x14ac:dyDescent="0.2">
      <c r="A519" s="9"/>
      <c r="B519" s="9"/>
      <c r="C519" s="32"/>
      <c r="D519" s="32"/>
    </row>
    <row r="520" spans="1:4" x14ac:dyDescent="0.2">
      <c r="A520" s="9"/>
      <c r="B520" s="9"/>
      <c r="C520" s="32"/>
      <c r="D520" s="32"/>
    </row>
    <row r="521" spans="1:4" x14ac:dyDescent="0.2">
      <c r="A521" s="9"/>
      <c r="B521" s="9"/>
      <c r="C521" s="32"/>
      <c r="D521" s="32"/>
    </row>
    <row r="522" spans="1:4" x14ac:dyDescent="0.2">
      <c r="A522" s="9"/>
      <c r="B522" s="9"/>
      <c r="C522" s="32"/>
      <c r="D522" s="32"/>
    </row>
    <row r="523" spans="1:4" x14ac:dyDescent="0.2">
      <c r="A523" s="9"/>
      <c r="B523" s="9"/>
      <c r="C523" s="32"/>
      <c r="D523" s="32"/>
    </row>
    <row r="524" spans="1:4" x14ac:dyDescent="0.2">
      <c r="A524" s="9"/>
      <c r="B524" s="9"/>
      <c r="C524" s="32"/>
      <c r="D524" s="32"/>
    </row>
    <row r="525" spans="1:4" x14ac:dyDescent="0.2">
      <c r="A525" s="9"/>
      <c r="B525" s="9"/>
      <c r="C525" s="32"/>
      <c r="D525" s="32"/>
    </row>
    <row r="526" spans="1:4" x14ac:dyDescent="0.2">
      <c r="A526" s="9"/>
      <c r="B526" s="9"/>
      <c r="C526" s="32"/>
      <c r="D526" s="32"/>
    </row>
    <row r="527" spans="1:4" x14ac:dyDescent="0.2">
      <c r="A527" s="9"/>
      <c r="B527" s="9"/>
      <c r="C527" s="32"/>
      <c r="D527" s="32"/>
    </row>
    <row r="528" spans="1:4" x14ac:dyDescent="0.2">
      <c r="A528" s="9"/>
      <c r="B528" s="9"/>
      <c r="C528" s="32"/>
      <c r="D528" s="32"/>
    </row>
    <row r="529" spans="1:4" x14ac:dyDescent="0.2">
      <c r="A529" s="9"/>
      <c r="B529" s="9"/>
      <c r="C529" s="32"/>
      <c r="D529" s="32"/>
    </row>
    <row r="530" spans="1:4" x14ac:dyDescent="0.2">
      <c r="A530" s="9"/>
      <c r="B530" s="9"/>
      <c r="C530" s="32"/>
      <c r="D530" s="32"/>
    </row>
    <row r="531" spans="1:4" x14ac:dyDescent="0.2">
      <c r="A531" s="9"/>
      <c r="B531" s="9"/>
      <c r="C531" s="32"/>
      <c r="D531" s="32"/>
    </row>
    <row r="532" spans="1:4" x14ac:dyDescent="0.2">
      <c r="A532" s="9"/>
      <c r="B532" s="9"/>
      <c r="C532" s="32"/>
      <c r="D532" s="32"/>
    </row>
    <row r="533" spans="1:4" x14ac:dyDescent="0.2">
      <c r="A533" s="9"/>
      <c r="B533" s="9"/>
      <c r="C533" s="32"/>
      <c r="D533" s="32"/>
    </row>
    <row r="534" spans="1:4" x14ac:dyDescent="0.2">
      <c r="A534" s="9"/>
      <c r="B534" s="9"/>
      <c r="C534" s="32"/>
      <c r="D534" s="32"/>
    </row>
    <row r="535" spans="1:4" x14ac:dyDescent="0.2">
      <c r="A535" s="9"/>
      <c r="B535" s="9"/>
      <c r="C535" s="32"/>
      <c r="D535" s="32"/>
    </row>
    <row r="536" spans="1:4" x14ac:dyDescent="0.2">
      <c r="A536" s="9"/>
      <c r="B536" s="9"/>
      <c r="C536" s="32"/>
      <c r="D536" s="32"/>
    </row>
    <row r="537" spans="1:4" x14ac:dyDescent="0.2">
      <c r="A537" s="9"/>
      <c r="B537" s="9"/>
      <c r="C537" s="32"/>
      <c r="D537" s="32"/>
    </row>
    <row r="538" spans="1:4" x14ac:dyDescent="0.2">
      <c r="A538" s="9"/>
      <c r="B538" s="9"/>
      <c r="C538" s="32"/>
      <c r="D538" s="32"/>
    </row>
    <row r="539" spans="1:4" x14ac:dyDescent="0.2">
      <c r="A539" s="9"/>
      <c r="B539" s="9"/>
      <c r="C539" s="32"/>
      <c r="D539" s="32"/>
    </row>
    <row r="540" spans="1:4" x14ac:dyDescent="0.2">
      <c r="A540" s="9"/>
      <c r="B540" s="9"/>
      <c r="C540" s="32"/>
      <c r="D540" s="32"/>
    </row>
    <row r="541" spans="1:4" x14ac:dyDescent="0.2">
      <c r="A541" s="9"/>
      <c r="B541" s="9"/>
      <c r="C541" s="32"/>
      <c r="D541" s="32"/>
    </row>
    <row r="542" spans="1:4" x14ac:dyDescent="0.2">
      <c r="A542" s="9"/>
      <c r="B542" s="9"/>
      <c r="C542" s="32"/>
      <c r="D542" s="32"/>
    </row>
    <row r="543" spans="1:4" x14ac:dyDescent="0.2">
      <c r="A543" s="9"/>
      <c r="B543" s="9"/>
      <c r="C543" s="32"/>
      <c r="D543" s="32"/>
    </row>
    <row r="544" spans="1:4" x14ac:dyDescent="0.2">
      <c r="A544" s="9"/>
      <c r="B544" s="9"/>
      <c r="C544" s="32"/>
      <c r="D544" s="3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</sheetData>
  <protectedRanges>
    <protectedRange sqref="A302:D305" name="Range1"/>
  </protectedRanges>
  <phoneticPr fontId="8" type="noConversion"/>
  <hyperlinks>
    <hyperlink ref="H65100" r:id="rId1" display="http://vsolj.cetus-net.org/bulletin.html" xr:uid="{00000000-0004-0000-0000-000000000000}"/>
    <hyperlink ref="H65093" r:id="rId2" display="http://vsolj.cetus-net.org/bulletin.html" xr:uid="{00000000-0004-0000-0000-000001000000}"/>
    <hyperlink ref="AP2590" r:id="rId3" display="http://cdsbib.u-strasbg.fr/cgi-bin/cdsbib?1990RMxAA..21..381G" xr:uid="{00000000-0004-0000-0000-000002000000}"/>
    <hyperlink ref="AP2593" r:id="rId4" display="http://cdsbib.u-strasbg.fr/cgi-bin/cdsbib?1990RMxAA..21..381G" xr:uid="{00000000-0004-0000-0000-000003000000}"/>
    <hyperlink ref="AP2591" r:id="rId5" display="http://cdsbib.u-strasbg.fr/cgi-bin/cdsbib?1990RMxAA..21..381G" xr:uid="{00000000-0004-0000-0000-000004000000}"/>
    <hyperlink ref="AP2569" r:id="rId6" display="http://cdsbib.u-strasbg.fr/cgi-bin/cdsbib?1990RMxAA..21..381G" xr:uid="{00000000-0004-0000-0000-000005000000}"/>
    <hyperlink ref="I65100" r:id="rId7" display="http://vsolj.cetus-net.org/bulletin.html" xr:uid="{00000000-0004-0000-0000-000006000000}"/>
    <hyperlink ref="AQ2703" r:id="rId8" display="http://cdsbib.u-strasbg.fr/cgi-bin/cdsbib?1990RMxAA..21..381G" xr:uid="{00000000-0004-0000-0000-000007000000}"/>
    <hyperlink ref="AQ972" r:id="rId9" display="http://cdsbib.u-strasbg.fr/cgi-bin/cdsbib?1990RMxAA..21..381G" xr:uid="{00000000-0004-0000-0000-000008000000}"/>
    <hyperlink ref="AQ2704" r:id="rId10" display="http://cdsbib.u-strasbg.fr/cgi-bin/cdsbib?1990RMxAA..21..381G" xr:uid="{00000000-0004-0000-0000-000009000000}"/>
    <hyperlink ref="H65097" r:id="rId11" display="https://www.aavso.org/ejaavso" xr:uid="{00000000-0004-0000-0000-00000A000000}"/>
    <hyperlink ref="H65108" r:id="rId12" display="http://vsolj.cetus-net.org/bulletin.html" xr:uid="{00000000-0004-0000-0000-00000B000000}"/>
    <hyperlink ref="H65101" r:id="rId13" display="https://www.aavso.org/ejaavso" xr:uid="{00000000-0004-0000-0000-00000C000000}"/>
    <hyperlink ref="AP1959" r:id="rId14" display="http://cdsbib.u-strasbg.fr/cgi-bin/cdsbib?1990RMxAA..21..381G" xr:uid="{00000000-0004-0000-0000-00000D000000}"/>
    <hyperlink ref="AP1956" r:id="rId15" display="http://cdsbib.u-strasbg.fr/cgi-bin/cdsbib?1990RMxAA..21..381G" xr:uid="{00000000-0004-0000-0000-00000E000000}"/>
    <hyperlink ref="AP1958" r:id="rId16" display="http://cdsbib.u-strasbg.fr/cgi-bin/cdsbib?1990RMxAA..21..381G" xr:uid="{00000000-0004-0000-0000-00000F000000}"/>
    <hyperlink ref="AP1934" r:id="rId17" display="http://cdsbib.u-strasbg.fr/cgi-bin/cdsbib?1990RMxAA..21..381G" xr:uid="{00000000-0004-0000-0000-000010000000}"/>
    <hyperlink ref="I65108" r:id="rId18" display="http://vsolj.cetus-net.org/bulletin.html" xr:uid="{00000000-0004-0000-0000-000011000000}"/>
    <hyperlink ref="AQ2095" r:id="rId19" display="http://cdsbib.u-strasbg.fr/cgi-bin/cdsbib?1990RMxAA..21..381G" xr:uid="{00000000-0004-0000-0000-000012000000}"/>
    <hyperlink ref="AQ3739" r:id="rId20" display="http://cdsbib.u-strasbg.fr/cgi-bin/cdsbib?1990RMxAA..21..381G" xr:uid="{00000000-0004-0000-0000-000013000000}"/>
    <hyperlink ref="AQ2096" r:id="rId21" display="http://cdsbib.u-strasbg.fr/cgi-bin/cdsbib?1990RMxAA..21..381G" xr:uid="{00000000-0004-0000-0000-000014000000}"/>
    <hyperlink ref="H65105" r:id="rId22" display="https://www.aavso.org/ejaavso" xr:uid="{00000000-0004-0000-0000-000015000000}"/>
    <hyperlink ref="H2946" r:id="rId23" display="http://vsolj.cetus-net.org/bulletin.html" xr:uid="{00000000-0004-0000-0000-000016000000}"/>
    <hyperlink ref="AP6184" r:id="rId24" display="http://cdsbib.u-strasbg.fr/cgi-bin/cdsbib?1990RMxAA..21..381G" xr:uid="{00000000-0004-0000-0000-000017000000}"/>
    <hyperlink ref="AP6187" r:id="rId25" display="http://cdsbib.u-strasbg.fr/cgi-bin/cdsbib?1990RMxAA..21..381G" xr:uid="{00000000-0004-0000-0000-000018000000}"/>
    <hyperlink ref="AP6185" r:id="rId26" display="http://cdsbib.u-strasbg.fr/cgi-bin/cdsbib?1990RMxAA..21..381G" xr:uid="{00000000-0004-0000-0000-000019000000}"/>
    <hyperlink ref="AP6163" r:id="rId27" display="http://cdsbib.u-strasbg.fr/cgi-bin/cdsbib?1990RMxAA..21..381G" xr:uid="{00000000-0004-0000-0000-00001A000000}"/>
    <hyperlink ref="I2946" r:id="rId28" display="http://vsolj.cetus-net.org/bulletin.html" xr:uid="{00000000-0004-0000-0000-00001B000000}"/>
    <hyperlink ref="AQ6297" r:id="rId29" display="http://cdsbib.u-strasbg.fr/cgi-bin/cdsbib?1990RMxAA..21..381G" xr:uid="{00000000-0004-0000-0000-00001C000000}"/>
    <hyperlink ref="AQ849" r:id="rId30" display="http://cdsbib.u-strasbg.fr/cgi-bin/cdsbib?1990RMxAA..21..381G" xr:uid="{00000000-0004-0000-0000-00001D000000}"/>
    <hyperlink ref="AQ6298" r:id="rId31" display="http://cdsbib.u-strasbg.fr/cgi-bin/cdsbib?1990RMxAA..21..381G" xr:uid="{00000000-0004-0000-0000-00001E000000}"/>
    <hyperlink ref="H65262" r:id="rId32" display="http://vsolj.cetus-net.org/bulletin.html" xr:uid="{00000000-0004-0000-0000-00001F000000}"/>
    <hyperlink ref="H65255" r:id="rId33" display="https://www.aavso.org/ejaavso" xr:uid="{00000000-0004-0000-0000-000020000000}"/>
    <hyperlink ref="I65262" r:id="rId34" display="http://vsolj.cetus-net.org/bulletin.html" xr:uid="{00000000-0004-0000-0000-000021000000}"/>
    <hyperlink ref="AQ58913" r:id="rId35" display="http://cdsbib.u-strasbg.fr/cgi-bin/cdsbib?1990RMxAA..21..381G" xr:uid="{00000000-0004-0000-0000-000022000000}"/>
    <hyperlink ref="H65259" r:id="rId36" display="https://www.aavso.org/ejaavso" xr:uid="{00000000-0004-0000-0000-000023000000}"/>
    <hyperlink ref="AP6277" r:id="rId37" display="http://cdsbib.u-strasbg.fr/cgi-bin/cdsbib?1990RMxAA..21..381G" xr:uid="{00000000-0004-0000-0000-000024000000}"/>
    <hyperlink ref="AP6280" r:id="rId38" display="http://cdsbib.u-strasbg.fr/cgi-bin/cdsbib?1990RMxAA..21..381G" xr:uid="{00000000-0004-0000-0000-000025000000}"/>
    <hyperlink ref="AP6278" r:id="rId39" display="http://cdsbib.u-strasbg.fr/cgi-bin/cdsbib?1990RMxAA..21..381G" xr:uid="{00000000-0004-0000-0000-000026000000}"/>
    <hyperlink ref="AP6262" r:id="rId40" display="http://cdsbib.u-strasbg.fr/cgi-bin/cdsbib?1990RMxAA..21..381G" xr:uid="{00000000-0004-0000-0000-000027000000}"/>
    <hyperlink ref="AQ6491" r:id="rId41" display="http://cdsbib.u-strasbg.fr/cgi-bin/cdsbib?1990RMxAA..21..381G" xr:uid="{00000000-0004-0000-0000-000028000000}"/>
    <hyperlink ref="AQ6495" r:id="rId42" display="http://cdsbib.u-strasbg.fr/cgi-bin/cdsbib?1990RMxAA..21..381G" xr:uid="{00000000-0004-0000-0000-000029000000}"/>
    <hyperlink ref="AQ639" r:id="rId43" display="http://cdsbib.u-strasbg.fr/cgi-bin/cdsbib?1990RMxAA..21..381G" xr:uid="{00000000-0004-0000-0000-00002A000000}"/>
    <hyperlink ref="I3383" r:id="rId44" display="http://vsolj.cetus-net.org/bulletin.html" xr:uid="{00000000-0004-0000-0000-00002B000000}"/>
    <hyperlink ref="H3383" r:id="rId45" display="http://vsolj.cetus-net.org/bulletin.html" xr:uid="{00000000-0004-0000-0000-00002C000000}"/>
    <hyperlink ref="AQ1300" r:id="rId46" display="http://cdsbib.u-strasbg.fr/cgi-bin/cdsbib?1990RMxAA..21..381G" xr:uid="{00000000-0004-0000-0000-00002D000000}"/>
    <hyperlink ref="AQ1299" r:id="rId47" display="http://cdsbib.u-strasbg.fr/cgi-bin/cdsbib?1990RMxAA..21..381G" xr:uid="{00000000-0004-0000-0000-00002E000000}"/>
    <hyperlink ref="AP4553" r:id="rId48" display="http://cdsbib.u-strasbg.fr/cgi-bin/cdsbib?1990RMxAA..21..381G" xr:uid="{00000000-0004-0000-0000-00002F000000}"/>
    <hyperlink ref="AP4571" r:id="rId49" display="http://cdsbib.u-strasbg.fr/cgi-bin/cdsbib?1990RMxAA..21..381G" xr:uid="{00000000-0004-0000-0000-000030000000}"/>
    <hyperlink ref="AP4572" r:id="rId50" display="http://cdsbib.u-strasbg.fr/cgi-bin/cdsbib?1990RMxAA..21..381G" xr:uid="{00000000-0004-0000-0000-000031000000}"/>
    <hyperlink ref="AP4568" r:id="rId51" display="http://cdsbib.u-strasbg.fr/cgi-bin/cdsbib?1990RMxAA..21..381G" xr:uid="{00000000-0004-0000-00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66"/>
  <sheetViews>
    <sheetView topLeftCell="A141" workbookViewId="0">
      <selection activeCell="A112" sqref="A112:D188"/>
    </sheetView>
  </sheetViews>
  <sheetFormatPr defaultRowHeight="12.75" x14ac:dyDescent="0.2"/>
  <cols>
    <col min="1" max="1" width="19.7109375" style="12" customWidth="1"/>
    <col min="2" max="2" width="4.42578125" style="17" customWidth="1"/>
    <col min="3" max="3" width="12.7109375" style="12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12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 x14ac:dyDescent="0.25">
      <c r="A1" s="39" t="s">
        <v>156</v>
      </c>
      <c r="I1" s="40" t="s">
        <v>157</v>
      </c>
      <c r="J1" s="41" t="s">
        <v>158</v>
      </c>
    </row>
    <row r="2" spans="1:16" x14ac:dyDescent="0.2">
      <c r="I2" s="42" t="s">
        <v>159</v>
      </c>
      <c r="J2" s="43" t="s">
        <v>160</v>
      </c>
    </row>
    <row r="3" spans="1:16" x14ac:dyDescent="0.2">
      <c r="A3" s="44" t="s">
        <v>161</v>
      </c>
      <c r="I3" s="42" t="s">
        <v>162</v>
      </c>
      <c r="J3" s="43" t="s">
        <v>60</v>
      </c>
    </row>
    <row r="4" spans="1:16" x14ac:dyDescent="0.2">
      <c r="I4" s="42" t="s">
        <v>163</v>
      </c>
      <c r="J4" s="43" t="s">
        <v>60</v>
      </c>
    </row>
    <row r="5" spans="1:16" ht="13.5" thickBot="1" x14ac:dyDescent="0.25">
      <c r="I5" s="45" t="s">
        <v>164</v>
      </c>
      <c r="J5" s="46" t="s">
        <v>145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AN 263.152 </v>
      </c>
      <c r="B11" s="19" t="str">
        <f t="shared" ref="B11:B42" si="1">IF(H11=INT(H11),"I","II")</f>
        <v>I</v>
      </c>
      <c r="C11" s="12">
        <f t="shared" ref="C11:C42" si="2">1*G11</f>
        <v>28443.417000000001</v>
      </c>
      <c r="D11" s="17" t="str">
        <f t="shared" ref="D11:D42" si="3">VLOOKUP(F11,I$1:J$5,2,FALSE)</f>
        <v>vis</v>
      </c>
      <c r="E11" s="47">
        <f>VLOOKUP(C11,Active!C$21:E$973,3,FALSE)</f>
        <v>0</v>
      </c>
      <c r="F11" s="19" t="s">
        <v>164</v>
      </c>
      <c r="G11" s="17" t="str">
        <f t="shared" ref="G11:G42" si="4">MID(I11,3,LEN(I11)-3)</f>
        <v>28443.417</v>
      </c>
      <c r="H11" s="12">
        <f t="shared" ref="H11:H42" si="5">1*K11</f>
        <v>-14846</v>
      </c>
      <c r="I11" s="48" t="s">
        <v>256</v>
      </c>
      <c r="J11" s="49" t="s">
        <v>257</v>
      </c>
      <c r="K11" s="48">
        <v>-14846</v>
      </c>
      <c r="L11" s="48" t="s">
        <v>258</v>
      </c>
      <c r="M11" s="49" t="s">
        <v>175</v>
      </c>
      <c r="N11" s="49"/>
      <c r="O11" s="50" t="s">
        <v>240</v>
      </c>
      <c r="P11" s="50" t="s">
        <v>241</v>
      </c>
    </row>
    <row r="12" spans="1:16" ht="12.75" customHeight="1" thickBot="1" x14ac:dyDescent="0.25">
      <c r="A12" s="12" t="str">
        <f t="shared" si="0"/>
        <v> MVS 3.120 </v>
      </c>
      <c r="B12" s="19" t="str">
        <f t="shared" si="1"/>
        <v>I</v>
      </c>
      <c r="C12" s="12">
        <f t="shared" si="2"/>
        <v>35991.525000000001</v>
      </c>
      <c r="D12" s="17" t="str">
        <f t="shared" si="3"/>
        <v>pg</v>
      </c>
      <c r="E12" s="47">
        <f>VLOOKUP(C12,Active!C$21:E$973,3,FALSE)</f>
        <v>4091.9959470953913</v>
      </c>
      <c r="F12" s="19" t="str">
        <f>LEFT(M12,1)</f>
        <v>P</v>
      </c>
      <c r="G12" s="17" t="str">
        <f t="shared" si="4"/>
        <v>35991.525</v>
      </c>
      <c r="H12" s="12">
        <f t="shared" si="5"/>
        <v>-10754</v>
      </c>
      <c r="I12" s="48" t="s">
        <v>372</v>
      </c>
      <c r="J12" s="49" t="s">
        <v>373</v>
      </c>
      <c r="K12" s="48">
        <v>-10754</v>
      </c>
      <c r="L12" s="48" t="s">
        <v>347</v>
      </c>
      <c r="M12" s="49" t="s">
        <v>169</v>
      </c>
      <c r="N12" s="49"/>
      <c r="O12" s="50" t="s">
        <v>363</v>
      </c>
      <c r="P12" s="50" t="s">
        <v>364</v>
      </c>
    </row>
    <row r="13" spans="1:16" ht="12.75" customHeight="1" thickBot="1" x14ac:dyDescent="0.25">
      <c r="A13" s="12" t="str">
        <f t="shared" si="0"/>
        <v> MVS 3.120 </v>
      </c>
      <c r="B13" s="19" t="str">
        <f t="shared" si="1"/>
        <v>I</v>
      </c>
      <c r="C13" s="12">
        <f t="shared" si="2"/>
        <v>36137.292000000001</v>
      </c>
      <c r="D13" s="17" t="str">
        <f t="shared" si="3"/>
        <v>vis</v>
      </c>
      <c r="E13" s="47">
        <f>VLOOKUP(C13,Active!C$21:E$973,3,FALSE)</f>
        <v>4171.0194551347904</v>
      </c>
      <c r="F13" s="19" t="s">
        <v>164</v>
      </c>
      <c r="G13" s="17" t="str">
        <f t="shared" si="4"/>
        <v>36137.292</v>
      </c>
      <c r="H13" s="12">
        <f t="shared" si="5"/>
        <v>-10675</v>
      </c>
      <c r="I13" s="48" t="s">
        <v>378</v>
      </c>
      <c r="J13" s="49" t="s">
        <v>379</v>
      </c>
      <c r="K13" s="48">
        <v>-10675</v>
      </c>
      <c r="L13" s="48" t="s">
        <v>380</v>
      </c>
      <c r="M13" s="49" t="s">
        <v>169</v>
      </c>
      <c r="N13" s="49"/>
      <c r="O13" s="50" t="s">
        <v>363</v>
      </c>
      <c r="P13" s="50" t="s">
        <v>364</v>
      </c>
    </row>
    <row r="14" spans="1:16" ht="12.75" customHeight="1" thickBot="1" x14ac:dyDescent="0.25">
      <c r="A14" s="12" t="str">
        <f t="shared" si="0"/>
        <v> MVS 3.120 </v>
      </c>
      <c r="B14" s="19" t="str">
        <f t="shared" si="1"/>
        <v>I</v>
      </c>
      <c r="C14" s="12">
        <f t="shared" si="2"/>
        <v>36456.402000000002</v>
      </c>
      <c r="D14" s="17" t="str">
        <f t="shared" si="3"/>
        <v>vis</v>
      </c>
      <c r="E14" s="47">
        <f>VLOOKUP(C14,Active!C$21:E$973,3,FALSE)</f>
        <v>4344.0160294654188</v>
      </c>
      <c r="F14" s="19" t="s">
        <v>164</v>
      </c>
      <c r="G14" s="17" t="str">
        <f t="shared" si="4"/>
        <v>36456.402</v>
      </c>
      <c r="H14" s="12">
        <f t="shared" si="5"/>
        <v>-10502</v>
      </c>
      <c r="I14" s="48" t="s">
        <v>381</v>
      </c>
      <c r="J14" s="49" t="s">
        <v>382</v>
      </c>
      <c r="K14" s="48">
        <v>-10502</v>
      </c>
      <c r="L14" s="48" t="s">
        <v>383</v>
      </c>
      <c r="M14" s="49" t="s">
        <v>169</v>
      </c>
      <c r="N14" s="49"/>
      <c r="O14" s="50" t="s">
        <v>363</v>
      </c>
      <c r="P14" s="50" t="s">
        <v>364</v>
      </c>
    </row>
    <row r="15" spans="1:16" ht="12.75" customHeight="1" thickBot="1" x14ac:dyDescent="0.25">
      <c r="A15" s="12" t="str">
        <f t="shared" si="0"/>
        <v> MVS 3.120 </v>
      </c>
      <c r="B15" s="19" t="str">
        <f t="shared" si="1"/>
        <v>I</v>
      </c>
      <c r="C15" s="12">
        <f t="shared" si="2"/>
        <v>36480.326999999997</v>
      </c>
      <c r="D15" s="17" t="str">
        <f t="shared" si="3"/>
        <v>vis</v>
      </c>
      <c r="E15" s="47">
        <f>VLOOKUP(C15,Active!C$21:E$973,3,FALSE)</f>
        <v>4356.9863000331216</v>
      </c>
      <c r="F15" s="19" t="s">
        <v>164</v>
      </c>
      <c r="G15" s="17" t="str">
        <f t="shared" si="4"/>
        <v>36480.327</v>
      </c>
      <c r="H15" s="12">
        <f t="shared" si="5"/>
        <v>-10489</v>
      </c>
      <c r="I15" s="48" t="s">
        <v>384</v>
      </c>
      <c r="J15" s="49" t="s">
        <v>385</v>
      </c>
      <c r="K15" s="48">
        <v>-10489</v>
      </c>
      <c r="L15" s="48" t="s">
        <v>386</v>
      </c>
      <c r="M15" s="49" t="s">
        <v>169</v>
      </c>
      <c r="N15" s="49"/>
      <c r="O15" s="50" t="s">
        <v>363</v>
      </c>
      <c r="P15" s="50" t="s">
        <v>364</v>
      </c>
    </row>
    <row r="16" spans="1:16" ht="12.75" customHeight="1" thickBot="1" x14ac:dyDescent="0.25">
      <c r="A16" s="12" t="str">
        <f t="shared" si="0"/>
        <v> HABZ 7 </v>
      </c>
      <c r="B16" s="19" t="str">
        <f t="shared" si="1"/>
        <v>I</v>
      </c>
      <c r="C16" s="12">
        <f t="shared" si="2"/>
        <v>36480.356</v>
      </c>
      <c r="D16" s="17" t="str">
        <f t="shared" si="3"/>
        <v>vis</v>
      </c>
      <c r="E16" s="47">
        <f>VLOOKUP(C16,Active!C$21:E$973,3,FALSE)</f>
        <v>4357.0020215732047</v>
      </c>
      <c r="F16" s="19" t="s">
        <v>164</v>
      </c>
      <c r="G16" s="17" t="str">
        <f t="shared" si="4"/>
        <v>36480.356</v>
      </c>
      <c r="H16" s="12">
        <f t="shared" si="5"/>
        <v>-10489</v>
      </c>
      <c r="I16" s="48" t="s">
        <v>387</v>
      </c>
      <c r="J16" s="49" t="s">
        <v>388</v>
      </c>
      <c r="K16" s="48">
        <v>-10489</v>
      </c>
      <c r="L16" s="48" t="s">
        <v>389</v>
      </c>
      <c r="M16" s="49" t="s">
        <v>169</v>
      </c>
      <c r="N16" s="49"/>
      <c r="O16" s="50" t="s">
        <v>390</v>
      </c>
      <c r="P16" s="50" t="s">
        <v>391</v>
      </c>
    </row>
    <row r="17" spans="1:16" ht="12.75" customHeight="1" thickBot="1" x14ac:dyDescent="0.25">
      <c r="A17" s="12" t="str">
        <f t="shared" si="0"/>
        <v> MVS 3.120 </v>
      </c>
      <c r="B17" s="19" t="str">
        <f t="shared" si="1"/>
        <v>I</v>
      </c>
      <c r="C17" s="12">
        <f t="shared" si="2"/>
        <v>36541.224000000002</v>
      </c>
      <c r="D17" s="17" t="str">
        <f t="shared" si="3"/>
        <v>vis</v>
      </c>
      <c r="E17" s="47">
        <f>VLOOKUP(C17,Active!C$21:E$973,3,FALSE)</f>
        <v>4389.9999078392484</v>
      </c>
      <c r="F17" s="19" t="s">
        <v>164</v>
      </c>
      <c r="G17" s="17" t="str">
        <f t="shared" si="4"/>
        <v>36541.224</v>
      </c>
      <c r="H17" s="12">
        <f t="shared" si="5"/>
        <v>-10456</v>
      </c>
      <c r="I17" s="48" t="s">
        <v>392</v>
      </c>
      <c r="J17" s="49" t="s">
        <v>393</v>
      </c>
      <c r="K17" s="48">
        <v>-10456</v>
      </c>
      <c r="L17" s="48" t="s">
        <v>394</v>
      </c>
      <c r="M17" s="49" t="s">
        <v>169</v>
      </c>
      <c r="N17" s="49"/>
      <c r="O17" s="50" t="s">
        <v>363</v>
      </c>
      <c r="P17" s="50" t="s">
        <v>364</v>
      </c>
    </row>
    <row r="18" spans="1:16" ht="12.75" customHeight="1" thickBot="1" x14ac:dyDescent="0.25">
      <c r="A18" s="12" t="str">
        <f t="shared" si="0"/>
        <v> HABZ 7 </v>
      </c>
      <c r="B18" s="19" t="str">
        <f t="shared" si="1"/>
        <v>I</v>
      </c>
      <c r="C18" s="12">
        <f t="shared" si="2"/>
        <v>36847.398000000001</v>
      </c>
      <c r="D18" s="17" t="str">
        <f t="shared" si="3"/>
        <v>vis</v>
      </c>
      <c r="E18" s="47">
        <f>VLOOKUP(C18,Active!C$21:E$973,3,FALSE)</f>
        <v>4555.9835910491311</v>
      </c>
      <c r="F18" s="19" t="s">
        <v>164</v>
      </c>
      <c r="G18" s="17" t="str">
        <f t="shared" si="4"/>
        <v>36847.398</v>
      </c>
      <c r="H18" s="12">
        <f t="shared" si="5"/>
        <v>-10290</v>
      </c>
      <c r="I18" s="48" t="s">
        <v>398</v>
      </c>
      <c r="J18" s="49" t="s">
        <v>399</v>
      </c>
      <c r="K18" s="48">
        <v>-10290</v>
      </c>
      <c r="L18" s="48" t="s">
        <v>337</v>
      </c>
      <c r="M18" s="49" t="s">
        <v>169</v>
      </c>
      <c r="N18" s="49"/>
      <c r="O18" s="50" t="s">
        <v>390</v>
      </c>
      <c r="P18" s="50" t="s">
        <v>391</v>
      </c>
    </row>
    <row r="19" spans="1:16" ht="12.75" customHeight="1" thickBot="1" x14ac:dyDescent="0.25">
      <c r="A19" s="12" t="str">
        <f t="shared" si="0"/>
        <v> HABZ 7 </v>
      </c>
      <c r="B19" s="19" t="str">
        <f t="shared" si="1"/>
        <v>I</v>
      </c>
      <c r="C19" s="12">
        <f t="shared" si="2"/>
        <v>36897.266000000003</v>
      </c>
      <c r="D19" s="17" t="str">
        <f t="shared" si="3"/>
        <v>vis</v>
      </c>
      <c r="E19" s="47">
        <f>VLOOKUP(C19,Active!C$21:E$973,3,FALSE)</f>
        <v>4583.018134525425</v>
      </c>
      <c r="F19" s="19" t="s">
        <v>164</v>
      </c>
      <c r="G19" s="17" t="str">
        <f t="shared" si="4"/>
        <v>36897.266</v>
      </c>
      <c r="H19" s="12">
        <f t="shared" si="5"/>
        <v>-10263</v>
      </c>
      <c r="I19" s="48" t="s">
        <v>403</v>
      </c>
      <c r="J19" s="49" t="s">
        <v>404</v>
      </c>
      <c r="K19" s="48">
        <v>-10263</v>
      </c>
      <c r="L19" s="48" t="s">
        <v>405</v>
      </c>
      <c r="M19" s="49" t="s">
        <v>169</v>
      </c>
      <c r="N19" s="49"/>
      <c r="O19" s="50" t="s">
        <v>390</v>
      </c>
      <c r="P19" s="50" t="s">
        <v>391</v>
      </c>
    </row>
    <row r="20" spans="1:16" ht="12.75" customHeight="1" thickBot="1" x14ac:dyDescent="0.25">
      <c r="A20" s="12" t="str">
        <f t="shared" si="0"/>
        <v> MVS 3.120 </v>
      </c>
      <c r="B20" s="19" t="str">
        <f t="shared" si="1"/>
        <v>I</v>
      </c>
      <c r="C20" s="12">
        <f t="shared" si="2"/>
        <v>37107.51</v>
      </c>
      <c r="D20" s="17" t="str">
        <f t="shared" si="3"/>
        <v>vis</v>
      </c>
      <c r="E20" s="47">
        <f>VLOOKUP(C20,Active!C$21:E$973,3,FALSE)</f>
        <v>4696.9960473879746</v>
      </c>
      <c r="F20" s="19" t="s">
        <v>164</v>
      </c>
      <c r="G20" s="17" t="str">
        <f t="shared" si="4"/>
        <v>37107.510</v>
      </c>
      <c r="H20" s="12">
        <f t="shared" si="5"/>
        <v>-10149</v>
      </c>
      <c r="I20" s="48" t="s">
        <v>406</v>
      </c>
      <c r="J20" s="49" t="s">
        <v>407</v>
      </c>
      <c r="K20" s="48">
        <v>-10149</v>
      </c>
      <c r="L20" s="48" t="s">
        <v>408</v>
      </c>
      <c r="M20" s="49" t="s">
        <v>169</v>
      </c>
      <c r="N20" s="49"/>
      <c r="O20" s="50" t="s">
        <v>363</v>
      </c>
      <c r="P20" s="50" t="s">
        <v>364</v>
      </c>
    </row>
    <row r="21" spans="1:16" ht="12.75" customHeight="1" thickBot="1" x14ac:dyDescent="0.25">
      <c r="A21" s="12" t="str">
        <f t="shared" si="0"/>
        <v> AA 17.60 </v>
      </c>
      <c r="B21" s="19" t="str">
        <f t="shared" si="1"/>
        <v>I</v>
      </c>
      <c r="C21" s="12">
        <f t="shared" si="2"/>
        <v>37192.374000000003</v>
      </c>
      <c r="D21" s="17" t="str">
        <f t="shared" si="3"/>
        <v>vis</v>
      </c>
      <c r="E21" s="47">
        <f>VLOOKUP(C21,Active!C$21:E$973,3,FALSE)</f>
        <v>4743.0026948888199</v>
      </c>
      <c r="F21" s="19" t="s">
        <v>164</v>
      </c>
      <c r="G21" s="17" t="str">
        <f t="shared" si="4"/>
        <v>37192.374</v>
      </c>
      <c r="H21" s="12">
        <f t="shared" si="5"/>
        <v>-10103</v>
      </c>
      <c r="I21" s="48" t="s">
        <v>409</v>
      </c>
      <c r="J21" s="49" t="s">
        <v>410</v>
      </c>
      <c r="K21" s="48">
        <v>-10103</v>
      </c>
      <c r="L21" s="48" t="s">
        <v>411</v>
      </c>
      <c r="M21" s="49" t="s">
        <v>175</v>
      </c>
      <c r="N21" s="49"/>
      <c r="O21" s="50" t="s">
        <v>412</v>
      </c>
      <c r="P21" s="50" t="s">
        <v>413</v>
      </c>
    </row>
    <row r="22" spans="1:16" ht="12.75" customHeight="1" thickBot="1" x14ac:dyDescent="0.25">
      <c r="A22" s="12" t="str">
        <f t="shared" si="0"/>
        <v> AA 17.60 </v>
      </c>
      <c r="B22" s="19" t="str">
        <f t="shared" si="1"/>
        <v>I</v>
      </c>
      <c r="C22" s="12">
        <f t="shared" si="2"/>
        <v>37192.387999999999</v>
      </c>
      <c r="D22" s="17" t="str">
        <f t="shared" si="3"/>
        <v>vis</v>
      </c>
      <c r="E22" s="47">
        <f>VLOOKUP(C22,Active!C$21:E$973,3,FALSE)</f>
        <v>4743.0102845978226</v>
      </c>
      <c r="F22" s="19" t="s">
        <v>164</v>
      </c>
      <c r="G22" s="17" t="str">
        <f t="shared" si="4"/>
        <v>37192.388</v>
      </c>
      <c r="H22" s="12">
        <f t="shared" si="5"/>
        <v>-10103</v>
      </c>
      <c r="I22" s="48" t="s">
        <v>423</v>
      </c>
      <c r="J22" s="49" t="s">
        <v>424</v>
      </c>
      <c r="K22" s="48">
        <v>-10103</v>
      </c>
      <c r="L22" s="48" t="s">
        <v>425</v>
      </c>
      <c r="M22" s="49" t="s">
        <v>175</v>
      </c>
      <c r="N22" s="49"/>
      <c r="O22" s="50" t="s">
        <v>426</v>
      </c>
      <c r="P22" s="50" t="s">
        <v>413</v>
      </c>
    </row>
    <row r="23" spans="1:16" ht="12.75" customHeight="1" thickBot="1" x14ac:dyDescent="0.25">
      <c r="A23" s="12" t="str">
        <f t="shared" si="0"/>
        <v> AA 17.60 </v>
      </c>
      <c r="B23" s="19" t="str">
        <f t="shared" si="1"/>
        <v>I</v>
      </c>
      <c r="C23" s="12">
        <f t="shared" si="2"/>
        <v>37548.385999999999</v>
      </c>
      <c r="D23" s="17" t="str">
        <f t="shared" si="3"/>
        <v>vis</v>
      </c>
      <c r="E23" s="47">
        <f>VLOOKUP(C23,Active!C$21:E$973,3,FALSE)</f>
        <v>4936.0046579128393</v>
      </c>
      <c r="F23" s="19" t="s">
        <v>164</v>
      </c>
      <c r="G23" s="17" t="str">
        <f t="shared" si="4"/>
        <v>37548.386</v>
      </c>
      <c r="H23" s="12">
        <f t="shared" si="5"/>
        <v>-9910</v>
      </c>
      <c r="I23" s="48" t="s">
        <v>427</v>
      </c>
      <c r="J23" s="49" t="s">
        <v>428</v>
      </c>
      <c r="K23" s="48">
        <v>-9910</v>
      </c>
      <c r="L23" s="48" t="s">
        <v>429</v>
      </c>
      <c r="M23" s="49" t="s">
        <v>175</v>
      </c>
      <c r="N23" s="49"/>
      <c r="O23" s="50" t="s">
        <v>426</v>
      </c>
      <c r="P23" s="50" t="s">
        <v>413</v>
      </c>
    </row>
    <row r="24" spans="1:16" ht="12.75" customHeight="1" thickBot="1" x14ac:dyDescent="0.25">
      <c r="A24" s="12" t="str">
        <f t="shared" si="0"/>
        <v> AA 17.60 </v>
      </c>
      <c r="B24" s="19" t="str">
        <f t="shared" si="1"/>
        <v>I</v>
      </c>
      <c r="C24" s="12">
        <f t="shared" si="2"/>
        <v>37548.387000000002</v>
      </c>
      <c r="D24" s="17" t="str">
        <f t="shared" si="3"/>
        <v>vis</v>
      </c>
      <c r="E24" s="47">
        <f>VLOOKUP(C24,Active!C$21:E$973,3,FALSE)</f>
        <v>4936.0052000349133</v>
      </c>
      <c r="F24" s="19" t="s">
        <v>164</v>
      </c>
      <c r="G24" s="17" t="str">
        <f t="shared" si="4"/>
        <v>37548.387</v>
      </c>
      <c r="H24" s="12">
        <f t="shared" si="5"/>
        <v>-9910</v>
      </c>
      <c r="I24" s="48" t="s">
        <v>430</v>
      </c>
      <c r="J24" s="49" t="s">
        <v>431</v>
      </c>
      <c r="K24" s="48">
        <v>-9910</v>
      </c>
      <c r="L24" s="48" t="s">
        <v>432</v>
      </c>
      <c r="M24" s="49" t="s">
        <v>175</v>
      </c>
      <c r="N24" s="49"/>
      <c r="O24" s="50" t="s">
        <v>433</v>
      </c>
      <c r="P24" s="50" t="s">
        <v>413</v>
      </c>
    </row>
    <row r="25" spans="1:16" ht="12.75" customHeight="1" thickBot="1" x14ac:dyDescent="0.25">
      <c r="A25" s="12" t="str">
        <f t="shared" si="0"/>
        <v> MVS 3.120 </v>
      </c>
      <c r="B25" s="19" t="str">
        <f t="shared" si="1"/>
        <v>I</v>
      </c>
      <c r="C25" s="12">
        <f t="shared" si="2"/>
        <v>37904.411</v>
      </c>
      <c r="D25" s="17" t="str">
        <f t="shared" si="3"/>
        <v>vis</v>
      </c>
      <c r="E25" s="47">
        <f>VLOOKUP(C25,Active!C$21:E$973,3,FALSE)</f>
        <v>5129.0136685237958</v>
      </c>
      <c r="F25" s="19" t="s">
        <v>164</v>
      </c>
      <c r="G25" s="17" t="str">
        <f t="shared" si="4"/>
        <v>37904.411</v>
      </c>
      <c r="H25" s="12">
        <f t="shared" si="5"/>
        <v>-9717</v>
      </c>
      <c r="I25" s="48" t="s">
        <v>434</v>
      </c>
      <c r="J25" s="49" t="s">
        <v>435</v>
      </c>
      <c r="K25" s="48">
        <v>-9717</v>
      </c>
      <c r="L25" s="48" t="s">
        <v>436</v>
      </c>
      <c r="M25" s="49" t="s">
        <v>169</v>
      </c>
      <c r="N25" s="49"/>
      <c r="O25" s="50" t="s">
        <v>363</v>
      </c>
      <c r="P25" s="50" t="s">
        <v>364</v>
      </c>
    </row>
    <row r="26" spans="1:16" ht="12.75" customHeight="1" thickBot="1" x14ac:dyDescent="0.25">
      <c r="A26" s="12" t="str">
        <f t="shared" si="0"/>
        <v> AA 18.322 </v>
      </c>
      <c r="B26" s="19" t="str">
        <f t="shared" si="1"/>
        <v>I</v>
      </c>
      <c r="C26" s="12">
        <f t="shared" si="2"/>
        <v>38592.425000000003</v>
      </c>
      <c r="D26" s="17" t="str">
        <f t="shared" si="3"/>
        <v>vis</v>
      </c>
      <c r="E26" s="47">
        <f>VLOOKUP(C26,Active!C$21:E$973,3,FALSE)</f>
        <v>5502.001243628034</v>
      </c>
      <c r="F26" s="19" t="s">
        <v>164</v>
      </c>
      <c r="G26" s="17" t="str">
        <f t="shared" si="4"/>
        <v>38592.425</v>
      </c>
      <c r="H26" s="12">
        <f t="shared" si="5"/>
        <v>-9344</v>
      </c>
      <c r="I26" s="48" t="s">
        <v>437</v>
      </c>
      <c r="J26" s="49" t="s">
        <v>438</v>
      </c>
      <c r="K26" s="48">
        <v>-9344</v>
      </c>
      <c r="L26" s="48" t="s">
        <v>432</v>
      </c>
      <c r="M26" s="49" t="s">
        <v>175</v>
      </c>
      <c r="N26" s="49"/>
      <c r="O26" s="50" t="s">
        <v>439</v>
      </c>
      <c r="P26" s="50" t="s">
        <v>440</v>
      </c>
    </row>
    <row r="27" spans="1:16" ht="12.75" customHeight="1" thickBot="1" x14ac:dyDescent="0.25">
      <c r="A27" s="12" t="str">
        <f t="shared" si="0"/>
        <v> AA 18.322 </v>
      </c>
      <c r="B27" s="19" t="str">
        <f t="shared" si="1"/>
        <v>I</v>
      </c>
      <c r="C27" s="12">
        <f t="shared" si="2"/>
        <v>38616.394</v>
      </c>
      <c r="D27" s="17" t="str">
        <f t="shared" si="3"/>
        <v>vis</v>
      </c>
      <c r="E27" s="47">
        <f>VLOOKUP(C27,Active!C$21:E$973,3,FALSE)</f>
        <v>5514.9953675668958</v>
      </c>
      <c r="F27" s="19" t="s">
        <v>164</v>
      </c>
      <c r="G27" s="17" t="str">
        <f t="shared" si="4"/>
        <v>38616.394</v>
      </c>
      <c r="H27" s="12">
        <f t="shared" si="5"/>
        <v>-9331</v>
      </c>
      <c r="I27" s="48" t="s">
        <v>441</v>
      </c>
      <c r="J27" s="49" t="s">
        <v>442</v>
      </c>
      <c r="K27" s="48">
        <v>-9331</v>
      </c>
      <c r="L27" s="48" t="s">
        <v>443</v>
      </c>
      <c r="M27" s="49" t="s">
        <v>175</v>
      </c>
      <c r="N27" s="49"/>
      <c r="O27" s="50" t="s">
        <v>444</v>
      </c>
      <c r="P27" s="50" t="s">
        <v>440</v>
      </c>
    </row>
    <row r="28" spans="1:16" ht="12.75" customHeight="1" thickBot="1" x14ac:dyDescent="0.25">
      <c r="A28" s="12" t="str">
        <f t="shared" si="0"/>
        <v> MVS 3.120 </v>
      </c>
      <c r="B28" s="19" t="str">
        <f t="shared" si="1"/>
        <v>I</v>
      </c>
      <c r="C28" s="12">
        <f t="shared" si="2"/>
        <v>38640.39</v>
      </c>
      <c r="D28" s="17" t="str">
        <f t="shared" si="3"/>
        <v>vis</v>
      </c>
      <c r="E28" s="47">
        <f>VLOOKUP(C28,Active!C$21:E$973,3,FALSE)</f>
        <v>5528.0041288016982</v>
      </c>
      <c r="F28" s="19" t="s">
        <v>164</v>
      </c>
      <c r="G28" s="17" t="str">
        <f t="shared" si="4"/>
        <v>38640.390</v>
      </c>
      <c r="H28" s="12">
        <f t="shared" si="5"/>
        <v>-9318</v>
      </c>
      <c r="I28" s="48" t="s">
        <v>445</v>
      </c>
      <c r="J28" s="49" t="s">
        <v>446</v>
      </c>
      <c r="K28" s="48">
        <v>-9318</v>
      </c>
      <c r="L28" s="48" t="s">
        <v>447</v>
      </c>
      <c r="M28" s="49" t="s">
        <v>169</v>
      </c>
      <c r="N28" s="49"/>
      <c r="O28" s="50" t="s">
        <v>363</v>
      </c>
      <c r="P28" s="50" t="s">
        <v>364</v>
      </c>
    </row>
    <row r="29" spans="1:16" ht="12.75" customHeight="1" thickBot="1" x14ac:dyDescent="0.25">
      <c r="A29" s="12" t="str">
        <f t="shared" si="0"/>
        <v> AA 16.158 </v>
      </c>
      <c r="B29" s="19" t="str">
        <f t="shared" si="1"/>
        <v>I</v>
      </c>
      <c r="C29" s="12">
        <f t="shared" si="2"/>
        <v>38961.356</v>
      </c>
      <c r="D29" s="17" t="str">
        <f t="shared" si="3"/>
        <v>vis</v>
      </c>
      <c r="E29" s="47">
        <f>VLOOKUP(C29,Active!C$21:E$973,3,FALSE)</f>
        <v>5702.0068816975781</v>
      </c>
      <c r="F29" s="19" t="s">
        <v>164</v>
      </c>
      <c r="G29" s="17" t="str">
        <f t="shared" si="4"/>
        <v>38961.356</v>
      </c>
      <c r="H29" s="12">
        <f t="shared" si="5"/>
        <v>-9144</v>
      </c>
      <c r="I29" s="48" t="s">
        <v>448</v>
      </c>
      <c r="J29" s="49" t="s">
        <v>449</v>
      </c>
      <c r="K29" s="48">
        <v>-9144</v>
      </c>
      <c r="L29" s="48" t="s">
        <v>450</v>
      </c>
      <c r="M29" s="49" t="s">
        <v>175</v>
      </c>
      <c r="N29" s="49"/>
      <c r="O29" s="50" t="s">
        <v>318</v>
      </c>
      <c r="P29" s="50" t="s">
        <v>451</v>
      </c>
    </row>
    <row r="30" spans="1:16" ht="12.75" customHeight="1" thickBot="1" x14ac:dyDescent="0.25">
      <c r="A30" s="12" t="str">
        <f t="shared" si="0"/>
        <v> AA 16.158 </v>
      </c>
      <c r="B30" s="19" t="str">
        <f t="shared" si="1"/>
        <v>I</v>
      </c>
      <c r="C30" s="12">
        <f t="shared" si="2"/>
        <v>39033.292999999998</v>
      </c>
      <c r="D30" s="17" t="str">
        <f t="shared" si="3"/>
        <v>vis</v>
      </c>
      <c r="E30" s="47">
        <f>VLOOKUP(C30,Active!C$21:E$973,3,FALSE)</f>
        <v>5741.0055171763224</v>
      </c>
      <c r="F30" s="19" t="s">
        <v>164</v>
      </c>
      <c r="G30" s="17" t="str">
        <f t="shared" si="4"/>
        <v>39033.293</v>
      </c>
      <c r="H30" s="12">
        <f t="shared" si="5"/>
        <v>-9105</v>
      </c>
      <c r="I30" s="48" t="s">
        <v>452</v>
      </c>
      <c r="J30" s="49" t="s">
        <v>453</v>
      </c>
      <c r="K30" s="48">
        <v>-9105</v>
      </c>
      <c r="L30" s="48" t="s">
        <v>454</v>
      </c>
      <c r="M30" s="49" t="s">
        <v>175</v>
      </c>
      <c r="N30" s="49"/>
      <c r="O30" s="50" t="s">
        <v>318</v>
      </c>
      <c r="P30" s="50" t="s">
        <v>451</v>
      </c>
    </row>
    <row r="31" spans="1:16" ht="12.75" customHeight="1" thickBot="1" x14ac:dyDescent="0.25">
      <c r="A31" s="12" t="str">
        <f t="shared" si="0"/>
        <v>IBVS 1255 </v>
      </c>
      <c r="B31" s="19" t="str">
        <f t="shared" si="1"/>
        <v>I</v>
      </c>
      <c r="C31" s="12">
        <f t="shared" si="2"/>
        <v>39673.375999999997</v>
      </c>
      <c r="D31" s="17" t="str">
        <f t="shared" si="3"/>
        <v>vis</v>
      </c>
      <c r="E31" s="47">
        <f>VLOOKUP(C31,Active!C$21:E$973,3,FALSE)</f>
        <v>6088.0086392573339</v>
      </c>
      <c r="F31" s="19" t="s">
        <v>164</v>
      </c>
      <c r="G31" s="17" t="str">
        <f t="shared" si="4"/>
        <v>39673.376</v>
      </c>
      <c r="H31" s="12">
        <f t="shared" si="5"/>
        <v>-8758</v>
      </c>
      <c r="I31" s="48" t="s">
        <v>459</v>
      </c>
      <c r="J31" s="49" t="s">
        <v>460</v>
      </c>
      <c r="K31" s="48">
        <v>-8758</v>
      </c>
      <c r="L31" s="48" t="s">
        <v>405</v>
      </c>
      <c r="M31" s="49" t="s">
        <v>175</v>
      </c>
      <c r="N31" s="49"/>
      <c r="O31" s="50" t="s">
        <v>461</v>
      </c>
      <c r="P31" s="51" t="s">
        <v>462</v>
      </c>
    </row>
    <row r="32" spans="1:16" ht="12.75" customHeight="1" thickBot="1" x14ac:dyDescent="0.25">
      <c r="A32" s="12" t="str">
        <f t="shared" si="0"/>
        <v>IBVS 795 </v>
      </c>
      <c r="B32" s="19" t="str">
        <f t="shared" si="1"/>
        <v>I</v>
      </c>
      <c r="C32" s="12">
        <f t="shared" si="2"/>
        <v>40084.71</v>
      </c>
      <c r="D32" s="17" t="str">
        <f t="shared" si="3"/>
        <v>vis</v>
      </c>
      <c r="E32" s="47">
        <f>VLOOKUP(C32,Active!C$21:E$973,3,FALSE)</f>
        <v>6311.0018795372216</v>
      </c>
      <c r="F32" s="19" t="s">
        <v>164</v>
      </c>
      <c r="G32" s="17" t="str">
        <f t="shared" si="4"/>
        <v>40084.710</v>
      </c>
      <c r="H32" s="12">
        <f t="shared" si="5"/>
        <v>-8535</v>
      </c>
      <c r="I32" s="48" t="s">
        <v>466</v>
      </c>
      <c r="J32" s="49" t="s">
        <v>467</v>
      </c>
      <c r="K32" s="48">
        <v>-8535</v>
      </c>
      <c r="L32" s="48" t="s">
        <v>454</v>
      </c>
      <c r="M32" s="49" t="s">
        <v>175</v>
      </c>
      <c r="N32" s="49"/>
      <c r="O32" s="50" t="s">
        <v>468</v>
      </c>
      <c r="P32" s="51" t="s">
        <v>469</v>
      </c>
    </row>
    <row r="33" spans="1:16" ht="12.75" customHeight="1" thickBot="1" x14ac:dyDescent="0.25">
      <c r="A33" s="12" t="str">
        <f t="shared" si="0"/>
        <v> ORI 122 </v>
      </c>
      <c r="B33" s="19" t="str">
        <f t="shared" si="1"/>
        <v>I</v>
      </c>
      <c r="C33" s="12">
        <f t="shared" si="2"/>
        <v>40872.337</v>
      </c>
      <c r="D33" s="17" t="str">
        <f t="shared" si="3"/>
        <v>vis</v>
      </c>
      <c r="E33" s="47">
        <f>VLOOKUP(C33,Active!C$21:E$973,3,FALSE)</f>
        <v>6737.9918605792127</v>
      </c>
      <c r="F33" s="19" t="s">
        <v>164</v>
      </c>
      <c r="G33" s="17" t="str">
        <f t="shared" si="4"/>
        <v>40872.337</v>
      </c>
      <c r="H33" s="12">
        <f t="shared" si="5"/>
        <v>-8108</v>
      </c>
      <c r="I33" s="48" t="s">
        <v>470</v>
      </c>
      <c r="J33" s="49" t="s">
        <v>471</v>
      </c>
      <c r="K33" s="48">
        <v>-8108</v>
      </c>
      <c r="L33" s="48" t="s">
        <v>472</v>
      </c>
      <c r="M33" s="49" t="s">
        <v>175</v>
      </c>
      <c r="N33" s="49"/>
      <c r="O33" s="50" t="s">
        <v>473</v>
      </c>
      <c r="P33" s="50" t="s">
        <v>474</v>
      </c>
    </row>
    <row r="34" spans="1:16" ht="12.75" customHeight="1" thickBot="1" x14ac:dyDescent="0.25">
      <c r="A34" s="12" t="str">
        <f t="shared" si="0"/>
        <v> ORI 126 </v>
      </c>
      <c r="B34" s="19" t="str">
        <f t="shared" si="1"/>
        <v>I</v>
      </c>
      <c r="C34" s="12">
        <f t="shared" si="2"/>
        <v>41154.561000000002</v>
      </c>
      <c r="D34" s="17" t="str">
        <f t="shared" si="3"/>
        <v>vis</v>
      </c>
      <c r="E34" s="47">
        <f>VLOOKUP(C34,Active!C$21:E$973,3,FALSE)</f>
        <v>6890.991720169598</v>
      </c>
      <c r="F34" s="19" t="s">
        <v>164</v>
      </c>
      <c r="G34" s="17" t="str">
        <f t="shared" si="4"/>
        <v>41154.561</v>
      </c>
      <c r="H34" s="12">
        <f t="shared" si="5"/>
        <v>-7955</v>
      </c>
      <c r="I34" s="48" t="s">
        <v>475</v>
      </c>
      <c r="J34" s="49" t="s">
        <v>476</v>
      </c>
      <c r="K34" s="48">
        <v>-7955</v>
      </c>
      <c r="L34" s="48" t="s">
        <v>429</v>
      </c>
      <c r="M34" s="49" t="s">
        <v>175</v>
      </c>
      <c r="N34" s="49"/>
      <c r="O34" s="50" t="s">
        <v>477</v>
      </c>
      <c r="P34" s="50" t="s">
        <v>478</v>
      </c>
    </row>
    <row r="35" spans="1:16" ht="12.75" customHeight="1" thickBot="1" x14ac:dyDescent="0.25">
      <c r="A35" s="12" t="str">
        <f t="shared" si="0"/>
        <v> ORI 129 </v>
      </c>
      <c r="B35" s="19" t="str">
        <f t="shared" si="1"/>
        <v>I</v>
      </c>
      <c r="C35" s="12">
        <f t="shared" si="2"/>
        <v>41204.381999999998</v>
      </c>
      <c r="D35" s="17" t="str">
        <f t="shared" si="3"/>
        <v>vis</v>
      </c>
      <c r="E35" s="47">
        <f>VLOOKUP(C35,Active!C$21:E$973,3,FALSE)</f>
        <v>6918.0007839085138</v>
      </c>
      <c r="F35" s="19" t="s">
        <v>164</v>
      </c>
      <c r="G35" s="17" t="str">
        <f t="shared" si="4"/>
        <v>41204.382</v>
      </c>
      <c r="H35" s="12">
        <f t="shared" si="5"/>
        <v>-7928</v>
      </c>
      <c r="I35" s="48" t="s">
        <v>479</v>
      </c>
      <c r="J35" s="49" t="s">
        <v>480</v>
      </c>
      <c r="K35" s="48">
        <v>-7928</v>
      </c>
      <c r="L35" s="48" t="s">
        <v>481</v>
      </c>
      <c r="M35" s="49" t="s">
        <v>175</v>
      </c>
      <c r="N35" s="49"/>
      <c r="O35" s="50" t="s">
        <v>482</v>
      </c>
      <c r="P35" s="50" t="s">
        <v>483</v>
      </c>
    </row>
    <row r="36" spans="1:16" ht="12.75" customHeight="1" thickBot="1" x14ac:dyDescent="0.25">
      <c r="A36" s="12" t="str">
        <f t="shared" si="0"/>
        <v> ORI 127 </v>
      </c>
      <c r="B36" s="19" t="str">
        <f t="shared" si="1"/>
        <v>I</v>
      </c>
      <c r="C36" s="12">
        <f t="shared" si="2"/>
        <v>41217.288</v>
      </c>
      <c r="D36" s="17" t="str">
        <f t="shared" si="3"/>
        <v>vis</v>
      </c>
      <c r="E36" s="47">
        <f>VLOOKUP(C36,Active!C$21:E$973,3,FALSE)</f>
        <v>6924.9974113671069</v>
      </c>
      <c r="F36" s="19" t="s">
        <v>164</v>
      </c>
      <c r="G36" s="17" t="str">
        <f t="shared" si="4"/>
        <v>41217.288</v>
      </c>
      <c r="H36" s="12">
        <f t="shared" si="5"/>
        <v>-7921</v>
      </c>
      <c r="I36" s="48" t="s">
        <v>484</v>
      </c>
      <c r="J36" s="49" t="s">
        <v>485</v>
      </c>
      <c r="K36" s="48">
        <v>-7921</v>
      </c>
      <c r="L36" s="48" t="s">
        <v>454</v>
      </c>
      <c r="M36" s="49" t="s">
        <v>175</v>
      </c>
      <c r="N36" s="49"/>
      <c r="O36" s="50" t="s">
        <v>477</v>
      </c>
      <c r="P36" s="50" t="s">
        <v>486</v>
      </c>
    </row>
    <row r="37" spans="1:16" ht="12.75" customHeight="1" thickBot="1" x14ac:dyDescent="0.25">
      <c r="A37" s="12" t="str">
        <f t="shared" si="0"/>
        <v> ORI 129 </v>
      </c>
      <c r="B37" s="19" t="str">
        <f t="shared" si="1"/>
        <v>I</v>
      </c>
      <c r="C37" s="12">
        <f t="shared" si="2"/>
        <v>41228.362000000001</v>
      </c>
      <c r="D37" s="17" t="str">
        <f t="shared" si="3"/>
        <v>vis</v>
      </c>
      <c r="E37" s="47">
        <f>VLOOKUP(C37,Active!C$21:E$973,3,FALSE)</f>
        <v>6931.0008711901692</v>
      </c>
      <c r="F37" s="19" t="s">
        <v>164</v>
      </c>
      <c r="G37" s="17" t="str">
        <f t="shared" si="4"/>
        <v>41228.362</v>
      </c>
      <c r="H37" s="12">
        <f t="shared" si="5"/>
        <v>-7915</v>
      </c>
      <c r="I37" s="48" t="s">
        <v>487</v>
      </c>
      <c r="J37" s="49" t="s">
        <v>488</v>
      </c>
      <c r="K37" s="48">
        <v>-7915</v>
      </c>
      <c r="L37" s="48" t="s">
        <v>481</v>
      </c>
      <c r="M37" s="49" t="s">
        <v>175</v>
      </c>
      <c r="N37" s="49"/>
      <c r="O37" s="50" t="s">
        <v>482</v>
      </c>
      <c r="P37" s="50" t="s">
        <v>483</v>
      </c>
    </row>
    <row r="38" spans="1:16" ht="12.75" customHeight="1" thickBot="1" x14ac:dyDescent="0.25">
      <c r="A38" s="12" t="str">
        <f t="shared" si="0"/>
        <v> ORI 129 </v>
      </c>
      <c r="B38" s="19" t="str">
        <f t="shared" si="1"/>
        <v>I</v>
      </c>
      <c r="C38" s="12">
        <f t="shared" si="2"/>
        <v>41241.288999999997</v>
      </c>
      <c r="D38" s="17" t="str">
        <f t="shared" si="3"/>
        <v>vis</v>
      </c>
      <c r="E38" s="47">
        <f>VLOOKUP(C38,Active!C$21:E$973,3,FALSE)</f>
        <v>6938.0088832122665</v>
      </c>
      <c r="F38" s="19" t="s">
        <v>164</v>
      </c>
      <c r="G38" s="17" t="str">
        <f t="shared" si="4"/>
        <v>41241.289</v>
      </c>
      <c r="H38" s="12">
        <f t="shared" si="5"/>
        <v>-7908</v>
      </c>
      <c r="I38" s="48" t="s">
        <v>489</v>
      </c>
      <c r="J38" s="49" t="s">
        <v>490</v>
      </c>
      <c r="K38" s="48">
        <v>-7908</v>
      </c>
      <c r="L38" s="48" t="s">
        <v>491</v>
      </c>
      <c r="M38" s="49" t="s">
        <v>175</v>
      </c>
      <c r="N38" s="49"/>
      <c r="O38" s="50" t="s">
        <v>482</v>
      </c>
      <c r="P38" s="50" t="s">
        <v>483</v>
      </c>
    </row>
    <row r="39" spans="1:16" ht="12.75" customHeight="1" thickBot="1" x14ac:dyDescent="0.25">
      <c r="A39" s="12" t="str">
        <f t="shared" si="0"/>
        <v> BBS 5 </v>
      </c>
      <c r="B39" s="19" t="str">
        <f t="shared" si="1"/>
        <v>I</v>
      </c>
      <c r="C39" s="12">
        <f t="shared" si="2"/>
        <v>41534.550000000003</v>
      </c>
      <c r="D39" s="17" t="str">
        <f t="shared" si="3"/>
        <v>vis</v>
      </c>
      <c r="E39" s="47">
        <f>VLOOKUP(C39,Active!C$21:E$973,3,FALSE)</f>
        <v>7096.9921441090582</v>
      </c>
      <c r="F39" s="19" t="s">
        <v>164</v>
      </c>
      <c r="G39" s="17" t="str">
        <f t="shared" si="4"/>
        <v>41534.550</v>
      </c>
      <c r="H39" s="12">
        <f t="shared" si="5"/>
        <v>-7749</v>
      </c>
      <c r="I39" s="48" t="s">
        <v>492</v>
      </c>
      <c r="J39" s="49" t="s">
        <v>493</v>
      </c>
      <c r="K39" s="48">
        <v>-7749</v>
      </c>
      <c r="L39" s="48" t="s">
        <v>421</v>
      </c>
      <c r="M39" s="49" t="s">
        <v>175</v>
      </c>
      <c r="N39" s="49"/>
      <c r="O39" s="50" t="s">
        <v>473</v>
      </c>
      <c r="P39" s="50" t="s">
        <v>494</v>
      </c>
    </row>
    <row r="40" spans="1:16" ht="12.75" customHeight="1" thickBot="1" x14ac:dyDescent="0.25">
      <c r="A40" s="12" t="str">
        <f t="shared" si="0"/>
        <v> BBS 5 </v>
      </c>
      <c r="B40" s="19" t="str">
        <f t="shared" si="1"/>
        <v>I</v>
      </c>
      <c r="C40" s="12">
        <f t="shared" si="2"/>
        <v>41536.406000000003</v>
      </c>
      <c r="D40" s="17" t="str">
        <f t="shared" si="3"/>
        <v>vis</v>
      </c>
      <c r="E40" s="47">
        <f>VLOOKUP(C40,Active!C$21:E$973,3,FALSE)</f>
        <v>7097.9983226743107</v>
      </c>
      <c r="F40" s="19" t="s">
        <v>164</v>
      </c>
      <c r="G40" s="17" t="str">
        <f t="shared" si="4"/>
        <v>41536.406</v>
      </c>
      <c r="H40" s="12">
        <f t="shared" si="5"/>
        <v>-7748</v>
      </c>
      <c r="I40" s="48" t="s">
        <v>495</v>
      </c>
      <c r="J40" s="49" t="s">
        <v>496</v>
      </c>
      <c r="K40" s="48">
        <v>-7748</v>
      </c>
      <c r="L40" s="48" t="s">
        <v>383</v>
      </c>
      <c r="M40" s="49" t="s">
        <v>175</v>
      </c>
      <c r="N40" s="49"/>
      <c r="O40" s="50" t="s">
        <v>482</v>
      </c>
      <c r="P40" s="50" t="s">
        <v>494</v>
      </c>
    </row>
    <row r="41" spans="1:16" ht="12.75" customHeight="1" thickBot="1" x14ac:dyDescent="0.25">
      <c r="A41" s="12" t="str">
        <f t="shared" si="0"/>
        <v> BBS 5 </v>
      </c>
      <c r="B41" s="19" t="str">
        <f t="shared" si="1"/>
        <v>I</v>
      </c>
      <c r="C41" s="12">
        <f t="shared" si="2"/>
        <v>41536.413999999997</v>
      </c>
      <c r="D41" s="17" t="str">
        <f t="shared" si="3"/>
        <v>vis</v>
      </c>
      <c r="E41" s="47">
        <f>VLOOKUP(C41,Active!C$21:E$973,3,FALSE)</f>
        <v>7098.0026596508824</v>
      </c>
      <c r="F41" s="19" t="s">
        <v>164</v>
      </c>
      <c r="G41" s="17" t="str">
        <f t="shared" si="4"/>
        <v>41536.414</v>
      </c>
      <c r="H41" s="12">
        <f t="shared" si="5"/>
        <v>-7748</v>
      </c>
      <c r="I41" s="48" t="s">
        <v>497</v>
      </c>
      <c r="J41" s="49" t="s">
        <v>498</v>
      </c>
      <c r="K41" s="48">
        <v>-7748</v>
      </c>
      <c r="L41" s="48" t="s">
        <v>457</v>
      </c>
      <c r="M41" s="49" t="s">
        <v>175</v>
      </c>
      <c r="N41" s="49"/>
      <c r="O41" s="50" t="s">
        <v>473</v>
      </c>
      <c r="P41" s="50" t="s">
        <v>494</v>
      </c>
    </row>
    <row r="42" spans="1:16" ht="12.75" customHeight="1" thickBot="1" x14ac:dyDescent="0.25">
      <c r="A42" s="12" t="str">
        <f t="shared" si="0"/>
        <v> BBS 5 </v>
      </c>
      <c r="B42" s="19" t="str">
        <f t="shared" si="1"/>
        <v>I</v>
      </c>
      <c r="C42" s="12">
        <f t="shared" si="2"/>
        <v>41560.385999999999</v>
      </c>
      <c r="D42" s="17" t="str">
        <f t="shared" si="3"/>
        <v>vis</v>
      </c>
      <c r="E42" s="47">
        <f>VLOOKUP(C42,Active!C$21:E$973,3,FALSE)</f>
        <v>7110.9984099559624</v>
      </c>
      <c r="F42" s="19" t="s">
        <v>164</v>
      </c>
      <c r="G42" s="17" t="str">
        <f t="shared" si="4"/>
        <v>41560.386</v>
      </c>
      <c r="H42" s="12">
        <f t="shared" si="5"/>
        <v>-7735</v>
      </c>
      <c r="I42" s="48" t="s">
        <v>499</v>
      </c>
      <c r="J42" s="49" t="s">
        <v>500</v>
      </c>
      <c r="K42" s="48">
        <v>-7735</v>
      </c>
      <c r="L42" s="48" t="s">
        <v>465</v>
      </c>
      <c r="M42" s="49" t="s">
        <v>175</v>
      </c>
      <c r="N42" s="49"/>
      <c r="O42" s="50" t="s">
        <v>482</v>
      </c>
      <c r="P42" s="50" t="s">
        <v>494</v>
      </c>
    </row>
    <row r="43" spans="1:16" ht="12.75" customHeight="1" thickBot="1" x14ac:dyDescent="0.25">
      <c r="A43" s="12" t="str">
        <f t="shared" ref="A43:A74" si="6">P43</f>
        <v> BRNO 17 </v>
      </c>
      <c r="B43" s="19" t="str">
        <f t="shared" ref="B43:B74" si="7">IF(H43=INT(H43),"I","II")</f>
        <v>I</v>
      </c>
      <c r="C43" s="12">
        <f t="shared" ref="C43:C74" si="8">1*G43</f>
        <v>41868.447</v>
      </c>
      <c r="D43" s="17" t="str">
        <f t="shared" ref="D43:D74" si="9">VLOOKUP(F43,I$1:J$5,2,FALSE)</f>
        <v>vis</v>
      </c>
      <c r="E43" s="47">
        <f>VLOOKUP(C43,Active!C$21:E$973,3,FALSE)</f>
        <v>7278.005077515324</v>
      </c>
      <c r="F43" s="19" t="s">
        <v>164</v>
      </c>
      <c r="G43" s="17" t="str">
        <f t="shared" ref="G43:G74" si="10">MID(I43,3,LEN(I43)-3)</f>
        <v>41868.447</v>
      </c>
      <c r="H43" s="12">
        <f t="shared" ref="H43:H74" si="11">1*K43</f>
        <v>-7568</v>
      </c>
      <c r="I43" s="48" t="s">
        <v>501</v>
      </c>
      <c r="J43" s="49" t="s">
        <v>502</v>
      </c>
      <c r="K43" s="48">
        <v>-7568</v>
      </c>
      <c r="L43" s="48" t="s">
        <v>503</v>
      </c>
      <c r="M43" s="49" t="s">
        <v>175</v>
      </c>
      <c r="N43" s="49"/>
      <c r="O43" s="50" t="s">
        <v>504</v>
      </c>
      <c r="P43" s="50" t="s">
        <v>505</v>
      </c>
    </row>
    <row r="44" spans="1:16" ht="12.75" customHeight="1" thickBot="1" x14ac:dyDescent="0.25">
      <c r="A44" s="12" t="str">
        <f t="shared" si="6"/>
        <v> BRNO 17 </v>
      </c>
      <c r="B44" s="19" t="str">
        <f t="shared" si="7"/>
        <v>I</v>
      </c>
      <c r="C44" s="12">
        <f t="shared" si="8"/>
        <v>41868.447999999997</v>
      </c>
      <c r="D44" s="17" t="str">
        <f t="shared" si="9"/>
        <v>vis</v>
      </c>
      <c r="E44" s="47">
        <f>VLOOKUP(C44,Active!C$21:E$973,3,FALSE)</f>
        <v>7278.0056196373935</v>
      </c>
      <c r="F44" s="19" t="s">
        <v>164</v>
      </c>
      <c r="G44" s="17" t="str">
        <f t="shared" si="10"/>
        <v>41868.448</v>
      </c>
      <c r="H44" s="12">
        <f t="shared" si="11"/>
        <v>-7568</v>
      </c>
      <c r="I44" s="48" t="s">
        <v>506</v>
      </c>
      <c r="J44" s="49" t="s">
        <v>507</v>
      </c>
      <c r="K44" s="48">
        <v>-7568</v>
      </c>
      <c r="L44" s="48" t="s">
        <v>508</v>
      </c>
      <c r="M44" s="49" t="s">
        <v>175</v>
      </c>
      <c r="N44" s="49"/>
      <c r="O44" s="50" t="s">
        <v>509</v>
      </c>
      <c r="P44" s="50" t="s">
        <v>505</v>
      </c>
    </row>
    <row r="45" spans="1:16" ht="12.75" customHeight="1" thickBot="1" x14ac:dyDescent="0.25">
      <c r="A45" s="12" t="str">
        <f t="shared" si="6"/>
        <v> BRNO 17 </v>
      </c>
      <c r="B45" s="19" t="str">
        <f t="shared" si="7"/>
        <v>I</v>
      </c>
      <c r="C45" s="12">
        <f t="shared" si="8"/>
        <v>41903.497000000003</v>
      </c>
      <c r="D45" s="17" t="str">
        <f t="shared" si="9"/>
        <v>vis</v>
      </c>
      <c r="E45" s="47">
        <f>VLOOKUP(C45,Active!C$21:E$973,3,FALSE)</f>
        <v>7297.006456131754</v>
      </c>
      <c r="F45" s="19" t="s">
        <v>164</v>
      </c>
      <c r="G45" s="17" t="str">
        <f t="shared" si="10"/>
        <v>41903.497</v>
      </c>
      <c r="H45" s="12">
        <f t="shared" si="11"/>
        <v>-7549</v>
      </c>
      <c r="I45" s="48" t="s">
        <v>510</v>
      </c>
      <c r="J45" s="49" t="s">
        <v>511</v>
      </c>
      <c r="K45" s="48">
        <v>-7549</v>
      </c>
      <c r="L45" s="48" t="s">
        <v>491</v>
      </c>
      <c r="M45" s="49" t="s">
        <v>175</v>
      </c>
      <c r="N45" s="49"/>
      <c r="O45" s="50" t="s">
        <v>509</v>
      </c>
      <c r="P45" s="50" t="s">
        <v>505</v>
      </c>
    </row>
    <row r="46" spans="1:16" ht="12.75" customHeight="1" thickBot="1" x14ac:dyDescent="0.25">
      <c r="A46" s="12" t="str">
        <f t="shared" si="6"/>
        <v> BBS 11 </v>
      </c>
      <c r="B46" s="19" t="str">
        <f t="shared" si="7"/>
        <v>I</v>
      </c>
      <c r="C46" s="12">
        <f t="shared" si="8"/>
        <v>41916.394999999997</v>
      </c>
      <c r="D46" s="17" t="str">
        <f t="shared" si="9"/>
        <v>vis</v>
      </c>
      <c r="E46" s="47">
        <f>VLOOKUP(C46,Active!C$21:E$973,3,FALSE)</f>
        <v>7303.9987466137673</v>
      </c>
      <c r="F46" s="19" t="s">
        <v>164</v>
      </c>
      <c r="G46" s="17" t="str">
        <f t="shared" si="10"/>
        <v>41916.395</v>
      </c>
      <c r="H46" s="12">
        <f t="shared" si="11"/>
        <v>-7542</v>
      </c>
      <c r="I46" s="48" t="s">
        <v>512</v>
      </c>
      <c r="J46" s="49" t="s">
        <v>513</v>
      </c>
      <c r="K46" s="48">
        <v>-7542</v>
      </c>
      <c r="L46" s="48" t="s">
        <v>380</v>
      </c>
      <c r="M46" s="49" t="s">
        <v>175</v>
      </c>
      <c r="N46" s="49"/>
      <c r="O46" s="50" t="s">
        <v>473</v>
      </c>
      <c r="P46" s="50" t="s">
        <v>514</v>
      </c>
    </row>
    <row r="47" spans="1:16" ht="12.75" customHeight="1" thickBot="1" x14ac:dyDescent="0.25">
      <c r="A47" s="12" t="str">
        <f t="shared" si="6"/>
        <v> BBS 17 </v>
      </c>
      <c r="B47" s="19" t="str">
        <f t="shared" si="7"/>
        <v>I</v>
      </c>
      <c r="C47" s="12">
        <f t="shared" si="8"/>
        <v>42272.413</v>
      </c>
      <c r="D47" s="17" t="str">
        <f t="shared" si="9"/>
        <v>vis</v>
      </c>
      <c r="E47" s="47">
        <f>VLOOKUP(C47,Active!C$21:E$973,3,FALSE)</f>
        <v>7497.0039623702223</v>
      </c>
      <c r="F47" s="19" t="s">
        <v>164</v>
      </c>
      <c r="G47" s="17" t="str">
        <f t="shared" si="10"/>
        <v>42272.413</v>
      </c>
      <c r="H47" s="12">
        <f t="shared" si="11"/>
        <v>-7349</v>
      </c>
      <c r="I47" s="48" t="s">
        <v>515</v>
      </c>
      <c r="J47" s="49" t="s">
        <v>516</v>
      </c>
      <c r="K47" s="48">
        <v>-7349</v>
      </c>
      <c r="L47" s="48" t="s">
        <v>508</v>
      </c>
      <c r="M47" s="49" t="s">
        <v>175</v>
      </c>
      <c r="N47" s="49"/>
      <c r="O47" s="50" t="s">
        <v>473</v>
      </c>
      <c r="P47" s="50" t="s">
        <v>517</v>
      </c>
    </row>
    <row r="48" spans="1:16" ht="12.75" customHeight="1" thickBot="1" x14ac:dyDescent="0.25">
      <c r="A48" s="12" t="str">
        <f t="shared" si="6"/>
        <v> BBS 17 </v>
      </c>
      <c r="B48" s="19" t="str">
        <f t="shared" si="7"/>
        <v>I</v>
      </c>
      <c r="C48" s="12">
        <f t="shared" si="8"/>
        <v>42296.381000000001</v>
      </c>
      <c r="D48" s="17" t="str">
        <f t="shared" si="9"/>
        <v>vis</v>
      </c>
      <c r="E48" s="47">
        <f>VLOOKUP(C48,Active!C$21:E$973,3,FALSE)</f>
        <v>7509.9975441870147</v>
      </c>
      <c r="F48" s="19" t="s">
        <v>164</v>
      </c>
      <c r="G48" s="17" t="str">
        <f t="shared" si="10"/>
        <v>42296.381</v>
      </c>
      <c r="H48" s="12">
        <f t="shared" si="11"/>
        <v>-7336</v>
      </c>
      <c r="I48" s="48" t="s">
        <v>518</v>
      </c>
      <c r="J48" s="49" t="s">
        <v>519</v>
      </c>
      <c r="K48" s="48">
        <v>-7336</v>
      </c>
      <c r="L48" s="48" t="s">
        <v>380</v>
      </c>
      <c r="M48" s="49" t="s">
        <v>175</v>
      </c>
      <c r="N48" s="49"/>
      <c r="O48" s="50" t="s">
        <v>482</v>
      </c>
      <c r="P48" s="50" t="s">
        <v>517</v>
      </c>
    </row>
    <row r="49" spans="1:16" ht="12.75" customHeight="1" thickBot="1" x14ac:dyDescent="0.25">
      <c r="A49" s="12" t="str">
        <f t="shared" si="6"/>
        <v> BBS 23 </v>
      </c>
      <c r="B49" s="19" t="str">
        <f t="shared" si="7"/>
        <v>I</v>
      </c>
      <c r="C49" s="12">
        <f t="shared" si="8"/>
        <v>42604.434999999998</v>
      </c>
      <c r="D49" s="17" t="str">
        <f t="shared" si="9"/>
        <v>vis</v>
      </c>
      <c r="E49" s="47">
        <f>VLOOKUP(C49,Active!C$21:E$973,3,FALSE)</f>
        <v>7677.0004168918713</v>
      </c>
      <c r="F49" s="19" t="s">
        <v>164</v>
      </c>
      <c r="G49" s="17" t="str">
        <f t="shared" si="10"/>
        <v>42604.435</v>
      </c>
      <c r="H49" s="12">
        <f t="shared" si="11"/>
        <v>-7169</v>
      </c>
      <c r="I49" s="48" t="s">
        <v>520</v>
      </c>
      <c r="J49" s="49" t="s">
        <v>521</v>
      </c>
      <c r="K49" s="48">
        <v>-7169</v>
      </c>
      <c r="L49" s="48" t="s">
        <v>522</v>
      </c>
      <c r="M49" s="49" t="s">
        <v>175</v>
      </c>
      <c r="N49" s="49"/>
      <c r="O49" s="50" t="s">
        <v>482</v>
      </c>
      <c r="P49" s="50" t="s">
        <v>523</v>
      </c>
    </row>
    <row r="50" spans="1:16" ht="12.75" customHeight="1" thickBot="1" x14ac:dyDescent="0.25">
      <c r="A50" s="12" t="str">
        <f t="shared" si="6"/>
        <v> BBS 23 </v>
      </c>
      <c r="B50" s="19" t="str">
        <f t="shared" si="7"/>
        <v>I</v>
      </c>
      <c r="C50" s="12">
        <f t="shared" si="8"/>
        <v>42628.413999999997</v>
      </c>
      <c r="D50" s="17" t="str">
        <f t="shared" si="9"/>
        <v>vis</v>
      </c>
      <c r="E50" s="47">
        <f>VLOOKUP(C50,Active!C$21:E$973,3,FALSE)</f>
        <v>7689.9999620514527</v>
      </c>
      <c r="F50" s="19" t="s">
        <v>164</v>
      </c>
      <c r="G50" s="17" t="str">
        <f t="shared" si="10"/>
        <v>42628.414</v>
      </c>
      <c r="H50" s="12">
        <f t="shared" si="11"/>
        <v>-7156</v>
      </c>
      <c r="I50" s="48" t="s">
        <v>524</v>
      </c>
      <c r="J50" s="49" t="s">
        <v>525</v>
      </c>
      <c r="K50" s="48">
        <v>-7156</v>
      </c>
      <c r="L50" s="48" t="s">
        <v>526</v>
      </c>
      <c r="M50" s="49" t="s">
        <v>175</v>
      </c>
      <c r="N50" s="49"/>
      <c r="O50" s="50" t="s">
        <v>473</v>
      </c>
      <c r="P50" s="50" t="s">
        <v>523</v>
      </c>
    </row>
    <row r="51" spans="1:16" ht="12.75" customHeight="1" thickBot="1" x14ac:dyDescent="0.25">
      <c r="A51" s="12" t="str">
        <f t="shared" si="6"/>
        <v> BBS 24 </v>
      </c>
      <c r="B51" s="19" t="str">
        <f t="shared" si="7"/>
        <v>I</v>
      </c>
      <c r="C51" s="12">
        <f t="shared" si="8"/>
        <v>42689.286</v>
      </c>
      <c r="D51" s="17" t="str">
        <f t="shared" si="9"/>
        <v>vis</v>
      </c>
      <c r="E51" s="47">
        <f>VLOOKUP(C51,Active!C$21:E$973,3,FALSE)</f>
        <v>7723.0000168057832</v>
      </c>
      <c r="F51" s="19" t="s">
        <v>164</v>
      </c>
      <c r="G51" s="17" t="str">
        <f t="shared" si="10"/>
        <v>42689.286</v>
      </c>
      <c r="H51" s="12">
        <f t="shared" si="11"/>
        <v>-7123</v>
      </c>
      <c r="I51" s="48" t="s">
        <v>527</v>
      </c>
      <c r="J51" s="49" t="s">
        <v>528</v>
      </c>
      <c r="K51" s="48">
        <v>-7123</v>
      </c>
      <c r="L51" s="48" t="s">
        <v>522</v>
      </c>
      <c r="M51" s="49" t="s">
        <v>175</v>
      </c>
      <c r="N51" s="49"/>
      <c r="O51" s="50" t="s">
        <v>482</v>
      </c>
      <c r="P51" s="50" t="s">
        <v>529</v>
      </c>
    </row>
    <row r="52" spans="1:16" ht="12.75" customHeight="1" thickBot="1" x14ac:dyDescent="0.25">
      <c r="A52" s="12" t="str">
        <f t="shared" si="6"/>
        <v> BBS 27 </v>
      </c>
      <c r="B52" s="19" t="str">
        <f t="shared" si="7"/>
        <v>I</v>
      </c>
      <c r="C52" s="12">
        <f t="shared" si="8"/>
        <v>42899.565999999999</v>
      </c>
      <c r="D52" s="17" t="str">
        <f t="shared" si="9"/>
        <v>vis</v>
      </c>
      <c r="E52" s="47">
        <f>VLOOKUP(C52,Active!C$21:E$973,3,FALSE)</f>
        <v>7836.9974460629182</v>
      </c>
      <c r="F52" s="19" t="s">
        <v>164</v>
      </c>
      <c r="G52" s="17" t="str">
        <f t="shared" si="10"/>
        <v>42899.566</v>
      </c>
      <c r="H52" s="12">
        <f t="shared" si="11"/>
        <v>-7009</v>
      </c>
      <c r="I52" s="48" t="s">
        <v>530</v>
      </c>
      <c r="J52" s="49" t="s">
        <v>531</v>
      </c>
      <c r="K52" s="48">
        <v>-7009</v>
      </c>
      <c r="L52" s="48" t="s">
        <v>457</v>
      </c>
      <c r="M52" s="49" t="s">
        <v>175</v>
      </c>
      <c r="N52" s="49"/>
      <c r="O52" s="50" t="s">
        <v>473</v>
      </c>
      <c r="P52" s="50" t="s">
        <v>532</v>
      </c>
    </row>
    <row r="53" spans="1:16" ht="12.75" customHeight="1" thickBot="1" x14ac:dyDescent="0.25">
      <c r="A53" s="12" t="str">
        <f t="shared" si="6"/>
        <v> AOEB 2 </v>
      </c>
      <c r="B53" s="19" t="str">
        <f t="shared" si="7"/>
        <v>I</v>
      </c>
      <c r="C53" s="12">
        <f t="shared" si="8"/>
        <v>42932.76</v>
      </c>
      <c r="D53" s="17" t="str">
        <f t="shared" si="9"/>
        <v>vis</v>
      </c>
      <c r="E53" s="47">
        <f>VLOOKUP(C53,Active!C$21:E$973,3,FALSE)</f>
        <v>7854.9926461140967</v>
      </c>
      <c r="F53" s="19" t="s">
        <v>164</v>
      </c>
      <c r="G53" s="17" t="str">
        <f t="shared" si="10"/>
        <v>42932.760</v>
      </c>
      <c r="H53" s="12">
        <f t="shared" si="11"/>
        <v>-6991</v>
      </c>
      <c r="I53" s="48" t="s">
        <v>533</v>
      </c>
      <c r="J53" s="49" t="s">
        <v>534</v>
      </c>
      <c r="K53" s="48">
        <v>-6991</v>
      </c>
      <c r="L53" s="48" t="s">
        <v>450</v>
      </c>
      <c r="M53" s="49" t="s">
        <v>175</v>
      </c>
      <c r="N53" s="49"/>
      <c r="O53" s="50" t="s">
        <v>535</v>
      </c>
      <c r="P53" s="50" t="s">
        <v>536</v>
      </c>
    </row>
    <row r="54" spans="1:16" ht="12.75" customHeight="1" thickBot="1" x14ac:dyDescent="0.25">
      <c r="A54" s="12" t="str">
        <f t="shared" si="6"/>
        <v> AOEB 2 </v>
      </c>
      <c r="B54" s="19" t="str">
        <f t="shared" si="7"/>
        <v>I</v>
      </c>
      <c r="C54" s="12">
        <f t="shared" si="8"/>
        <v>42932.764000000003</v>
      </c>
      <c r="D54" s="17" t="str">
        <f t="shared" si="9"/>
        <v>vis</v>
      </c>
      <c r="E54" s="47">
        <f>VLOOKUP(C54,Active!C$21:E$973,3,FALSE)</f>
        <v>7854.9948146023844</v>
      </c>
      <c r="F54" s="19" t="s">
        <v>164</v>
      </c>
      <c r="G54" s="17" t="str">
        <f t="shared" si="10"/>
        <v>42932.764</v>
      </c>
      <c r="H54" s="12">
        <f t="shared" si="11"/>
        <v>-6991</v>
      </c>
      <c r="I54" s="48" t="s">
        <v>537</v>
      </c>
      <c r="J54" s="49" t="s">
        <v>538</v>
      </c>
      <c r="K54" s="48">
        <v>-6991</v>
      </c>
      <c r="L54" s="48" t="s">
        <v>481</v>
      </c>
      <c r="M54" s="49" t="s">
        <v>175</v>
      </c>
      <c r="N54" s="49"/>
      <c r="O54" s="50" t="s">
        <v>539</v>
      </c>
      <c r="P54" s="50" t="s">
        <v>536</v>
      </c>
    </row>
    <row r="55" spans="1:16" ht="12.75" customHeight="1" thickBot="1" x14ac:dyDescent="0.25">
      <c r="A55" s="12" t="str">
        <f t="shared" si="6"/>
        <v> AOEB 2 </v>
      </c>
      <c r="B55" s="19" t="str">
        <f t="shared" si="7"/>
        <v>I</v>
      </c>
      <c r="C55" s="12">
        <f t="shared" si="8"/>
        <v>42932.769</v>
      </c>
      <c r="D55" s="17" t="str">
        <f t="shared" si="9"/>
        <v>vis</v>
      </c>
      <c r="E55" s="47">
        <f>VLOOKUP(C55,Active!C$21:E$973,3,FALSE)</f>
        <v>7854.9975252127415</v>
      </c>
      <c r="F55" s="19" t="s">
        <v>164</v>
      </c>
      <c r="G55" s="17" t="str">
        <f t="shared" si="10"/>
        <v>42932.769</v>
      </c>
      <c r="H55" s="12">
        <f t="shared" si="11"/>
        <v>-6991</v>
      </c>
      <c r="I55" s="48" t="s">
        <v>540</v>
      </c>
      <c r="J55" s="49" t="s">
        <v>541</v>
      </c>
      <c r="K55" s="48">
        <v>-6991</v>
      </c>
      <c r="L55" s="48" t="s">
        <v>457</v>
      </c>
      <c r="M55" s="49" t="s">
        <v>175</v>
      </c>
      <c r="N55" s="49"/>
      <c r="O55" s="50" t="s">
        <v>542</v>
      </c>
      <c r="P55" s="50" t="s">
        <v>536</v>
      </c>
    </row>
    <row r="56" spans="1:16" ht="12.75" customHeight="1" thickBot="1" x14ac:dyDescent="0.25">
      <c r="A56" s="12" t="str">
        <f t="shared" si="6"/>
        <v> BBS 28 </v>
      </c>
      <c r="B56" s="19" t="str">
        <f t="shared" si="7"/>
        <v>I</v>
      </c>
      <c r="C56" s="12">
        <f t="shared" si="8"/>
        <v>42936.459000000003</v>
      </c>
      <c r="D56" s="17" t="str">
        <f t="shared" si="9"/>
        <v>vis</v>
      </c>
      <c r="E56" s="47">
        <f>VLOOKUP(C56,Active!C$21:E$973,3,FALSE)</f>
        <v>7856.9979556576682</v>
      </c>
      <c r="F56" s="19" t="s">
        <v>164</v>
      </c>
      <c r="G56" s="17" t="str">
        <f t="shared" si="10"/>
        <v>42936.459</v>
      </c>
      <c r="H56" s="12">
        <f t="shared" si="11"/>
        <v>-6989</v>
      </c>
      <c r="I56" s="48" t="s">
        <v>543</v>
      </c>
      <c r="J56" s="49" t="s">
        <v>544</v>
      </c>
      <c r="K56" s="48">
        <v>-6989</v>
      </c>
      <c r="L56" s="48" t="s">
        <v>545</v>
      </c>
      <c r="M56" s="49" t="s">
        <v>175</v>
      </c>
      <c r="N56" s="49"/>
      <c r="O56" s="50" t="s">
        <v>482</v>
      </c>
      <c r="P56" s="50" t="s">
        <v>546</v>
      </c>
    </row>
    <row r="57" spans="1:16" ht="12.75" customHeight="1" thickBot="1" x14ac:dyDescent="0.25">
      <c r="A57" s="12" t="str">
        <f t="shared" si="6"/>
        <v> AOEB 2 </v>
      </c>
      <c r="B57" s="19" t="str">
        <f t="shared" si="7"/>
        <v>I</v>
      </c>
      <c r="C57" s="12">
        <f t="shared" si="8"/>
        <v>42991.803</v>
      </c>
      <c r="D57" s="17" t="str">
        <f t="shared" si="9"/>
        <v>vis</v>
      </c>
      <c r="E57" s="47">
        <f>VLOOKUP(C57,Active!C$21:E$973,3,FALSE)</f>
        <v>7887.0011595991109</v>
      </c>
      <c r="F57" s="19" t="s">
        <v>164</v>
      </c>
      <c r="G57" s="17" t="str">
        <f t="shared" si="10"/>
        <v>42991.803</v>
      </c>
      <c r="H57" s="12">
        <f t="shared" si="11"/>
        <v>-6959</v>
      </c>
      <c r="I57" s="48" t="s">
        <v>547</v>
      </c>
      <c r="J57" s="49" t="s">
        <v>548</v>
      </c>
      <c r="K57" s="48">
        <v>-6959</v>
      </c>
      <c r="L57" s="48" t="s">
        <v>503</v>
      </c>
      <c r="M57" s="49" t="s">
        <v>175</v>
      </c>
      <c r="N57" s="49"/>
      <c r="O57" s="50" t="s">
        <v>535</v>
      </c>
      <c r="P57" s="50" t="s">
        <v>536</v>
      </c>
    </row>
    <row r="58" spans="1:16" ht="12.75" customHeight="1" thickBot="1" x14ac:dyDescent="0.25">
      <c r="A58" s="12" t="str">
        <f t="shared" si="6"/>
        <v> AOEB 2 </v>
      </c>
      <c r="B58" s="19" t="str">
        <f t="shared" si="7"/>
        <v>I</v>
      </c>
      <c r="C58" s="12">
        <f t="shared" si="8"/>
        <v>43015.777000000002</v>
      </c>
      <c r="D58" s="17" t="str">
        <f t="shared" si="9"/>
        <v>vis</v>
      </c>
      <c r="E58" s="47">
        <f>VLOOKUP(C58,Active!C$21:E$973,3,FALSE)</f>
        <v>7899.9979941483343</v>
      </c>
      <c r="F58" s="19" t="s">
        <v>164</v>
      </c>
      <c r="G58" s="17" t="str">
        <f t="shared" si="10"/>
        <v>43015.777</v>
      </c>
      <c r="H58" s="12">
        <f t="shared" si="11"/>
        <v>-6946</v>
      </c>
      <c r="I58" s="48" t="s">
        <v>549</v>
      </c>
      <c r="J58" s="49" t="s">
        <v>550</v>
      </c>
      <c r="K58" s="48">
        <v>-6946</v>
      </c>
      <c r="L58" s="48" t="s">
        <v>545</v>
      </c>
      <c r="M58" s="49" t="s">
        <v>175</v>
      </c>
      <c r="N58" s="49"/>
      <c r="O58" s="50" t="s">
        <v>542</v>
      </c>
      <c r="P58" s="50" t="s">
        <v>536</v>
      </c>
    </row>
    <row r="59" spans="1:16" ht="12.75" customHeight="1" thickBot="1" x14ac:dyDescent="0.25">
      <c r="A59" s="12" t="str">
        <f t="shared" si="6"/>
        <v> AOEB 2 </v>
      </c>
      <c r="B59" s="19" t="str">
        <f t="shared" si="7"/>
        <v>I</v>
      </c>
      <c r="C59" s="12">
        <f t="shared" si="8"/>
        <v>43039.743000000002</v>
      </c>
      <c r="D59" s="17" t="str">
        <f t="shared" si="9"/>
        <v>vis</v>
      </c>
      <c r="E59" s="47">
        <f>VLOOKUP(C59,Active!C$21:E$973,3,FALSE)</f>
        <v>7912.9904917209833</v>
      </c>
      <c r="F59" s="19" t="s">
        <v>164</v>
      </c>
      <c r="G59" s="17" t="str">
        <f t="shared" si="10"/>
        <v>43039.743</v>
      </c>
      <c r="H59" s="12">
        <f t="shared" si="11"/>
        <v>-6933</v>
      </c>
      <c r="I59" s="48" t="s">
        <v>551</v>
      </c>
      <c r="J59" s="49" t="s">
        <v>552</v>
      </c>
      <c r="K59" s="48">
        <v>-6933</v>
      </c>
      <c r="L59" s="48" t="s">
        <v>553</v>
      </c>
      <c r="M59" s="49" t="s">
        <v>175</v>
      </c>
      <c r="N59" s="49"/>
      <c r="O59" s="50" t="s">
        <v>539</v>
      </c>
      <c r="P59" s="50" t="s">
        <v>536</v>
      </c>
    </row>
    <row r="60" spans="1:16" ht="12.75" customHeight="1" thickBot="1" x14ac:dyDescent="0.25">
      <c r="A60" s="12" t="str">
        <f t="shared" si="6"/>
        <v> BBS 30 </v>
      </c>
      <c r="B60" s="19" t="str">
        <f t="shared" si="7"/>
        <v>I</v>
      </c>
      <c r="C60" s="12">
        <f t="shared" si="8"/>
        <v>43043.438999999998</v>
      </c>
      <c r="D60" s="17" t="str">
        <f t="shared" si="9"/>
        <v>vis</v>
      </c>
      <c r="E60" s="47">
        <f>VLOOKUP(C60,Active!C$21:E$973,3,FALSE)</f>
        <v>7914.9941748983374</v>
      </c>
      <c r="F60" s="19" t="s">
        <v>164</v>
      </c>
      <c r="G60" s="17" t="str">
        <f t="shared" si="10"/>
        <v>43043.439</v>
      </c>
      <c r="H60" s="12">
        <f t="shared" si="11"/>
        <v>-6931</v>
      </c>
      <c r="I60" s="48" t="s">
        <v>554</v>
      </c>
      <c r="J60" s="49" t="s">
        <v>555</v>
      </c>
      <c r="K60" s="48">
        <v>-6931</v>
      </c>
      <c r="L60" s="48" t="s">
        <v>481</v>
      </c>
      <c r="M60" s="49" t="s">
        <v>175</v>
      </c>
      <c r="N60" s="49"/>
      <c r="O60" s="50" t="s">
        <v>482</v>
      </c>
      <c r="P60" s="50" t="s">
        <v>556</v>
      </c>
    </row>
    <row r="61" spans="1:16" ht="12.75" customHeight="1" thickBot="1" x14ac:dyDescent="0.25">
      <c r="A61" s="12" t="str">
        <f t="shared" si="6"/>
        <v> BBS 30 </v>
      </c>
      <c r="B61" s="19" t="str">
        <f t="shared" si="7"/>
        <v>I</v>
      </c>
      <c r="C61" s="12">
        <f t="shared" si="8"/>
        <v>43045.286</v>
      </c>
      <c r="D61" s="17" t="str">
        <f t="shared" si="9"/>
        <v>vis</v>
      </c>
      <c r="E61" s="47">
        <f>VLOOKUP(C61,Active!C$21:E$973,3,FALSE)</f>
        <v>7915.9954743649441</v>
      </c>
      <c r="F61" s="19" t="s">
        <v>164</v>
      </c>
      <c r="G61" s="17" t="str">
        <f t="shared" si="10"/>
        <v>43045.286</v>
      </c>
      <c r="H61" s="12">
        <f t="shared" si="11"/>
        <v>-6930</v>
      </c>
      <c r="I61" s="48" t="s">
        <v>557</v>
      </c>
      <c r="J61" s="49" t="s">
        <v>558</v>
      </c>
      <c r="K61" s="48">
        <v>-6930</v>
      </c>
      <c r="L61" s="48" t="s">
        <v>436</v>
      </c>
      <c r="M61" s="49" t="s">
        <v>175</v>
      </c>
      <c r="N61" s="49"/>
      <c r="O61" s="50" t="s">
        <v>473</v>
      </c>
      <c r="P61" s="50" t="s">
        <v>556</v>
      </c>
    </row>
    <row r="62" spans="1:16" ht="12.75" customHeight="1" thickBot="1" x14ac:dyDescent="0.25">
      <c r="A62" s="12" t="str">
        <f t="shared" si="6"/>
        <v> BBS 34 </v>
      </c>
      <c r="B62" s="19" t="str">
        <f t="shared" si="7"/>
        <v>I</v>
      </c>
      <c r="C62" s="12">
        <f t="shared" si="8"/>
        <v>43327.512000000002</v>
      </c>
      <c r="D62" s="17" t="str">
        <f t="shared" si="9"/>
        <v>vis</v>
      </c>
      <c r="E62" s="47">
        <f>VLOOKUP(C62,Active!C$21:E$973,3,FALSE)</f>
        <v>8068.9964181994719</v>
      </c>
      <c r="F62" s="19" t="s">
        <v>164</v>
      </c>
      <c r="G62" s="17" t="str">
        <f t="shared" si="10"/>
        <v>43327.512</v>
      </c>
      <c r="H62" s="12">
        <f t="shared" si="11"/>
        <v>-6777</v>
      </c>
      <c r="I62" s="48" t="s">
        <v>559</v>
      </c>
      <c r="J62" s="49" t="s">
        <v>560</v>
      </c>
      <c r="K62" s="48">
        <v>-6777</v>
      </c>
      <c r="L62" s="48" t="s">
        <v>545</v>
      </c>
      <c r="M62" s="49" t="s">
        <v>175</v>
      </c>
      <c r="N62" s="49"/>
      <c r="O62" s="50" t="s">
        <v>473</v>
      </c>
      <c r="P62" s="50" t="s">
        <v>561</v>
      </c>
    </row>
    <row r="63" spans="1:16" ht="12.75" customHeight="1" thickBot="1" x14ac:dyDescent="0.25">
      <c r="A63" s="12" t="str">
        <f t="shared" si="6"/>
        <v> BBS 37 </v>
      </c>
      <c r="B63" s="19" t="str">
        <f t="shared" si="7"/>
        <v>I</v>
      </c>
      <c r="C63" s="12">
        <f t="shared" si="8"/>
        <v>43622.639000000003</v>
      </c>
      <c r="D63" s="17" t="str">
        <f t="shared" si="9"/>
        <v>vis</v>
      </c>
      <c r="E63" s="47">
        <f>VLOOKUP(C63,Active!C$21:E$973,3,FALSE)</f>
        <v>8228.9912788822312</v>
      </c>
      <c r="F63" s="19" t="s">
        <v>164</v>
      </c>
      <c r="G63" s="17" t="str">
        <f t="shared" si="10"/>
        <v>43622.639</v>
      </c>
      <c r="H63" s="12">
        <f t="shared" si="11"/>
        <v>-6617</v>
      </c>
      <c r="I63" s="48" t="s">
        <v>562</v>
      </c>
      <c r="J63" s="49" t="s">
        <v>563</v>
      </c>
      <c r="K63" s="48">
        <v>-6617</v>
      </c>
      <c r="L63" s="48" t="s">
        <v>465</v>
      </c>
      <c r="M63" s="49" t="s">
        <v>175</v>
      </c>
      <c r="N63" s="49"/>
      <c r="O63" s="50" t="s">
        <v>473</v>
      </c>
      <c r="P63" s="50" t="s">
        <v>564</v>
      </c>
    </row>
    <row r="64" spans="1:16" ht="12.75" customHeight="1" thickBot="1" x14ac:dyDescent="0.25">
      <c r="A64" s="12" t="str">
        <f t="shared" si="6"/>
        <v> BBS 38 </v>
      </c>
      <c r="B64" s="19" t="str">
        <f t="shared" si="7"/>
        <v>I</v>
      </c>
      <c r="C64" s="12">
        <f t="shared" si="8"/>
        <v>43707.493000000002</v>
      </c>
      <c r="D64" s="17" t="str">
        <f t="shared" si="9"/>
        <v>vis</v>
      </c>
      <c r="E64" s="47">
        <f>VLOOKUP(C64,Active!C$21:E$973,3,FALSE)</f>
        <v>8274.9925051623577</v>
      </c>
      <c r="F64" s="19" t="s">
        <v>164</v>
      </c>
      <c r="G64" s="17" t="str">
        <f t="shared" si="10"/>
        <v>43707.493</v>
      </c>
      <c r="H64" s="12">
        <f t="shared" si="11"/>
        <v>-6571</v>
      </c>
      <c r="I64" s="48" t="s">
        <v>565</v>
      </c>
      <c r="J64" s="49" t="s">
        <v>566</v>
      </c>
      <c r="K64" s="48">
        <v>-6571</v>
      </c>
      <c r="L64" s="48" t="s">
        <v>380</v>
      </c>
      <c r="M64" s="49" t="s">
        <v>175</v>
      </c>
      <c r="N64" s="49"/>
      <c r="O64" s="50" t="s">
        <v>473</v>
      </c>
      <c r="P64" s="50" t="s">
        <v>567</v>
      </c>
    </row>
    <row r="65" spans="1:16" ht="12.75" customHeight="1" thickBot="1" x14ac:dyDescent="0.25">
      <c r="A65" s="12" t="str">
        <f t="shared" si="6"/>
        <v> AOEB 2 </v>
      </c>
      <c r="B65" s="19" t="str">
        <f t="shared" si="7"/>
        <v>I</v>
      </c>
      <c r="C65" s="12">
        <f t="shared" si="8"/>
        <v>43751.762999999999</v>
      </c>
      <c r="D65" s="17" t="str">
        <f t="shared" si="9"/>
        <v>vis</v>
      </c>
      <c r="E65" s="47">
        <f>VLOOKUP(C65,Active!C$21:E$973,3,FALSE)</f>
        <v>8298.9922492807382</v>
      </c>
      <c r="F65" s="19" t="s">
        <v>164</v>
      </c>
      <c r="G65" s="17" t="str">
        <f t="shared" si="10"/>
        <v>43751.763</v>
      </c>
      <c r="H65" s="12">
        <f t="shared" si="11"/>
        <v>-6547</v>
      </c>
      <c r="I65" s="48" t="s">
        <v>568</v>
      </c>
      <c r="J65" s="49" t="s">
        <v>569</v>
      </c>
      <c r="K65" s="48">
        <v>-6547</v>
      </c>
      <c r="L65" s="48" t="s">
        <v>380</v>
      </c>
      <c r="M65" s="49" t="s">
        <v>175</v>
      </c>
      <c r="N65" s="49"/>
      <c r="O65" s="50" t="s">
        <v>542</v>
      </c>
      <c r="P65" s="50" t="s">
        <v>536</v>
      </c>
    </row>
    <row r="66" spans="1:16" ht="12.75" customHeight="1" thickBot="1" x14ac:dyDescent="0.25">
      <c r="A66" s="12" t="str">
        <f t="shared" si="6"/>
        <v> BBS 39 </v>
      </c>
      <c r="B66" s="19" t="str">
        <f t="shared" si="7"/>
        <v>I</v>
      </c>
      <c r="C66" s="12">
        <f t="shared" si="8"/>
        <v>43805.26</v>
      </c>
      <c r="D66" s="17" t="str">
        <f t="shared" si="9"/>
        <v>vis</v>
      </c>
      <c r="E66" s="47">
        <f>VLOOKUP(C66,Active!C$21:E$973,3,FALSE)</f>
        <v>8327.9941537555787</v>
      </c>
      <c r="F66" s="19" t="s">
        <v>164</v>
      </c>
      <c r="G66" s="17" t="str">
        <f t="shared" si="10"/>
        <v>43805.260</v>
      </c>
      <c r="H66" s="12">
        <f t="shared" si="11"/>
        <v>-6518</v>
      </c>
      <c r="I66" s="48" t="s">
        <v>570</v>
      </c>
      <c r="J66" s="49" t="s">
        <v>571</v>
      </c>
      <c r="K66" s="48">
        <v>-6518</v>
      </c>
      <c r="L66" s="48" t="s">
        <v>405</v>
      </c>
      <c r="M66" s="49" t="s">
        <v>175</v>
      </c>
      <c r="N66" s="49"/>
      <c r="O66" s="50" t="s">
        <v>473</v>
      </c>
      <c r="P66" s="50" t="s">
        <v>572</v>
      </c>
    </row>
    <row r="67" spans="1:16" ht="12.75" customHeight="1" thickBot="1" x14ac:dyDescent="0.25">
      <c r="A67" s="12" t="str">
        <f t="shared" si="6"/>
        <v> SAC 54 </v>
      </c>
      <c r="B67" s="19" t="str">
        <f t="shared" si="7"/>
        <v>I</v>
      </c>
      <c r="C67" s="12">
        <f t="shared" si="8"/>
        <v>44076.417999999998</v>
      </c>
      <c r="D67" s="17" t="str">
        <f t="shared" si="9"/>
        <v>vis</v>
      </c>
      <c r="E67" s="47">
        <f>VLOOKUP(C67,Active!C$21:E$973,3,FALSE)</f>
        <v>8474.9948904994708</v>
      </c>
      <c r="F67" s="19" t="s">
        <v>164</v>
      </c>
      <c r="G67" s="17" t="str">
        <f t="shared" si="10"/>
        <v>44076.418</v>
      </c>
      <c r="H67" s="12">
        <f t="shared" si="11"/>
        <v>-6371</v>
      </c>
      <c r="I67" s="48" t="s">
        <v>573</v>
      </c>
      <c r="J67" s="49" t="s">
        <v>574</v>
      </c>
      <c r="K67" s="48">
        <v>-6371</v>
      </c>
      <c r="L67" s="48" t="s">
        <v>522</v>
      </c>
      <c r="M67" s="49" t="s">
        <v>175</v>
      </c>
      <c r="N67" s="49"/>
      <c r="O67" s="50" t="s">
        <v>575</v>
      </c>
      <c r="P67" s="50" t="s">
        <v>576</v>
      </c>
    </row>
    <row r="68" spans="1:16" ht="12.75" customHeight="1" thickBot="1" x14ac:dyDescent="0.25">
      <c r="A68" s="12" t="str">
        <f t="shared" si="6"/>
        <v> BRNO 23 </v>
      </c>
      <c r="B68" s="19" t="str">
        <f t="shared" si="7"/>
        <v>I</v>
      </c>
      <c r="C68" s="12">
        <f t="shared" si="8"/>
        <v>44076.417999999998</v>
      </c>
      <c r="D68" s="17" t="str">
        <f t="shared" si="9"/>
        <v>vis</v>
      </c>
      <c r="E68" s="47">
        <f>VLOOKUP(C68,Active!C$21:E$973,3,FALSE)</f>
        <v>8474.9948904994708</v>
      </c>
      <c r="F68" s="19" t="s">
        <v>164</v>
      </c>
      <c r="G68" s="17" t="str">
        <f t="shared" si="10"/>
        <v>44076.418</v>
      </c>
      <c r="H68" s="12">
        <f t="shared" si="11"/>
        <v>-6371</v>
      </c>
      <c r="I68" s="48" t="s">
        <v>573</v>
      </c>
      <c r="J68" s="49" t="s">
        <v>574</v>
      </c>
      <c r="K68" s="48">
        <v>-6371</v>
      </c>
      <c r="L68" s="48" t="s">
        <v>522</v>
      </c>
      <c r="M68" s="49" t="s">
        <v>175</v>
      </c>
      <c r="N68" s="49"/>
      <c r="O68" s="50" t="s">
        <v>577</v>
      </c>
      <c r="P68" s="50" t="s">
        <v>578</v>
      </c>
    </row>
    <row r="69" spans="1:16" ht="12.75" customHeight="1" thickBot="1" x14ac:dyDescent="0.25">
      <c r="A69" s="12" t="str">
        <f t="shared" si="6"/>
        <v> AOEB 2 </v>
      </c>
      <c r="B69" s="19" t="str">
        <f t="shared" si="7"/>
        <v>I</v>
      </c>
      <c r="C69" s="12">
        <f t="shared" si="8"/>
        <v>44083.79</v>
      </c>
      <c r="D69" s="17" t="str">
        <f t="shared" si="9"/>
        <v>vis</v>
      </c>
      <c r="E69" s="47">
        <f>VLOOKUP(C69,Active!C$21:E$973,3,FALSE)</f>
        <v>8478.9914144127488</v>
      </c>
      <c r="F69" s="19" t="s">
        <v>164</v>
      </c>
      <c r="G69" s="17" t="str">
        <f t="shared" si="10"/>
        <v>44083.790</v>
      </c>
      <c r="H69" s="12">
        <f t="shared" si="11"/>
        <v>-6367</v>
      </c>
      <c r="I69" s="48" t="s">
        <v>579</v>
      </c>
      <c r="J69" s="49" t="s">
        <v>580</v>
      </c>
      <c r="K69" s="48">
        <v>-6367</v>
      </c>
      <c r="L69" s="48" t="s">
        <v>380</v>
      </c>
      <c r="M69" s="49" t="s">
        <v>175</v>
      </c>
      <c r="N69" s="49"/>
      <c r="O69" s="50" t="s">
        <v>581</v>
      </c>
      <c r="P69" s="50" t="s">
        <v>536</v>
      </c>
    </row>
    <row r="70" spans="1:16" ht="12.75" customHeight="1" thickBot="1" x14ac:dyDescent="0.25">
      <c r="A70" s="12" t="str">
        <f t="shared" si="6"/>
        <v> BRNO 23 </v>
      </c>
      <c r="B70" s="19" t="str">
        <f t="shared" si="7"/>
        <v>I</v>
      </c>
      <c r="C70" s="12">
        <f t="shared" si="8"/>
        <v>44087.485999999997</v>
      </c>
      <c r="D70" s="17" t="str">
        <f t="shared" si="9"/>
        <v>vis</v>
      </c>
      <c r="E70" s="47">
        <f>VLOOKUP(C70,Active!C$21:E$973,3,FALSE)</f>
        <v>8480.9950975901029</v>
      </c>
      <c r="F70" s="19" t="s">
        <v>164</v>
      </c>
      <c r="G70" s="17" t="str">
        <f t="shared" si="10"/>
        <v>44087.486</v>
      </c>
      <c r="H70" s="12">
        <f t="shared" si="11"/>
        <v>-6365</v>
      </c>
      <c r="I70" s="48" t="s">
        <v>582</v>
      </c>
      <c r="J70" s="49" t="s">
        <v>583</v>
      </c>
      <c r="K70" s="48">
        <v>-6365</v>
      </c>
      <c r="L70" s="48" t="s">
        <v>522</v>
      </c>
      <c r="M70" s="49" t="s">
        <v>175</v>
      </c>
      <c r="N70" s="49"/>
      <c r="O70" s="50" t="s">
        <v>584</v>
      </c>
      <c r="P70" s="50" t="s">
        <v>578</v>
      </c>
    </row>
    <row r="71" spans="1:16" ht="12.75" customHeight="1" thickBot="1" x14ac:dyDescent="0.25">
      <c r="A71" s="12" t="str">
        <f t="shared" si="6"/>
        <v> BBS 44 </v>
      </c>
      <c r="B71" s="19" t="str">
        <f t="shared" si="7"/>
        <v>I</v>
      </c>
      <c r="C71" s="12">
        <f t="shared" si="8"/>
        <v>44089.341</v>
      </c>
      <c r="D71" s="17" t="str">
        <f t="shared" si="9"/>
        <v>vis</v>
      </c>
      <c r="E71" s="47">
        <f>VLOOKUP(C71,Active!C$21:E$973,3,FALSE)</f>
        <v>8482.000734033285</v>
      </c>
      <c r="F71" s="19" t="s">
        <v>164</v>
      </c>
      <c r="G71" s="17" t="str">
        <f t="shared" si="10"/>
        <v>44089.341</v>
      </c>
      <c r="H71" s="12">
        <f t="shared" si="11"/>
        <v>-6364</v>
      </c>
      <c r="I71" s="48" t="s">
        <v>585</v>
      </c>
      <c r="J71" s="49" t="s">
        <v>586</v>
      </c>
      <c r="K71" s="48">
        <v>-6364</v>
      </c>
      <c r="L71" s="48" t="s">
        <v>587</v>
      </c>
      <c r="M71" s="49" t="s">
        <v>175</v>
      </c>
      <c r="N71" s="49"/>
      <c r="O71" s="50" t="s">
        <v>588</v>
      </c>
      <c r="P71" s="50" t="s">
        <v>589</v>
      </c>
    </row>
    <row r="72" spans="1:16" ht="12.75" customHeight="1" thickBot="1" x14ac:dyDescent="0.25">
      <c r="A72" s="12" t="str">
        <f t="shared" si="6"/>
        <v> AOEB 2 </v>
      </c>
      <c r="B72" s="19" t="str">
        <f t="shared" si="7"/>
        <v>I</v>
      </c>
      <c r="C72" s="12">
        <f t="shared" si="8"/>
        <v>44107.766000000003</v>
      </c>
      <c r="D72" s="17" t="str">
        <f t="shared" si="9"/>
        <v>vis</v>
      </c>
      <c r="E72" s="47">
        <f>VLOOKUP(C72,Active!C$21:E$973,3,FALSE)</f>
        <v>8491.9893332061165</v>
      </c>
      <c r="F72" s="19" t="s">
        <v>164</v>
      </c>
      <c r="G72" s="17" t="str">
        <f t="shared" si="10"/>
        <v>44107.766</v>
      </c>
      <c r="H72" s="12">
        <f t="shared" si="11"/>
        <v>-6354</v>
      </c>
      <c r="I72" s="48" t="s">
        <v>590</v>
      </c>
      <c r="J72" s="49" t="s">
        <v>591</v>
      </c>
      <c r="K72" s="48">
        <v>-6354</v>
      </c>
      <c r="L72" s="48" t="s">
        <v>465</v>
      </c>
      <c r="M72" s="49" t="s">
        <v>175</v>
      </c>
      <c r="N72" s="49"/>
      <c r="O72" s="50" t="s">
        <v>581</v>
      </c>
      <c r="P72" s="50" t="s">
        <v>536</v>
      </c>
    </row>
    <row r="73" spans="1:16" ht="12.75" customHeight="1" thickBot="1" x14ac:dyDescent="0.25">
      <c r="A73" s="12" t="str">
        <f t="shared" si="6"/>
        <v> BBS 45 </v>
      </c>
      <c r="B73" s="19" t="str">
        <f t="shared" si="7"/>
        <v>I</v>
      </c>
      <c r="C73" s="12">
        <f t="shared" si="8"/>
        <v>44135.447</v>
      </c>
      <c r="D73" s="17" t="str">
        <f t="shared" si="9"/>
        <v>vis</v>
      </c>
      <c r="E73" s="47">
        <f>VLOOKUP(C73,Active!C$21:E$973,3,FALSE)</f>
        <v>8506.9958142754822</v>
      </c>
      <c r="F73" s="19" t="s">
        <v>164</v>
      </c>
      <c r="G73" s="17" t="str">
        <f t="shared" si="10"/>
        <v>44135.447</v>
      </c>
      <c r="H73" s="12">
        <f t="shared" si="11"/>
        <v>-6339</v>
      </c>
      <c r="I73" s="48" t="s">
        <v>592</v>
      </c>
      <c r="J73" s="49" t="s">
        <v>593</v>
      </c>
      <c r="K73" s="48">
        <v>-6339</v>
      </c>
      <c r="L73" s="48" t="s">
        <v>594</v>
      </c>
      <c r="M73" s="49" t="s">
        <v>175</v>
      </c>
      <c r="N73" s="49"/>
      <c r="O73" s="50" t="s">
        <v>482</v>
      </c>
      <c r="P73" s="50" t="s">
        <v>595</v>
      </c>
    </row>
    <row r="74" spans="1:16" ht="12.75" customHeight="1" thickBot="1" x14ac:dyDescent="0.25">
      <c r="A74" s="12" t="str">
        <f t="shared" si="6"/>
        <v> AOEB 2 </v>
      </c>
      <c r="B74" s="19" t="str">
        <f t="shared" si="7"/>
        <v>I</v>
      </c>
      <c r="C74" s="12">
        <f t="shared" si="8"/>
        <v>44144.661999999997</v>
      </c>
      <c r="D74" s="17" t="str">
        <f t="shared" si="9"/>
        <v>vis</v>
      </c>
      <c r="E74" s="47">
        <f>VLOOKUP(C74,Active!C$21:E$973,3,FALSE)</f>
        <v>8511.9914691670765</v>
      </c>
      <c r="F74" s="19" t="s">
        <v>164</v>
      </c>
      <c r="G74" s="17" t="str">
        <f t="shared" si="10"/>
        <v>44144.662</v>
      </c>
      <c r="H74" s="12">
        <f t="shared" si="11"/>
        <v>-6334</v>
      </c>
      <c r="I74" s="48" t="s">
        <v>596</v>
      </c>
      <c r="J74" s="49" t="s">
        <v>597</v>
      </c>
      <c r="K74" s="48">
        <v>-6334</v>
      </c>
      <c r="L74" s="48" t="s">
        <v>436</v>
      </c>
      <c r="M74" s="49" t="s">
        <v>175</v>
      </c>
      <c r="N74" s="49"/>
      <c r="O74" s="50" t="s">
        <v>581</v>
      </c>
      <c r="P74" s="50" t="s">
        <v>536</v>
      </c>
    </row>
    <row r="75" spans="1:16" ht="12.75" customHeight="1" thickBot="1" x14ac:dyDescent="0.25">
      <c r="A75" s="12" t="str">
        <f t="shared" ref="A75:A106" si="12">P75</f>
        <v> AOEB 2 </v>
      </c>
      <c r="B75" s="19" t="str">
        <f t="shared" ref="B75:B106" si="13">IF(H75=INT(H75),"I","II")</f>
        <v>I</v>
      </c>
      <c r="C75" s="12">
        <f t="shared" ref="C75:C106" si="14">1*G75</f>
        <v>44192.62</v>
      </c>
      <c r="D75" s="17" t="str">
        <f t="shared" ref="D75:D106" si="15">VLOOKUP(F75,I$1:J$5,2,FALSE)</f>
        <v>vis</v>
      </c>
      <c r="E75" s="47">
        <f>VLOOKUP(C75,Active!C$21:E$973,3,FALSE)</f>
        <v>8537.990559486243</v>
      </c>
      <c r="F75" s="19" t="s">
        <v>164</v>
      </c>
      <c r="G75" s="17" t="str">
        <f t="shared" ref="G75:G106" si="16">MID(I75,3,LEN(I75)-3)</f>
        <v>44192.620</v>
      </c>
      <c r="H75" s="12">
        <f t="shared" ref="H75:H106" si="17">1*K75</f>
        <v>-6308</v>
      </c>
      <c r="I75" s="48" t="s">
        <v>598</v>
      </c>
      <c r="J75" s="49" t="s">
        <v>599</v>
      </c>
      <c r="K75" s="48">
        <v>-6308</v>
      </c>
      <c r="L75" s="48" t="s">
        <v>481</v>
      </c>
      <c r="M75" s="49" t="s">
        <v>175</v>
      </c>
      <c r="N75" s="49"/>
      <c r="O75" s="50" t="s">
        <v>581</v>
      </c>
      <c r="P75" s="50" t="s">
        <v>536</v>
      </c>
    </row>
    <row r="76" spans="1:16" ht="12.75" customHeight="1" thickBot="1" x14ac:dyDescent="0.25">
      <c r="A76" s="12" t="str">
        <f t="shared" si="12"/>
        <v> BBS 48 </v>
      </c>
      <c r="B76" s="19" t="str">
        <f t="shared" si="13"/>
        <v>I</v>
      </c>
      <c r="C76" s="12">
        <f t="shared" si="14"/>
        <v>44371.563000000002</v>
      </c>
      <c r="D76" s="17" t="str">
        <f t="shared" si="15"/>
        <v>vis</v>
      </c>
      <c r="E76" s="47">
        <f>VLOOKUP(C76,Active!C$21:E$973,3,FALSE)</f>
        <v>8634.999509379526</v>
      </c>
      <c r="F76" s="19" t="s">
        <v>164</v>
      </c>
      <c r="G76" s="17" t="str">
        <f t="shared" si="16"/>
        <v>44371.563</v>
      </c>
      <c r="H76" s="12">
        <f t="shared" si="17"/>
        <v>-6211</v>
      </c>
      <c r="I76" s="48" t="s">
        <v>600</v>
      </c>
      <c r="J76" s="49" t="s">
        <v>601</v>
      </c>
      <c r="K76" s="48">
        <v>-6211</v>
      </c>
      <c r="L76" s="48" t="s">
        <v>587</v>
      </c>
      <c r="M76" s="49" t="s">
        <v>175</v>
      </c>
      <c r="N76" s="49"/>
      <c r="O76" s="50" t="s">
        <v>473</v>
      </c>
      <c r="P76" s="50" t="s">
        <v>602</v>
      </c>
    </row>
    <row r="77" spans="1:16" ht="12.75" customHeight="1" thickBot="1" x14ac:dyDescent="0.25">
      <c r="A77" s="12" t="str">
        <f t="shared" si="12"/>
        <v> BBS 49 </v>
      </c>
      <c r="B77" s="19" t="str">
        <f t="shared" si="13"/>
        <v>I</v>
      </c>
      <c r="C77" s="12">
        <f t="shared" si="14"/>
        <v>44432.436999999998</v>
      </c>
      <c r="D77" s="17" t="str">
        <f t="shared" si="15"/>
        <v>vis</v>
      </c>
      <c r="E77" s="47">
        <f>VLOOKUP(C77,Active!C$21:E$973,3,FALSE)</f>
        <v>8668.0006483779962</v>
      </c>
      <c r="F77" s="19" t="s">
        <v>164</v>
      </c>
      <c r="G77" s="17" t="str">
        <f t="shared" si="16"/>
        <v>44432.437</v>
      </c>
      <c r="H77" s="12">
        <f t="shared" si="17"/>
        <v>-6178</v>
      </c>
      <c r="I77" s="48" t="s">
        <v>603</v>
      </c>
      <c r="J77" s="49" t="s">
        <v>604</v>
      </c>
      <c r="K77" s="48">
        <v>-6178</v>
      </c>
      <c r="L77" s="48" t="s">
        <v>605</v>
      </c>
      <c r="M77" s="49" t="s">
        <v>175</v>
      </c>
      <c r="N77" s="49"/>
      <c r="O77" s="50" t="s">
        <v>482</v>
      </c>
      <c r="P77" s="50" t="s">
        <v>606</v>
      </c>
    </row>
    <row r="78" spans="1:16" ht="12.75" customHeight="1" thickBot="1" x14ac:dyDescent="0.25">
      <c r="A78" s="12" t="str">
        <f t="shared" si="12"/>
        <v> BRNO 23 </v>
      </c>
      <c r="B78" s="19" t="str">
        <f t="shared" si="13"/>
        <v>I</v>
      </c>
      <c r="C78" s="12">
        <f t="shared" si="14"/>
        <v>44467.461000000003</v>
      </c>
      <c r="D78" s="17" t="str">
        <f t="shared" si="15"/>
        <v>vis</v>
      </c>
      <c r="E78" s="47">
        <f>VLOOKUP(C78,Active!C$21:E$973,3,FALSE)</f>
        <v>8686.9879318205603</v>
      </c>
      <c r="F78" s="19" t="s">
        <v>164</v>
      </c>
      <c r="G78" s="17" t="str">
        <f t="shared" si="16"/>
        <v>44467.461</v>
      </c>
      <c r="H78" s="12">
        <f t="shared" si="17"/>
        <v>-6159</v>
      </c>
      <c r="I78" s="48" t="s">
        <v>607</v>
      </c>
      <c r="J78" s="49" t="s">
        <v>608</v>
      </c>
      <c r="K78" s="48">
        <v>-6159</v>
      </c>
      <c r="L78" s="48" t="s">
        <v>383</v>
      </c>
      <c r="M78" s="49" t="s">
        <v>175</v>
      </c>
      <c r="N78" s="49"/>
      <c r="O78" s="50" t="s">
        <v>609</v>
      </c>
      <c r="P78" s="50" t="s">
        <v>578</v>
      </c>
    </row>
    <row r="79" spans="1:16" ht="12.75" customHeight="1" thickBot="1" x14ac:dyDescent="0.25">
      <c r="A79" s="12" t="str">
        <f t="shared" si="12"/>
        <v> BRNO 23 </v>
      </c>
      <c r="B79" s="19" t="str">
        <f t="shared" si="13"/>
        <v>I</v>
      </c>
      <c r="C79" s="12">
        <f t="shared" si="14"/>
        <v>44467.47</v>
      </c>
      <c r="D79" s="17" t="str">
        <f t="shared" si="15"/>
        <v>vis</v>
      </c>
      <c r="E79" s="47">
        <f>VLOOKUP(C79,Active!C$21:E$973,3,FALSE)</f>
        <v>8686.992810919206</v>
      </c>
      <c r="F79" s="19" t="s">
        <v>164</v>
      </c>
      <c r="G79" s="17" t="str">
        <f t="shared" si="16"/>
        <v>44467.470</v>
      </c>
      <c r="H79" s="12">
        <f t="shared" si="17"/>
        <v>-6159</v>
      </c>
      <c r="I79" s="48" t="s">
        <v>610</v>
      </c>
      <c r="J79" s="49" t="s">
        <v>611</v>
      </c>
      <c r="K79" s="48">
        <v>-6159</v>
      </c>
      <c r="L79" s="48" t="s">
        <v>545</v>
      </c>
      <c r="M79" s="49" t="s">
        <v>175</v>
      </c>
      <c r="N79" s="49"/>
      <c r="O79" s="50" t="s">
        <v>612</v>
      </c>
      <c r="P79" s="50" t="s">
        <v>578</v>
      </c>
    </row>
    <row r="80" spans="1:16" ht="12.75" customHeight="1" thickBot="1" x14ac:dyDescent="0.25">
      <c r="A80" s="12" t="str">
        <f t="shared" si="12"/>
        <v> BBS 51 </v>
      </c>
      <c r="B80" s="19" t="str">
        <f t="shared" si="13"/>
        <v>I</v>
      </c>
      <c r="C80" s="12">
        <f t="shared" si="14"/>
        <v>44565.235999999997</v>
      </c>
      <c r="D80" s="17" t="str">
        <f t="shared" si="15"/>
        <v>vis</v>
      </c>
      <c r="E80" s="47">
        <f>VLOOKUP(C80,Active!C$21:E$973,3,FALSE)</f>
        <v>8739.9939173903531</v>
      </c>
      <c r="F80" s="19" t="s">
        <v>164</v>
      </c>
      <c r="G80" s="17" t="str">
        <f t="shared" si="16"/>
        <v>44565.236</v>
      </c>
      <c r="H80" s="12">
        <f t="shared" si="17"/>
        <v>-6106</v>
      </c>
      <c r="I80" s="48" t="s">
        <v>613</v>
      </c>
      <c r="J80" s="49" t="s">
        <v>614</v>
      </c>
      <c r="K80" s="48">
        <v>-6106</v>
      </c>
      <c r="L80" s="48" t="s">
        <v>615</v>
      </c>
      <c r="M80" s="49" t="s">
        <v>175</v>
      </c>
      <c r="N80" s="49"/>
      <c r="O80" s="50" t="s">
        <v>473</v>
      </c>
      <c r="P80" s="50" t="s">
        <v>616</v>
      </c>
    </row>
    <row r="81" spans="1:16" ht="12.75" customHeight="1" thickBot="1" x14ac:dyDescent="0.25">
      <c r="A81" s="12" t="str">
        <f t="shared" si="12"/>
        <v> BBS 51 </v>
      </c>
      <c r="B81" s="19" t="str">
        <f t="shared" si="13"/>
        <v>I</v>
      </c>
      <c r="C81" s="12">
        <f t="shared" si="14"/>
        <v>44565.237999999998</v>
      </c>
      <c r="D81" s="17" t="str">
        <f t="shared" si="15"/>
        <v>vis</v>
      </c>
      <c r="E81" s="47">
        <f>VLOOKUP(C81,Active!C$21:E$973,3,FALSE)</f>
        <v>8739.9950016344956</v>
      </c>
      <c r="F81" s="19" t="s">
        <v>164</v>
      </c>
      <c r="G81" s="17" t="str">
        <f t="shared" si="16"/>
        <v>44565.238</v>
      </c>
      <c r="H81" s="12">
        <f t="shared" si="17"/>
        <v>-6106</v>
      </c>
      <c r="I81" s="48" t="s">
        <v>617</v>
      </c>
      <c r="J81" s="49" t="s">
        <v>618</v>
      </c>
      <c r="K81" s="48">
        <v>-6106</v>
      </c>
      <c r="L81" s="48" t="s">
        <v>619</v>
      </c>
      <c r="M81" s="49" t="s">
        <v>175</v>
      </c>
      <c r="N81" s="49"/>
      <c r="O81" s="50" t="s">
        <v>482</v>
      </c>
      <c r="P81" s="50" t="s">
        <v>616</v>
      </c>
    </row>
    <row r="82" spans="1:16" ht="12.75" customHeight="1" thickBot="1" x14ac:dyDescent="0.25">
      <c r="A82" s="12" t="str">
        <f t="shared" si="12"/>
        <v> BBS 53 </v>
      </c>
      <c r="B82" s="19" t="str">
        <f t="shared" si="13"/>
        <v>I</v>
      </c>
      <c r="C82" s="12">
        <f t="shared" si="14"/>
        <v>44690.663</v>
      </c>
      <c r="D82" s="17" t="str">
        <f t="shared" si="15"/>
        <v>vis</v>
      </c>
      <c r="E82" s="47">
        <f>VLOOKUP(C82,Active!C$21:E$973,3,FALSE)</f>
        <v>8807.9906624894356</v>
      </c>
      <c r="F82" s="19" t="s">
        <v>164</v>
      </c>
      <c r="G82" s="17" t="str">
        <f t="shared" si="16"/>
        <v>44690.663</v>
      </c>
      <c r="H82" s="12">
        <f t="shared" si="17"/>
        <v>-6038</v>
      </c>
      <c r="I82" s="48" t="s">
        <v>620</v>
      </c>
      <c r="J82" s="49" t="s">
        <v>621</v>
      </c>
      <c r="K82" s="48">
        <v>-6038</v>
      </c>
      <c r="L82" s="48" t="s">
        <v>405</v>
      </c>
      <c r="M82" s="49" t="s">
        <v>175</v>
      </c>
      <c r="N82" s="49"/>
      <c r="O82" s="50" t="s">
        <v>473</v>
      </c>
      <c r="P82" s="50" t="s">
        <v>622</v>
      </c>
    </row>
    <row r="83" spans="1:16" ht="12.75" customHeight="1" thickBot="1" x14ac:dyDescent="0.25">
      <c r="A83" s="12" t="str">
        <f t="shared" si="12"/>
        <v> AOEB 2 </v>
      </c>
      <c r="B83" s="19" t="str">
        <f t="shared" si="13"/>
        <v>I</v>
      </c>
      <c r="C83" s="12">
        <f t="shared" si="14"/>
        <v>44795.817999999999</v>
      </c>
      <c r="D83" s="17" t="str">
        <f t="shared" si="15"/>
        <v>vis</v>
      </c>
      <c r="E83" s="47">
        <f>VLOOKUP(C83,Active!C$21:E$973,3,FALSE)</f>
        <v>8864.9975089490799</v>
      </c>
      <c r="F83" s="19" t="s">
        <v>164</v>
      </c>
      <c r="G83" s="17" t="str">
        <f t="shared" si="16"/>
        <v>44795.818</v>
      </c>
      <c r="H83" s="12">
        <f t="shared" si="17"/>
        <v>-5981</v>
      </c>
      <c r="I83" s="48" t="s">
        <v>623</v>
      </c>
      <c r="J83" s="49" t="s">
        <v>624</v>
      </c>
      <c r="K83" s="48">
        <v>-5981</v>
      </c>
      <c r="L83" s="48" t="s">
        <v>625</v>
      </c>
      <c r="M83" s="49" t="s">
        <v>175</v>
      </c>
      <c r="N83" s="49"/>
      <c r="O83" s="50" t="s">
        <v>626</v>
      </c>
      <c r="P83" s="50" t="s">
        <v>536</v>
      </c>
    </row>
    <row r="84" spans="1:16" ht="12.75" customHeight="1" thickBot="1" x14ac:dyDescent="0.25">
      <c r="A84" s="12" t="str">
        <f t="shared" si="12"/>
        <v> AOEB 2 </v>
      </c>
      <c r="B84" s="19" t="str">
        <f t="shared" si="13"/>
        <v>I</v>
      </c>
      <c r="C84" s="12">
        <f t="shared" si="14"/>
        <v>44808.726999999999</v>
      </c>
      <c r="D84" s="17" t="str">
        <f t="shared" si="15"/>
        <v>vis</v>
      </c>
      <c r="E84" s="47">
        <f>VLOOKUP(C84,Active!C$21:E$973,3,FALSE)</f>
        <v>8871.9957627738859</v>
      </c>
      <c r="F84" s="19" t="s">
        <v>164</v>
      </c>
      <c r="G84" s="17" t="str">
        <f t="shared" si="16"/>
        <v>44808.727</v>
      </c>
      <c r="H84" s="12">
        <f t="shared" si="17"/>
        <v>-5974</v>
      </c>
      <c r="I84" s="48" t="s">
        <v>627</v>
      </c>
      <c r="J84" s="49" t="s">
        <v>628</v>
      </c>
      <c r="K84" s="48">
        <v>-5974</v>
      </c>
      <c r="L84" s="48" t="s">
        <v>629</v>
      </c>
      <c r="M84" s="49" t="s">
        <v>175</v>
      </c>
      <c r="N84" s="49"/>
      <c r="O84" s="50" t="s">
        <v>542</v>
      </c>
      <c r="P84" s="50" t="s">
        <v>536</v>
      </c>
    </row>
    <row r="85" spans="1:16" ht="12.75" customHeight="1" thickBot="1" x14ac:dyDescent="0.25">
      <c r="A85" s="12" t="str">
        <f t="shared" si="12"/>
        <v> AOEB 2 </v>
      </c>
      <c r="B85" s="19" t="str">
        <f t="shared" si="13"/>
        <v>I</v>
      </c>
      <c r="C85" s="12">
        <f t="shared" si="14"/>
        <v>44808.73</v>
      </c>
      <c r="D85" s="17" t="str">
        <f t="shared" si="15"/>
        <v>vis</v>
      </c>
      <c r="E85" s="47">
        <f>VLOOKUP(C85,Active!C$21:E$973,3,FALSE)</f>
        <v>8871.9973891401041</v>
      </c>
      <c r="F85" s="19" t="s">
        <v>164</v>
      </c>
      <c r="G85" s="17" t="str">
        <f t="shared" si="16"/>
        <v>44808.730</v>
      </c>
      <c r="H85" s="12">
        <f t="shared" si="17"/>
        <v>-5974</v>
      </c>
      <c r="I85" s="48" t="s">
        <v>630</v>
      </c>
      <c r="J85" s="49" t="s">
        <v>631</v>
      </c>
      <c r="K85" s="48">
        <v>-5974</v>
      </c>
      <c r="L85" s="48" t="s">
        <v>625</v>
      </c>
      <c r="M85" s="49" t="s">
        <v>175</v>
      </c>
      <c r="N85" s="49"/>
      <c r="O85" s="50" t="s">
        <v>626</v>
      </c>
      <c r="P85" s="50" t="s">
        <v>536</v>
      </c>
    </row>
    <row r="86" spans="1:16" ht="12.75" customHeight="1" thickBot="1" x14ac:dyDescent="0.25">
      <c r="A86" s="12" t="str">
        <f t="shared" si="12"/>
        <v> BBS 56 </v>
      </c>
      <c r="B86" s="19" t="str">
        <f t="shared" si="13"/>
        <v>I</v>
      </c>
      <c r="C86" s="12">
        <f t="shared" si="14"/>
        <v>44812.411999999997</v>
      </c>
      <c r="D86" s="17" t="str">
        <f t="shared" si="15"/>
        <v>vis</v>
      </c>
      <c r="E86" s="47">
        <f>VLOOKUP(C86,Active!C$21:E$973,3,FALSE)</f>
        <v>8873.99348260845</v>
      </c>
      <c r="F86" s="19" t="s">
        <v>164</v>
      </c>
      <c r="G86" s="17" t="str">
        <f t="shared" si="16"/>
        <v>44812.412</v>
      </c>
      <c r="H86" s="12">
        <f t="shared" si="17"/>
        <v>-5972</v>
      </c>
      <c r="I86" s="48" t="s">
        <v>632</v>
      </c>
      <c r="J86" s="49" t="s">
        <v>633</v>
      </c>
      <c r="K86" s="48">
        <v>-5972</v>
      </c>
      <c r="L86" s="48" t="s">
        <v>594</v>
      </c>
      <c r="M86" s="49" t="s">
        <v>175</v>
      </c>
      <c r="N86" s="49"/>
      <c r="O86" s="50" t="s">
        <v>482</v>
      </c>
      <c r="P86" s="50" t="s">
        <v>634</v>
      </c>
    </row>
    <row r="87" spans="1:16" ht="12.75" customHeight="1" thickBot="1" x14ac:dyDescent="0.25">
      <c r="A87" s="12" t="str">
        <f t="shared" si="12"/>
        <v> AOEB 2 </v>
      </c>
      <c r="B87" s="19" t="str">
        <f t="shared" si="13"/>
        <v>I</v>
      </c>
      <c r="C87" s="12">
        <f t="shared" si="14"/>
        <v>44819.781999999999</v>
      </c>
      <c r="D87" s="17" t="str">
        <f t="shared" si="15"/>
        <v>vis</v>
      </c>
      <c r="E87" s="47">
        <f>VLOOKUP(C87,Active!C$21:E$973,3,FALSE)</f>
        <v>8877.9889222775837</v>
      </c>
      <c r="F87" s="19" t="s">
        <v>164</v>
      </c>
      <c r="G87" s="17" t="str">
        <f t="shared" si="16"/>
        <v>44819.782</v>
      </c>
      <c r="H87" s="12">
        <f t="shared" si="17"/>
        <v>-5968</v>
      </c>
      <c r="I87" s="48" t="s">
        <v>635</v>
      </c>
      <c r="J87" s="49" t="s">
        <v>636</v>
      </c>
      <c r="K87" s="48">
        <v>-5968</v>
      </c>
      <c r="L87" s="48" t="s">
        <v>380</v>
      </c>
      <c r="M87" s="49" t="s">
        <v>175</v>
      </c>
      <c r="N87" s="49"/>
      <c r="O87" s="50" t="s">
        <v>637</v>
      </c>
      <c r="P87" s="50" t="s">
        <v>536</v>
      </c>
    </row>
    <row r="88" spans="1:16" ht="12.75" customHeight="1" thickBot="1" x14ac:dyDescent="0.25">
      <c r="A88" s="12" t="str">
        <f t="shared" si="12"/>
        <v> BRNO 26 </v>
      </c>
      <c r="B88" s="19" t="str">
        <f t="shared" si="13"/>
        <v>I</v>
      </c>
      <c r="C88" s="12">
        <f t="shared" si="14"/>
        <v>44823.468999999997</v>
      </c>
      <c r="D88" s="17" t="str">
        <f t="shared" si="15"/>
        <v>vis</v>
      </c>
      <c r="E88" s="47">
        <f>VLOOKUP(C88,Active!C$21:E$973,3,FALSE)</f>
        <v>8879.9877263562921</v>
      </c>
      <c r="F88" s="19" t="s">
        <v>164</v>
      </c>
      <c r="G88" s="17" t="str">
        <f t="shared" si="16"/>
        <v>44823.469</v>
      </c>
      <c r="H88" s="12">
        <f t="shared" si="17"/>
        <v>-5966</v>
      </c>
      <c r="I88" s="48" t="s">
        <v>638</v>
      </c>
      <c r="J88" s="49" t="s">
        <v>639</v>
      </c>
      <c r="K88" s="48">
        <v>-5966</v>
      </c>
      <c r="L88" s="48" t="s">
        <v>640</v>
      </c>
      <c r="M88" s="49" t="s">
        <v>175</v>
      </c>
      <c r="N88" s="49"/>
      <c r="O88" s="50" t="s">
        <v>584</v>
      </c>
      <c r="P88" s="50" t="s">
        <v>641</v>
      </c>
    </row>
    <row r="89" spans="1:16" ht="12.75" customHeight="1" thickBot="1" x14ac:dyDescent="0.25">
      <c r="A89" s="12" t="str">
        <f t="shared" si="12"/>
        <v> BRNO 26 </v>
      </c>
      <c r="B89" s="19" t="str">
        <f t="shared" si="13"/>
        <v>I</v>
      </c>
      <c r="C89" s="12">
        <f t="shared" si="14"/>
        <v>44823.474000000002</v>
      </c>
      <c r="D89" s="17" t="str">
        <f t="shared" si="15"/>
        <v>vis</v>
      </c>
      <c r="E89" s="47">
        <f>VLOOKUP(C89,Active!C$21:E$973,3,FALSE)</f>
        <v>8879.9904369666547</v>
      </c>
      <c r="F89" s="19" t="s">
        <v>164</v>
      </c>
      <c r="G89" s="17" t="str">
        <f t="shared" si="16"/>
        <v>44823.474</v>
      </c>
      <c r="H89" s="12">
        <f t="shared" si="17"/>
        <v>-5966</v>
      </c>
      <c r="I89" s="48" t="s">
        <v>642</v>
      </c>
      <c r="J89" s="49" t="s">
        <v>643</v>
      </c>
      <c r="K89" s="48">
        <v>-5966</v>
      </c>
      <c r="L89" s="48" t="s">
        <v>405</v>
      </c>
      <c r="M89" s="49" t="s">
        <v>175</v>
      </c>
      <c r="N89" s="49"/>
      <c r="O89" s="50" t="s">
        <v>644</v>
      </c>
      <c r="P89" s="50" t="s">
        <v>641</v>
      </c>
    </row>
    <row r="90" spans="1:16" ht="12.75" customHeight="1" thickBot="1" x14ac:dyDescent="0.25">
      <c r="A90" s="12" t="str">
        <f t="shared" si="12"/>
        <v> BRNO 26 </v>
      </c>
      <c r="B90" s="19" t="str">
        <f t="shared" si="13"/>
        <v>I</v>
      </c>
      <c r="C90" s="12">
        <f t="shared" si="14"/>
        <v>44823.474000000002</v>
      </c>
      <c r="D90" s="17" t="str">
        <f t="shared" si="15"/>
        <v>vis</v>
      </c>
      <c r="E90" s="47">
        <f>VLOOKUP(C90,Active!C$21:E$973,3,FALSE)</f>
        <v>8879.9904369666547</v>
      </c>
      <c r="F90" s="19" t="s">
        <v>164</v>
      </c>
      <c r="G90" s="17" t="str">
        <f t="shared" si="16"/>
        <v>44823.474</v>
      </c>
      <c r="H90" s="12">
        <f t="shared" si="17"/>
        <v>-5966</v>
      </c>
      <c r="I90" s="48" t="s">
        <v>642</v>
      </c>
      <c r="J90" s="49" t="s">
        <v>643</v>
      </c>
      <c r="K90" s="48">
        <v>-5966</v>
      </c>
      <c r="L90" s="48" t="s">
        <v>405</v>
      </c>
      <c r="M90" s="49" t="s">
        <v>175</v>
      </c>
      <c r="N90" s="49"/>
      <c r="O90" s="50" t="s">
        <v>645</v>
      </c>
      <c r="P90" s="50" t="s">
        <v>641</v>
      </c>
    </row>
    <row r="91" spans="1:16" ht="12.75" customHeight="1" thickBot="1" x14ac:dyDescent="0.25">
      <c r="A91" s="12" t="str">
        <f t="shared" si="12"/>
        <v> BRNO 26 </v>
      </c>
      <c r="B91" s="19" t="str">
        <f t="shared" si="13"/>
        <v>I</v>
      </c>
      <c r="C91" s="12">
        <f t="shared" si="14"/>
        <v>44823.476000000002</v>
      </c>
      <c r="D91" s="17" t="str">
        <f t="shared" si="15"/>
        <v>vis</v>
      </c>
      <c r="E91" s="47">
        <f>VLOOKUP(C91,Active!C$21:E$973,3,FALSE)</f>
        <v>8879.9915212107971</v>
      </c>
      <c r="F91" s="19" t="s">
        <v>164</v>
      </c>
      <c r="G91" s="17" t="str">
        <f t="shared" si="16"/>
        <v>44823.476</v>
      </c>
      <c r="H91" s="12">
        <f t="shared" si="17"/>
        <v>-5966</v>
      </c>
      <c r="I91" s="48" t="s">
        <v>646</v>
      </c>
      <c r="J91" s="49" t="s">
        <v>647</v>
      </c>
      <c r="K91" s="48">
        <v>-5966</v>
      </c>
      <c r="L91" s="48" t="s">
        <v>545</v>
      </c>
      <c r="M91" s="49" t="s">
        <v>175</v>
      </c>
      <c r="N91" s="49"/>
      <c r="O91" s="50" t="s">
        <v>648</v>
      </c>
      <c r="P91" s="50" t="s">
        <v>641</v>
      </c>
    </row>
    <row r="92" spans="1:16" ht="12.75" customHeight="1" thickBot="1" x14ac:dyDescent="0.25">
      <c r="A92" s="12" t="str">
        <f t="shared" si="12"/>
        <v> BRNO 26 </v>
      </c>
      <c r="B92" s="19" t="str">
        <f t="shared" si="13"/>
        <v>I</v>
      </c>
      <c r="C92" s="12">
        <f t="shared" si="14"/>
        <v>44823.476000000002</v>
      </c>
      <c r="D92" s="17" t="str">
        <f t="shared" si="15"/>
        <v>vis</v>
      </c>
      <c r="E92" s="47">
        <f>VLOOKUP(C92,Active!C$21:E$973,3,FALSE)</f>
        <v>8879.9915212107971</v>
      </c>
      <c r="F92" s="19" t="s">
        <v>164</v>
      </c>
      <c r="G92" s="17" t="str">
        <f t="shared" si="16"/>
        <v>44823.476</v>
      </c>
      <c r="H92" s="12">
        <f t="shared" si="17"/>
        <v>-5966</v>
      </c>
      <c r="I92" s="48" t="s">
        <v>646</v>
      </c>
      <c r="J92" s="49" t="s">
        <v>647</v>
      </c>
      <c r="K92" s="48">
        <v>-5966</v>
      </c>
      <c r="L92" s="48" t="s">
        <v>545</v>
      </c>
      <c r="M92" s="49" t="s">
        <v>175</v>
      </c>
      <c r="N92" s="49"/>
      <c r="O92" s="50" t="s">
        <v>649</v>
      </c>
      <c r="P92" s="50" t="s">
        <v>641</v>
      </c>
    </row>
    <row r="93" spans="1:16" ht="12.75" customHeight="1" thickBot="1" x14ac:dyDescent="0.25">
      <c r="A93" s="12" t="str">
        <f t="shared" si="12"/>
        <v> BRNO 26 </v>
      </c>
      <c r="B93" s="19" t="str">
        <f t="shared" si="13"/>
        <v>I</v>
      </c>
      <c r="C93" s="12">
        <f t="shared" si="14"/>
        <v>44823.482000000004</v>
      </c>
      <c r="D93" s="17" t="str">
        <f t="shared" si="15"/>
        <v>vis</v>
      </c>
      <c r="E93" s="47">
        <f>VLOOKUP(C93,Active!C$21:E$973,3,FALSE)</f>
        <v>8879.99477394323</v>
      </c>
      <c r="F93" s="19" t="s">
        <v>164</v>
      </c>
      <c r="G93" s="17" t="str">
        <f t="shared" si="16"/>
        <v>44823.482</v>
      </c>
      <c r="H93" s="12">
        <f t="shared" si="17"/>
        <v>-5966</v>
      </c>
      <c r="I93" s="48" t="s">
        <v>650</v>
      </c>
      <c r="J93" s="49" t="s">
        <v>651</v>
      </c>
      <c r="K93" s="48">
        <v>-5966</v>
      </c>
      <c r="L93" s="48" t="s">
        <v>503</v>
      </c>
      <c r="M93" s="49" t="s">
        <v>175</v>
      </c>
      <c r="N93" s="49"/>
      <c r="O93" s="50" t="s">
        <v>652</v>
      </c>
      <c r="P93" s="50" t="s">
        <v>641</v>
      </c>
    </row>
    <row r="94" spans="1:16" ht="12.75" customHeight="1" thickBot="1" x14ac:dyDescent="0.25">
      <c r="A94" s="12" t="str">
        <f t="shared" si="12"/>
        <v> BRNO 26 </v>
      </c>
      <c r="B94" s="19" t="str">
        <f t="shared" si="13"/>
        <v>I</v>
      </c>
      <c r="C94" s="12">
        <f t="shared" si="14"/>
        <v>44823.487000000001</v>
      </c>
      <c r="D94" s="17" t="str">
        <f t="shared" si="15"/>
        <v>vis</v>
      </c>
      <c r="E94" s="47">
        <f>VLOOKUP(C94,Active!C$21:E$973,3,FALSE)</f>
        <v>8879.9974845535871</v>
      </c>
      <c r="F94" s="19" t="s">
        <v>164</v>
      </c>
      <c r="G94" s="17" t="str">
        <f t="shared" si="16"/>
        <v>44823.487</v>
      </c>
      <c r="H94" s="12">
        <f t="shared" si="17"/>
        <v>-5966</v>
      </c>
      <c r="I94" s="48" t="s">
        <v>653</v>
      </c>
      <c r="J94" s="49" t="s">
        <v>654</v>
      </c>
      <c r="K94" s="48">
        <v>-5966</v>
      </c>
      <c r="L94" s="48" t="s">
        <v>625</v>
      </c>
      <c r="M94" s="49" t="s">
        <v>175</v>
      </c>
      <c r="N94" s="49"/>
      <c r="O94" s="50" t="s">
        <v>655</v>
      </c>
      <c r="P94" s="50" t="s">
        <v>641</v>
      </c>
    </row>
    <row r="95" spans="1:16" ht="12.75" customHeight="1" thickBot="1" x14ac:dyDescent="0.25">
      <c r="A95" s="12" t="str">
        <f t="shared" si="12"/>
        <v> BRNO 26 </v>
      </c>
      <c r="B95" s="19" t="str">
        <f t="shared" si="13"/>
        <v>I</v>
      </c>
      <c r="C95" s="12">
        <f t="shared" si="14"/>
        <v>44823.487000000001</v>
      </c>
      <c r="D95" s="17" t="str">
        <f t="shared" si="15"/>
        <v>vis</v>
      </c>
      <c r="E95" s="47">
        <f>VLOOKUP(C95,Active!C$21:E$973,3,FALSE)</f>
        <v>8879.9974845535871</v>
      </c>
      <c r="F95" s="19" t="s">
        <v>164</v>
      </c>
      <c r="G95" s="17" t="str">
        <f t="shared" si="16"/>
        <v>44823.487</v>
      </c>
      <c r="H95" s="12">
        <f t="shared" si="17"/>
        <v>-5966</v>
      </c>
      <c r="I95" s="48" t="s">
        <v>653</v>
      </c>
      <c r="J95" s="49" t="s">
        <v>654</v>
      </c>
      <c r="K95" s="48">
        <v>-5966</v>
      </c>
      <c r="L95" s="48" t="s">
        <v>625</v>
      </c>
      <c r="M95" s="49" t="s">
        <v>175</v>
      </c>
      <c r="N95" s="49"/>
      <c r="O95" s="50" t="s">
        <v>609</v>
      </c>
      <c r="P95" s="50" t="s">
        <v>641</v>
      </c>
    </row>
    <row r="96" spans="1:16" ht="12.75" customHeight="1" thickBot="1" x14ac:dyDescent="0.25">
      <c r="A96" s="12" t="str">
        <f t="shared" si="12"/>
        <v> BRNO 26 </v>
      </c>
      <c r="B96" s="19" t="str">
        <f t="shared" si="13"/>
        <v>I</v>
      </c>
      <c r="C96" s="12">
        <f t="shared" si="14"/>
        <v>44847.459000000003</v>
      </c>
      <c r="D96" s="17" t="str">
        <f t="shared" si="15"/>
        <v>vis</v>
      </c>
      <c r="E96" s="47">
        <f>VLOOKUP(C96,Active!C$21:E$973,3,FALSE)</f>
        <v>8892.9932348586663</v>
      </c>
      <c r="F96" s="19" t="s">
        <v>164</v>
      </c>
      <c r="G96" s="17" t="str">
        <f t="shared" si="16"/>
        <v>44847.459</v>
      </c>
      <c r="H96" s="12">
        <f t="shared" si="17"/>
        <v>-5953</v>
      </c>
      <c r="I96" s="48" t="s">
        <v>656</v>
      </c>
      <c r="J96" s="49" t="s">
        <v>657</v>
      </c>
      <c r="K96" s="48">
        <v>-5953</v>
      </c>
      <c r="L96" s="48" t="s">
        <v>594</v>
      </c>
      <c r="M96" s="49" t="s">
        <v>175</v>
      </c>
      <c r="N96" s="49"/>
      <c r="O96" s="50" t="s">
        <v>652</v>
      </c>
      <c r="P96" s="50" t="s">
        <v>641</v>
      </c>
    </row>
    <row r="97" spans="1:16" ht="12.75" customHeight="1" thickBot="1" x14ac:dyDescent="0.25">
      <c r="A97" s="12" t="str">
        <f t="shared" si="12"/>
        <v> BBS 56 </v>
      </c>
      <c r="B97" s="19" t="str">
        <f t="shared" si="13"/>
        <v>I</v>
      </c>
      <c r="C97" s="12">
        <f t="shared" si="14"/>
        <v>44847.461000000003</v>
      </c>
      <c r="D97" s="17" t="str">
        <f t="shared" si="15"/>
        <v>vis</v>
      </c>
      <c r="E97" s="47">
        <f>VLOOKUP(C97,Active!C$21:E$973,3,FALSE)</f>
        <v>8892.9943191028106</v>
      </c>
      <c r="F97" s="19" t="s">
        <v>164</v>
      </c>
      <c r="G97" s="17" t="str">
        <f t="shared" si="16"/>
        <v>44847.461</v>
      </c>
      <c r="H97" s="12">
        <f t="shared" si="17"/>
        <v>-5953</v>
      </c>
      <c r="I97" s="48" t="s">
        <v>658</v>
      </c>
      <c r="J97" s="49" t="s">
        <v>659</v>
      </c>
      <c r="K97" s="48">
        <v>-5953</v>
      </c>
      <c r="L97" s="48" t="s">
        <v>503</v>
      </c>
      <c r="M97" s="49" t="s">
        <v>175</v>
      </c>
      <c r="N97" s="49"/>
      <c r="O97" s="50" t="s">
        <v>660</v>
      </c>
      <c r="P97" s="50" t="s">
        <v>634</v>
      </c>
    </row>
    <row r="98" spans="1:16" ht="12.75" customHeight="1" thickBot="1" x14ac:dyDescent="0.25">
      <c r="A98" s="12" t="str">
        <f t="shared" si="12"/>
        <v> AOEB 2 </v>
      </c>
      <c r="B98" s="19" t="str">
        <f t="shared" si="13"/>
        <v>I</v>
      </c>
      <c r="C98" s="12">
        <f t="shared" si="14"/>
        <v>44856.684000000001</v>
      </c>
      <c r="D98" s="17" t="str">
        <f t="shared" si="15"/>
        <v>vis</v>
      </c>
      <c r="E98" s="47">
        <f>VLOOKUP(C98,Active!C$21:E$973,3,FALSE)</f>
        <v>8897.9943109709784</v>
      </c>
      <c r="F98" s="19" t="s">
        <v>164</v>
      </c>
      <c r="G98" s="17" t="str">
        <f t="shared" si="16"/>
        <v>44856.684</v>
      </c>
      <c r="H98" s="12">
        <f t="shared" si="17"/>
        <v>-5948</v>
      </c>
      <c r="I98" s="48" t="s">
        <v>661</v>
      </c>
      <c r="J98" s="49" t="s">
        <v>662</v>
      </c>
      <c r="K98" s="48">
        <v>-5948</v>
      </c>
      <c r="L98" s="48" t="s">
        <v>503</v>
      </c>
      <c r="M98" s="49" t="s">
        <v>175</v>
      </c>
      <c r="N98" s="49"/>
      <c r="O98" s="50" t="s">
        <v>626</v>
      </c>
      <c r="P98" s="50" t="s">
        <v>536</v>
      </c>
    </row>
    <row r="99" spans="1:16" ht="12.75" customHeight="1" thickBot="1" x14ac:dyDescent="0.25">
      <c r="A99" s="12" t="str">
        <f t="shared" si="12"/>
        <v> BBS 57 </v>
      </c>
      <c r="B99" s="19" t="str">
        <f t="shared" si="13"/>
        <v>I</v>
      </c>
      <c r="C99" s="12">
        <f t="shared" si="14"/>
        <v>44884.341</v>
      </c>
      <c r="D99" s="17" t="str">
        <f t="shared" si="15"/>
        <v>vis</v>
      </c>
      <c r="E99" s="47">
        <f>VLOOKUP(C99,Active!C$21:E$973,3,FALSE)</f>
        <v>8912.9877811106235</v>
      </c>
      <c r="F99" s="19" t="s">
        <v>164</v>
      </c>
      <c r="G99" s="17" t="str">
        <f t="shared" si="16"/>
        <v>44884.341</v>
      </c>
      <c r="H99" s="12">
        <f t="shared" si="17"/>
        <v>-5933</v>
      </c>
      <c r="I99" s="48" t="s">
        <v>663</v>
      </c>
      <c r="J99" s="49" t="s">
        <v>664</v>
      </c>
      <c r="K99" s="48">
        <v>-5933</v>
      </c>
      <c r="L99" s="48" t="s">
        <v>481</v>
      </c>
      <c r="M99" s="49" t="s">
        <v>175</v>
      </c>
      <c r="N99" s="49"/>
      <c r="O99" s="50" t="s">
        <v>473</v>
      </c>
      <c r="P99" s="50" t="s">
        <v>665</v>
      </c>
    </row>
    <row r="100" spans="1:16" ht="12.75" customHeight="1" thickBot="1" x14ac:dyDescent="0.25">
      <c r="A100" s="12" t="str">
        <f t="shared" si="12"/>
        <v> BBS 57 </v>
      </c>
      <c r="B100" s="19" t="str">
        <f t="shared" si="13"/>
        <v>I</v>
      </c>
      <c r="C100" s="12">
        <f t="shared" si="14"/>
        <v>44897.264000000003</v>
      </c>
      <c r="D100" s="17" t="str">
        <f t="shared" si="15"/>
        <v>vis</v>
      </c>
      <c r="E100" s="47">
        <f>VLOOKUP(C100,Active!C$21:E$973,3,FALSE)</f>
        <v>8919.9936246444358</v>
      </c>
      <c r="F100" s="19" t="s">
        <v>164</v>
      </c>
      <c r="G100" s="17" t="str">
        <f t="shared" si="16"/>
        <v>44897.264</v>
      </c>
      <c r="H100" s="12">
        <f t="shared" si="17"/>
        <v>-5926</v>
      </c>
      <c r="I100" s="48" t="s">
        <v>666</v>
      </c>
      <c r="J100" s="49" t="s">
        <v>667</v>
      </c>
      <c r="K100" s="48">
        <v>-5926</v>
      </c>
      <c r="L100" s="48" t="s">
        <v>619</v>
      </c>
      <c r="M100" s="49" t="s">
        <v>175</v>
      </c>
      <c r="N100" s="49"/>
      <c r="O100" s="50" t="s">
        <v>473</v>
      </c>
      <c r="P100" s="50" t="s">
        <v>665</v>
      </c>
    </row>
    <row r="101" spans="1:16" ht="12.75" customHeight="1" thickBot="1" x14ac:dyDescent="0.25">
      <c r="A101" s="12" t="str">
        <f t="shared" si="12"/>
        <v> BBS 61 </v>
      </c>
      <c r="B101" s="19" t="str">
        <f t="shared" si="13"/>
        <v>I</v>
      </c>
      <c r="C101" s="12">
        <f t="shared" si="14"/>
        <v>45131.521999999997</v>
      </c>
      <c r="D101" s="17" t="str">
        <f t="shared" si="15"/>
        <v>vis</v>
      </c>
      <c r="E101" s="47">
        <f>VLOOKUP(C101,Active!C$21:E$973,3,FALSE)</f>
        <v>9046.9900569390793</v>
      </c>
      <c r="F101" s="19" t="s">
        <v>164</v>
      </c>
      <c r="G101" s="17" t="str">
        <f t="shared" si="16"/>
        <v>45131.522</v>
      </c>
      <c r="H101" s="12">
        <f t="shared" si="17"/>
        <v>-5799</v>
      </c>
      <c r="I101" s="48" t="s">
        <v>668</v>
      </c>
      <c r="J101" s="49" t="s">
        <v>669</v>
      </c>
      <c r="K101" s="48">
        <v>-5799</v>
      </c>
      <c r="L101" s="48" t="s">
        <v>545</v>
      </c>
      <c r="M101" s="49" t="s">
        <v>175</v>
      </c>
      <c r="N101" s="49"/>
      <c r="O101" s="50" t="s">
        <v>660</v>
      </c>
      <c r="P101" s="50" t="s">
        <v>670</v>
      </c>
    </row>
    <row r="102" spans="1:16" ht="12.75" customHeight="1" thickBot="1" x14ac:dyDescent="0.25">
      <c r="A102" s="12" t="str">
        <f t="shared" si="12"/>
        <v> BBS 62 </v>
      </c>
      <c r="B102" s="19" t="str">
        <f t="shared" si="13"/>
        <v>I</v>
      </c>
      <c r="C102" s="12">
        <f t="shared" si="14"/>
        <v>45192.402000000002</v>
      </c>
      <c r="D102" s="17" t="str">
        <f t="shared" si="15"/>
        <v>vis</v>
      </c>
      <c r="E102" s="47">
        <f>VLOOKUP(C102,Active!C$21:E$973,3,FALSE)</f>
        <v>9079.994448669986</v>
      </c>
      <c r="F102" s="19" t="s">
        <v>164</v>
      </c>
      <c r="G102" s="17" t="str">
        <f t="shared" si="16"/>
        <v>45192.402</v>
      </c>
      <c r="H102" s="12">
        <f t="shared" si="17"/>
        <v>-5766</v>
      </c>
      <c r="I102" s="48" t="s">
        <v>671</v>
      </c>
      <c r="J102" s="49" t="s">
        <v>672</v>
      </c>
      <c r="K102" s="48">
        <v>-5766</v>
      </c>
      <c r="L102" s="48" t="s">
        <v>629</v>
      </c>
      <c r="M102" s="49" t="s">
        <v>175</v>
      </c>
      <c r="N102" s="49"/>
      <c r="O102" s="50" t="s">
        <v>482</v>
      </c>
      <c r="P102" s="50" t="s">
        <v>673</v>
      </c>
    </row>
    <row r="103" spans="1:16" ht="12.75" customHeight="1" thickBot="1" x14ac:dyDescent="0.25">
      <c r="A103" s="12" t="str">
        <f t="shared" si="12"/>
        <v> BBS 62 </v>
      </c>
      <c r="B103" s="19" t="str">
        <f t="shared" si="13"/>
        <v>I</v>
      </c>
      <c r="C103" s="12">
        <f t="shared" si="14"/>
        <v>45203.462</v>
      </c>
      <c r="D103" s="17" t="str">
        <f t="shared" si="15"/>
        <v>vis</v>
      </c>
      <c r="E103" s="47">
        <f>VLOOKUP(C103,Active!C$21:E$973,3,FALSE)</f>
        <v>9085.9903187840409</v>
      </c>
      <c r="F103" s="19" t="s">
        <v>164</v>
      </c>
      <c r="G103" s="17" t="str">
        <f t="shared" si="16"/>
        <v>45203.462</v>
      </c>
      <c r="H103" s="12">
        <f t="shared" si="17"/>
        <v>-5760</v>
      </c>
      <c r="I103" s="48" t="s">
        <v>674</v>
      </c>
      <c r="J103" s="49" t="s">
        <v>675</v>
      </c>
      <c r="K103" s="48">
        <v>-5760</v>
      </c>
      <c r="L103" s="48" t="s">
        <v>545</v>
      </c>
      <c r="M103" s="49" t="s">
        <v>175</v>
      </c>
      <c r="N103" s="49"/>
      <c r="O103" s="50" t="s">
        <v>482</v>
      </c>
      <c r="P103" s="50" t="s">
        <v>673</v>
      </c>
    </row>
    <row r="104" spans="1:16" ht="12.75" customHeight="1" thickBot="1" x14ac:dyDescent="0.25">
      <c r="A104" s="12" t="str">
        <f t="shared" si="12"/>
        <v> BBS 62 </v>
      </c>
      <c r="B104" s="19" t="str">
        <f t="shared" si="13"/>
        <v>I</v>
      </c>
      <c r="C104" s="12">
        <f t="shared" si="14"/>
        <v>45216.381999999998</v>
      </c>
      <c r="D104" s="17" t="str">
        <f t="shared" si="15"/>
        <v>vis</v>
      </c>
      <c r="E104" s="47">
        <f>VLOOKUP(C104,Active!C$21:E$973,3,FALSE)</f>
        <v>9092.9945359516369</v>
      </c>
      <c r="F104" s="19" t="s">
        <v>164</v>
      </c>
      <c r="G104" s="17" t="str">
        <f t="shared" si="16"/>
        <v>45216.382</v>
      </c>
      <c r="H104" s="12">
        <f t="shared" si="17"/>
        <v>-5753</v>
      </c>
      <c r="I104" s="48" t="s">
        <v>676</v>
      </c>
      <c r="J104" s="49" t="s">
        <v>677</v>
      </c>
      <c r="K104" s="48">
        <v>-5753</v>
      </c>
      <c r="L104" s="48" t="s">
        <v>629</v>
      </c>
      <c r="M104" s="49" t="s">
        <v>175</v>
      </c>
      <c r="N104" s="49"/>
      <c r="O104" s="50" t="s">
        <v>482</v>
      </c>
      <c r="P104" s="50" t="s">
        <v>673</v>
      </c>
    </row>
    <row r="105" spans="1:16" ht="12.75" customHeight="1" thickBot="1" x14ac:dyDescent="0.25">
      <c r="A105" s="12" t="str">
        <f t="shared" si="12"/>
        <v> BBS 62 </v>
      </c>
      <c r="B105" s="19" t="str">
        <f t="shared" si="13"/>
        <v>I</v>
      </c>
      <c r="C105" s="12">
        <f t="shared" si="14"/>
        <v>45227.442000000003</v>
      </c>
      <c r="D105" s="17" t="str">
        <f t="shared" si="15"/>
        <v>vis</v>
      </c>
      <c r="E105" s="47">
        <f>VLOOKUP(C105,Active!C$21:E$973,3,FALSE)</f>
        <v>9098.9904060656954</v>
      </c>
      <c r="F105" s="19" t="s">
        <v>164</v>
      </c>
      <c r="G105" s="17" t="str">
        <f t="shared" si="16"/>
        <v>45227.442</v>
      </c>
      <c r="H105" s="12">
        <f t="shared" si="17"/>
        <v>-5747</v>
      </c>
      <c r="I105" s="48" t="s">
        <v>678</v>
      </c>
      <c r="J105" s="49" t="s">
        <v>679</v>
      </c>
      <c r="K105" s="48">
        <v>-5747</v>
      </c>
      <c r="L105" s="48" t="s">
        <v>526</v>
      </c>
      <c r="M105" s="49" t="s">
        <v>175</v>
      </c>
      <c r="N105" s="49"/>
      <c r="O105" s="50" t="s">
        <v>482</v>
      </c>
      <c r="P105" s="50" t="s">
        <v>673</v>
      </c>
    </row>
    <row r="106" spans="1:16" ht="12.75" customHeight="1" thickBot="1" x14ac:dyDescent="0.25">
      <c r="A106" s="12" t="str">
        <f t="shared" si="12"/>
        <v> BBS 62 </v>
      </c>
      <c r="B106" s="19" t="str">
        <f t="shared" si="13"/>
        <v>I</v>
      </c>
      <c r="C106" s="12">
        <f t="shared" si="14"/>
        <v>45240.347999999998</v>
      </c>
      <c r="D106" s="17" t="str">
        <f t="shared" si="15"/>
        <v>vis</v>
      </c>
      <c r="E106" s="47">
        <f>VLOOKUP(C106,Active!C$21:E$973,3,FALSE)</f>
        <v>9105.9870335242849</v>
      </c>
      <c r="F106" s="19" t="s">
        <v>164</v>
      </c>
      <c r="G106" s="17" t="str">
        <f t="shared" si="16"/>
        <v>45240.348</v>
      </c>
      <c r="H106" s="12">
        <f t="shared" si="17"/>
        <v>-5740</v>
      </c>
      <c r="I106" s="48" t="s">
        <v>680</v>
      </c>
      <c r="J106" s="49" t="s">
        <v>681</v>
      </c>
      <c r="K106" s="48">
        <v>-5740</v>
      </c>
      <c r="L106" s="48" t="s">
        <v>380</v>
      </c>
      <c r="M106" s="49" t="s">
        <v>175</v>
      </c>
      <c r="N106" s="49"/>
      <c r="O106" s="50" t="s">
        <v>682</v>
      </c>
      <c r="P106" s="50" t="s">
        <v>673</v>
      </c>
    </row>
    <row r="107" spans="1:16" ht="12.75" customHeight="1" thickBot="1" x14ac:dyDescent="0.25">
      <c r="A107" s="12" t="str">
        <f t="shared" ref="A107:A138" si="18">P107</f>
        <v> BBS 62 </v>
      </c>
      <c r="B107" s="19" t="str">
        <f t="shared" ref="B107:B138" si="19">IF(H107=INT(H107),"I","II")</f>
        <v>I</v>
      </c>
      <c r="C107" s="12">
        <f t="shared" ref="C107:C138" si="20">1*G107</f>
        <v>45240.358999999997</v>
      </c>
      <c r="D107" s="17" t="str">
        <f t="shared" ref="D107:D138" si="21">VLOOKUP(F107,I$1:J$5,2,FALSE)</f>
        <v>vis</v>
      </c>
      <c r="E107" s="47">
        <f>VLOOKUP(C107,Active!C$21:E$973,3,FALSE)</f>
        <v>9105.9929968670749</v>
      </c>
      <c r="F107" s="19" t="s">
        <v>164</v>
      </c>
      <c r="G107" s="17" t="str">
        <f t="shared" ref="G107:G138" si="22">MID(I107,3,LEN(I107)-3)</f>
        <v>45240.359</v>
      </c>
      <c r="H107" s="12">
        <f t="shared" ref="H107:H138" si="23">1*K107</f>
        <v>-5740</v>
      </c>
      <c r="I107" s="48" t="s">
        <v>683</v>
      </c>
      <c r="J107" s="49" t="s">
        <v>684</v>
      </c>
      <c r="K107" s="48">
        <v>-5740</v>
      </c>
      <c r="L107" s="48" t="s">
        <v>503</v>
      </c>
      <c r="M107" s="49" t="s">
        <v>175</v>
      </c>
      <c r="N107" s="49"/>
      <c r="O107" s="50" t="s">
        <v>685</v>
      </c>
      <c r="P107" s="50" t="s">
        <v>673</v>
      </c>
    </row>
    <row r="108" spans="1:16" ht="12.75" customHeight="1" thickBot="1" x14ac:dyDescent="0.25">
      <c r="A108" s="12" t="str">
        <f t="shared" si="18"/>
        <v> BBS 64 </v>
      </c>
      <c r="B108" s="19" t="str">
        <f t="shared" si="19"/>
        <v>I</v>
      </c>
      <c r="C108" s="12">
        <f t="shared" si="20"/>
        <v>45277.248</v>
      </c>
      <c r="D108" s="17" t="str">
        <f t="shared" si="21"/>
        <v>vis</v>
      </c>
      <c r="E108" s="47">
        <f>VLOOKUP(C108,Active!C$21:E$973,3,FALSE)</f>
        <v>9125.9913379735353</v>
      </c>
      <c r="F108" s="19" t="s">
        <v>164</v>
      </c>
      <c r="G108" s="17" t="str">
        <f t="shared" si="22"/>
        <v>45277.248</v>
      </c>
      <c r="H108" s="12">
        <f t="shared" si="23"/>
        <v>-5720</v>
      </c>
      <c r="I108" s="48" t="s">
        <v>686</v>
      </c>
      <c r="J108" s="49" t="s">
        <v>687</v>
      </c>
      <c r="K108" s="48">
        <v>-5720</v>
      </c>
      <c r="L108" s="48" t="s">
        <v>615</v>
      </c>
      <c r="M108" s="49" t="s">
        <v>175</v>
      </c>
      <c r="N108" s="49"/>
      <c r="O108" s="50" t="s">
        <v>473</v>
      </c>
      <c r="P108" s="50" t="s">
        <v>688</v>
      </c>
    </row>
    <row r="109" spans="1:16" ht="12.75" customHeight="1" thickBot="1" x14ac:dyDescent="0.25">
      <c r="A109" s="12" t="str">
        <f t="shared" si="18"/>
        <v> BBS 64 </v>
      </c>
      <c r="B109" s="19" t="str">
        <f t="shared" si="19"/>
        <v>I</v>
      </c>
      <c r="C109" s="12">
        <f t="shared" si="20"/>
        <v>45277.254000000001</v>
      </c>
      <c r="D109" s="17" t="str">
        <f t="shared" si="21"/>
        <v>vis</v>
      </c>
      <c r="E109" s="47">
        <f>VLOOKUP(C109,Active!C$21:E$973,3,FALSE)</f>
        <v>9125.9945907059682</v>
      </c>
      <c r="F109" s="19" t="s">
        <v>164</v>
      </c>
      <c r="G109" s="17" t="str">
        <f t="shared" si="22"/>
        <v>45277.254</v>
      </c>
      <c r="H109" s="12">
        <f t="shared" si="23"/>
        <v>-5720</v>
      </c>
      <c r="I109" s="48" t="s">
        <v>689</v>
      </c>
      <c r="J109" s="49" t="s">
        <v>690</v>
      </c>
      <c r="K109" s="48">
        <v>-5720</v>
      </c>
      <c r="L109" s="48" t="s">
        <v>491</v>
      </c>
      <c r="M109" s="49" t="s">
        <v>175</v>
      </c>
      <c r="N109" s="49"/>
      <c r="O109" s="50" t="s">
        <v>482</v>
      </c>
      <c r="P109" s="50" t="s">
        <v>688</v>
      </c>
    </row>
    <row r="110" spans="1:16" ht="12.75" customHeight="1" thickBot="1" x14ac:dyDescent="0.25">
      <c r="A110" s="12" t="str">
        <f t="shared" si="18"/>
        <v> BBS 64 </v>
      </c>
      <c r="B110" s="19" t="str">
        <f t="shared" si="19"/>
        <v>I</v>
      </c>
      <c r="C110" s="12">
        <f t="shared" si="20"/>
        <v>45288.317000000003</v>
      </c>
      <c r="D110" s="17" t="str">
        <f t="shared" si="21"/>
        <v>vis</v>
      </c>
      <c r="E110" s="47">
        <f>VLOOKUP(C110,Active!C$21:E$973,3,FALSE)</f>
        <v>9131.9920871862414</v>
      </c>
      <c r="F110" s="19" t="s">
        <v>164</v>
      </c>
      <c r="G110" s="17" t="str">
        <f t="shared" si="22"/>
        <v>45288.317</v>
      </c>
      <c r="H110" s="12">
        <f t="shared" si="23"/>
        <v>-5714</v>
      </c>
      <c r="I110" s="48" t="s">
        <v>691</v>
      </c>
      <c r="J110" s="49" t="s">
        <v>692</v>
      </c>
      <c r="K110" s="48">
        <v>-5714</v>
      </c>
      <c r="L110" s="48" t="s">
        <v>594</v>
      </c>
      <c r="M110" s="49" t="s">
        <v>175</v>
      </c>
      <c r="N110" s="49"/>
      <c r="O110" s="50" t="s">
        <v>685</v>
      </c>
      <c r="P110" s="50" t="s">
        <v>688</v>
      </c>
    </row>
    <row r="111" spans="1:16" ht="12.75" customHeight="1" thickBot="1" x14ac:dyDescent="0.25">
      <c r="A111" s="12" t="str">
        <f t="shared" si="18"/>
        <v> BBS 67 </v>
      </c>
      <c r="B111" s="19" t="str">
        <f t="shared" si="19"/>
        <v>I</v>
      </c>
      <c r="C111" s="12">
        <f t="shared" si="20"/>
        <v>45535.493999999999</v>
      </c>
      <c r="D111" s="17" t="str">
        <f t="shared" si="21"/>
        <v>vis</v>
      </c>
      <c r="E111" s="47">
        <f>VLOOKUP(C111,Active!C$21:E$973,3,FALSE)</f>
        <v>9265.9921945264086</v>
      </c>
      <c r="F111" s="19" t="s">
        <v>164</v>
      </c>
      <c r="G111" s="17" t="str">
        <f t="shared" si="22"/>
        <v>45535.494</v>
      </c>
      <c r="H111" s="12">
        <f t="shared" si="23"/>
        <v>-5580</v>
      </c>
      <c r="I111" s="48" t="s">
        <v>693</v>
      </c>
      <c r="J111" s="49" t="s">
        <v>694</v>
      </c>
      <c r="K111" s="48">
        <v>-5580</v>
      </c>
      <c r="L111" s="48" t="s">
        <v>503</v>
      </c>
      <c r="M111" s="49" t="s">
        <v>175</v>
      </c>
      <c r="N111" s="49"/>
      <c r="O111" s="50" t="s">
        <v>588</v>
      </c>
      <c r="P111" s="50" t="s">
        <v>695</v>
      </c>
    </row>
    <row r="112" spans="1:16" ht="12.75" customHeight="1" thickBot="1" x14ac:dyDescent="0.25">
      <c r="A112" s="12" t="str">
        <f t="shared" si="18"/>
        <v> PZ 6.131 </v>
      </c>
      <c r="B112" s="19" t="str">
        <f t="shared" si="19"/>
        <v>I</v>
      </c>
      <c r="C112" s="12">
        <f t="shared" si="20"/>
        <v>18973.189999999999</v>
      </c>
      <c r="D112" s="17" t="str">
        <f t="shared" si="21"/>
        <v>vis</v>
      </c>
      <c r="E112" s="47">
        <f>VLOOKUP(C112,Active!C$21:E$973,3,FALSE)</f>
        <v>-5134.0190816126842</v>
      </c>
      <c r="F112" s="19" t="s">
        <v>164</v>
      </c>
      <c r="G112" s="17" t="str">
        <f t="shared" si="22"/>
        <v>18973.19</v>
      </c>
      <c r="H112" s="12">
        <f t="shared" si="23"/>
        <v>-19980</v>
      </c>
      <c r="I112" s="48" t="s">
        <v>166</v>
      </c>
      <c r="J112" s="49" t="s">
        <v>167</v>
      </c>
      <c r="K112" s="48">
        <v>-19980</v>
      </c>
      <c r="L112" s="48" t="s">
        <v>168</v>
      </c>
      <c r="M112" s="49" t="s">
        <v>169</v>
      </c>
      <c r="N112" s="49"/>
      <c r="O112" s="50" t="s">
        <v>170</v>
      </c>
      <c r="P112" s="50" t="s">
        <v>171</v>
      </c>
    </row>
    <row r="113" spans="1:16" ht="12.75" customHeight="1" thickBot="1" x14ac:dyDescent="0.25">
      <c r="A113" s="12" t="str">
        <f t="shared" si="18"/>
        <v> PA 44.257 </v>
      </c>
      <c r="B113" s="19" t="str">
        <f t="shared" si="19"/>
        <v>I</v>
      </c>
      <c r="C113" s="12">
        <f t="shared" si="20"/>
        <v>27362.49</v>
      </c>
      <c r="D113" s="17" t="str">
        <f t="shared" si="21"/>
        <v>vis</v>
      </c>
      <c r="E113" s="47">
        <f>VLOOKUP(C113,Active!C$21:E$973,3,FALSE)</f>
        <v>-585.99438469958022</v>
      </c>
      <c r="F113" s="19" t="s">
        <v>164</v>
      </c>
      <c r="G113" s="17" t="str">
        <f t="shared" si="22"/>
        <v>27362.490</v>
      </c>
      <c r="H113" s="12">
        <f t="shared" si="23"/>
        <v>-15432</v>
      </c>
      <c r="I113" s="48" t="s">
        <v>172</v>
      </c>
      <c r="J113" s="49" t="s">
        <v>173</v>
      </c>
      <c r="K113" s="48">
        <v>-15432</v>
      </c>
      <c r="L113" s="48" t="s">
        <v>174</v>
      </c>
      <c r="M113" s="49" t="s">
        <v>175</v>
      </c>
      <c r="N113" s="49"/>
      <c r="O113" s="50" t="s">
        <v>176</v>
      </c>
      <c r="P113" s="50" t="s">
        <v>177</v>
      </c>
    </row>
    <row r="114" spans="1:16" ht="12.75" customHeight="1" thickBot="1" x14ac:dyDescent="0.25">
      <c r="A114" s="12" t="str">
        <f t="shared" si="18"/>
        <v> PA 44.257 </v>
      </c>
      <c r="B114" s="19" t="str">
        <f t="shared" si="19"/>
        <v>I</v>
      </c>
      <c r="C114" s="12">
        <f t="shared" si="20"/>
        <v>27373.543000000001</v>
      </c>
      <c r="D114" s="17" t="str">
        <f t="shared" si="21"/>
        <v>vis</v>
      </c>
      <c r="E114" s="47">
        <f>VLOOKUP(C114,Active!C$21:E$973,3,FALSE)</f>
        <v>-580.00230944002578</v>
      </c>
      <c r="F114" s="19" t="s">
        <v>164</v>
      </c>
      <c r="G114" s="17" t="str">
        <f t="shared" si="22"/>
        <v>27373.543</v>
      </c>
      <c r="H114" s="12">
        <f t="shared" si="23"/>
        <v>-15426</v>
      </c>
      <c r="I114" s="48" t="s">
        <v>178</v>
      </c>
      <c r="J114" s="49" t="s">
        <v>179</v>
      </c>
      <c r="K114" s="48">
        <v>-15426</v>
      </c>
      <c r="L114" s="48" t="s">
        <v>180</v>
      </c>
      <c r="M114" s="49" t="s">
        <v>175</v>
      </c>
      <c r="N114" s="49"/>
      <c r="O114" s="50" t="s">
        <v>176</v>
      </c>
      <c r="P114" s="50" t="s">
        <v>177</v>
      </c>
    </row>
    <row r="115" spans="1:16" ht="12.75" customHeight="1" thickBot="1" x14ac:dyDescent="0.25">
      <c r="A115" s="12" t="str">
        <f t="shared" si="18"/>
        <v> PZ 6.131 </v>
      </c>
      <c r="B115" s="19" t="str">
        <f t="shared" si="19"/>
        <v>I</v>
      </c>
      <c r="C115" s="12">
        <f t="shared" si="20"/>
        <v>27373.544999999998</v>
      </c>
      <c r="D115" s="17" t="str">
        <f t="shared" si="21"/>
        <v>vis</v>
      </c>
      <c r="E115" s="47">
        <f>VLOOKUP(C115,Active!C$21:E$973,3,FALSE)</f>
        <v>-580.00122519588388</v>
      </c>
      <c r="F115" s="19" t="s">
        <v>164</v>
      </c>
      <c r="G115" s="17" t="str">
        <f t="shared" si="22"/>
        <v>27373.545</v>
      </c>
      <c r="H115" s="12">
        <f t="shared" si="23"/>
        <v>-15426</v>
      </c>
      <c r="I115" s="48" t="s">
        <v>181</v>
      </c>
      <c r="J115" s="49" t="s">
        <v>182</v>
      </c>
      <c r="K115" s="48">
        <v>-15426</v>
      </c>
      <c r="L115" s="48" t="s">
        <v>183</v>
      </c>
      <c r="M115" s="49" t="s">
        <v>169</v>
      </c>
      <c r="N115" s="49"/>
      <c r="O115" s="50" t="s">
        <v>170</v>
      </c>
      <c r="P115" s="50" t="s">
        <v>171</v>
      </c>
    </row>
    <row r="116" spans="1:16" ht="12.75" customHeight="1" thickBot="1" x14ac:dyDescent="0.25">
      <c r="A116" s="12" t="str">
        <f t="shared" si="18"/>
        <v> PA 44.257 </v>
      </c>
      <c r="B116" s="19" t="str">
        <f t="shared" si="19"/>
        <v>I</v>
      </c>
      <c r="C116" s="12">
        <f t="shared" si="20"/>
        <v>27397.514999999999</v>
      </c>
      <c r="D116" s="17" t="str">
        <f t="shared" si="21"/>
        <v>vis</v>
      </c>
      <c r="E116" s="47">
        <f>VLOOKUP(C116,Active!C$21:E$973,3,FALSE)</f>
        <v>-567.00655913494768</v>
      </c>
      <c r="F116" s="19" t="s">
        <v>164</v>
      </c>
      <c r="G116" s="17" t="str">
        <f t="shared" si="22"/>
        <v>27397.515</v>
      </c>
      <c r="H116" s="12">
        <f t="shared" si="23"/>
        <v>-15413</v>
      </c>
      <c r="I116" s="48" t="s">
        <v>184</v>
      </c>
      <c r="J116" s="49" t="s">
        <v>185</v>
      </c>
      <c r="K116" s="48">
        <v>-15413</v>
      </c>
      <c r="L116" s="48" t="s">
        <v>186</v>
      </c>
      <c r="M116" s="49" t="s">
        <v>175</v>
      </c>
      <c r="N116" s="49"/>
      <c r="O116" s="50" t="s">
        <v>176</v>
      </c>
      <c r="P116" s="50" t="s">
        <v>177</v>
      </c>
    </row>
    <row r="117" spans="1:16" ht="12.75" customHeight="1" thickBot="1" x14ac:dyDescent="0.25">
      <c r="A117" s="12" t="str">
        <f t="shared" si="18"/>
        <v> PA 44.257 </v>
      </c>
      <c r="B117" s="19" t="str">
        <f t="shared" si="19"/>
        <v>I</v>
      </c>
      <c r="C117" s="12">
        <f t="shared" si="20"/>
        <v>27705.589</v>
      </c>
      <c r="D117" s="17" t="str">
        <f t="shared" si="21"/>
        <v>vis</v>
      </c>
      <c r="E117" s="47">
        <f>VLOOKUP(C117,Active!C$21:E$973,3,FALSE)</f>
        <v>-399.99284398865302</v>
      </c>
      <c r="F117" s="19" t="s">
        <v>164</v>
      </c>
      <c r="G117" s="17" t="str">
        <f t="shared" si="22"/>
        <v>27705.589</v>
      </c>
      <c r="H117" s="12">
        <f t="shared" si="23"/>
        <v>-15246</v>
      </c>
      <c r="I117" s="48" t="s">
        <v>187</v>
      </c>
      <c r="J117" s="49" t="s">
        <v>188</v>
      </c>
      <c r="K117" s="48">
        <v>-15246</v>
      </c>
      <c r="L117" s="48" t="s">
        <v>189</v>
      </c>
      <c r="M117" s="49" t="s">
        <v>175</v>
      </c>
      <c r="N117" s="49"/>
      <c r="O117" s="50" t="s">
        <v>176</v>
      </c>
      <c r="P117" s="50" t="s">
        <v>177</v>
      </c>
    </row>
    <row r="118" spans="1:16" ht="12.75" customHeight="1" thickBot="1" x14ac:dyDescent="0.25">
      <c r="A118" s="12" t="str">
        <f t="shared" si="18"/>
        <v> PA 44.257 </v>
      </c>
      <c r="B118" s="19" t="str">
        <f t="shared" si="19"/>
        <v>I</v>
      </c>
      <c r="C118" s="12">
        <f t="shared" si="20"/>
        <v>27777.52</v>
      </c>
      <c r="D118" s="17" t="str">
        <f t="shared" si="21"/>
        <v>vis</v>
      </c>
      <c r="E118" s="47">
        <f>VLOOKUP(C118,Active!C$21:E$973,3,FALSE)</f>
        <v>-360.99746124233826</v>
      </c>
      <c r="F118" s="19" t="s">
        <v>164</v>
      </c>
      <c r="G118" s="17" t="str">
        <f t="shared" si="22"/>
        <v>27777.520</v>
      </c>
      <c r="H118" s="12">
        <f t="shared" si="23"/>
        <v>-15207</v>
      </c>
      <c r="I118" s="48" t="s">
        <v>190</v>
      </c>
      <c r="J118" s="49" t="s">
        <v>191</v>
      </c>
      <c r="K118" s="48">
        <v>-15207</v>
      </c>
      <c r="L118" s="48" t="s">
        <v>192</v>
      </c>
      <c r="M118" s="49" t="s">
        <v>175</v>
      </c>
      <c r="N118" s="49"/>
      <c r="O118" s="50" t="s">
        <v>176</v>
      </c>
      <c r="P118" s="50" t="s">
        <v>177</v>
      </c>
    </row>
    <row r="119" spans="1:16" ht="12.75" customHeight="1" thickBot="1" x14ac:dyDescent="0.25">
      <c r="A119" s="12" t="str">
        <f t="shared" si="18"/>
        <v> PZ 6.131 </v>
      </c>
      <c r="B119" s="19" t="str">
        <f t="shared" si="19"/>
        <v>I</v>
      </c>
      <c r="C119" s="12">
        <f t="shared" si="20"/>
        <v>27777.524000000001</v>
      </c>
      <c r="D119" s="17" t="str">
        <f t="shared" si="21"/>
        <v>vis</v>
      </c>
      <c r="E119" s="47">
        <f>VLOOKUP(C119,Active!C$21:E$973,3,FALSE)</f>
        <v>-360.99529275405064</v>
      </c>
      <c r="F119" s="19" t="s">
        <v>164</v>
      </c>
      <c r="G119" s="17" t="str">
        <f t="shared" si="22"/>
        <v>27777.524</v>
      </c>
      <c r="H119" s="12">
        <f t="shared" si="23"/>
        <v>-15207</v>
      </c>
      <c r="I119" s="48" t="s">
        <v>193</v>
      </c>
      <c r="J119" s="49" t="s">
        <v>194</v>
      </c>
      <c r="K119" s="48">
        <v>-15207</v>
      </c>
      <c r="L119" s="48" t="s">
        <v>195</v>
      </c>
      <c r="M119" s="49" t="s">
        <v>169</v>
      </c>
      <c r="N119" s="49"/>
      <c r="O119" s="50" t="s">
        <v>170</v>
      </c>
      <c r="P119" s="50" t="s">
        <v>171</v>
      </c>
    </row>
    <row r="120" spans="1:16" ht="12.75" customHeight="1" thickBot="1" x14ac:dyDescent="0.25">
      <c r="A120" s="12" t="str">
        <f t="shared" si="18"/>
        <v> PA 44.257 </v>
      </c>
      <c r="B120" s="19" t="str">
        <f t="shared" si="19"/>
        <v>I</v>
      </c>
      <c r="C120" s="12">
        <f t="shared" si="20"/>
        <v>28085.584999999999</v>
      </c>
      <c r="D120" s="17" t="str">
        <f t="shared" si="21"/>
        <v>vis</v>
      </c>
      <c r="E120" s="47">
        <f>VLOOKUP(C120,Active!C$21:E$973,3,FALSE)</f>
        <v>-193.98862519469077</v>
      </c>
      <c r="F120" s="19" t="s">
        <v>164</v>
      </c>
      <c r="G120" s="17" t="str">
        <f t="shared" si="22"/>
        <v>28085.585</v>
      </c>
      <c r="H120" s="12">
        <f t="shared" si="23"/>
        <v>-15040</v>
      </c>
      <c r="I120" s="48" t="s">
        <v>196</v>
      </c>
      <c r="J120" s="49" t="s">
        <v>197</v>
      </c>
      <c r="K120" s="48">
        <v>-15040</v>
      </c>
      <c r="L120" s="48" t="s">
        <v>198</v>
      </c>
      <c r="M120" s="49" t="s">
        <v>175</v>
      </c>
      <c r="N120" s="49"/>
      <c r="O120" s="50" t="s">
        <v>176</v>
      </c>
      <c r="P120" s="50" t="s">
        <v>177</v>
      </c>
    </row>
    <row r="121" spans="1:16" ht="12.75" customHeight="1" thickBot="1" x14ac:dyDescent="0.25">
      <c r="A121" s="12" t="str">
        <f t="shared" si="18"/>
        <v> PA 44.257 </v>
      </c>
      <c r="B121" s="19" t="str">
        <f t="shared" si="19"/>
        <v>I</v>
      </c>
      <c r="C121" s="12">
        <f t="shared" si="20"/>
        <v>28098.48</v>
      </c>
      <c r="D121" s="17" t="str">
        <f t="shared" si="21"/>
        <v>vis</v>
      </c>
      <c r="E121" s="47">
        <f>VLOOKUP(C121,Active!C$21:E$973,3,FALSE)</f>
        <v>-186.99796107888892</v>
      </c>
      <c r="F121" s="19" t="s">
        <v>164</v>
      </c>
      <c r="G121" s="17" t="str">
        <f t="shared" si="22"/>
        <v>28098.480</v>
      </c>
      <c r="H121" s="12">
        <f t="shared" si="23"/>
        <v>-15033</v>
      </c>
      <c r="I121" s="48" t="s">
        <v>199</v>
      </c>
      <c r="J121" s="49" t="s">
        <v>200</v>
      </c>
      <c r="K121" s="48">
        <v>-15033</v>
      </c>
      <c r="L121" s="48" t="s">
        <v>201</v>
      </c>
      <c r="M121" s="49" t="s">
        <v>175</v>
      </c>
      <c r="N121" s="49"/>
      <c r="O121" s="50" t="s">
        <v>176</v>
      </c>
      <c r="P121" s="50" t="s">
        <v>177</v>
      </c>
    </row>
    <row r="122" spans="1:16" ht="12.75" customHeight="1" thickBot="1" x14ac:dyDescent="0.25">
      <c r="A122" s="12" t="str">
        <f t="shared" si="18"/>
        <v> PA 44.257 </v>
      </c>
      <c r="B122" s="19" t="str">
        <f t="shared" si="19"/>
        <v>I</v>
      </c>
      <c r="C122" s="12">
        <f t="shared" si="20"/>
        <v>28109.535</v>
      </c>
      <c r="D122" s="17" t="str">
        <f t="shared" si="21"/>
        <v>vis</v>
      </c>
      <c r="E122" s="47">
        <f>VLOOKUP(C122,Active!C$21:E$973,3,FALSE)</f>
        <v>-181.00480157519067</v>
      </c>
      <c r="F122" s="19" t="s">
        <v>164</v>
      </c>
      <c r="G122" s="17" t="str">
        <f t="shared" si="22"/>
        <v>28109.535</v>
      </c>
      <c r="H122" s="12">
        <f t="shared" si="23"/>
        <v>-15027</v>
      </c>
      <c r="I122" s="48" t="s">
        <v>202</v>
      </c>
      <c r="J122" s="49" t="s">
        <v>203</v>
      </c>
      <c r="K122" s="48">
        <v>-15027</v>
      </c>
      <c r="L122" s="48" t="s">
        <v>180</v>
      </c>
      <c r="M122" s="49" t="s">
        <v>175</v>
      </c>
      <c r="N122" s="49"/>
      <c r="O122" s="50" t="s">
        <v>204</v>
      </c>
      <c r="P122" s="50" t="s">
        <v>177</v>
      </c>
    </row>
    <row r="123" spans="1:16" ht="12.75" customHeight="1" thickBot="1" x14ac:dyDescent="0.25">
      <c r="A123" s="12" t="str">
        <f t="shared" si="18"/>
        <v> PZ 6.131 </v>
      </c>
      <c r="B123" s="19" t="str">
        <f t="shared" si="19"/>
        <v>I</v>
      </c>
      <c r="C123" s="12">
        <f t="shared" si="20"/>
        <v>28109.544000000002</v>
      </c>
      <c r="D123" s="17" t="str">
        <f t="shared" si="21"/>
        <v>vis</v>
      </c>
      <c r="E123" s="47">
        <f>VLOOKUP(C123,Active!C$21:E$973,3,FALSE)</f>
        <v>-180.9999224765435</v>
      </c>
      <c r="F123" s="19" t="s">
        <v>164</v>
      </c>
      <c r="G123" s="17" t="str">
        <f t="shared" si="22"/>
        <v>28109.544</v>
      </c>
      <c r="H123" s="12">
        <f t="shared" si="23"/>
        <v>-15027</v>
      </c>
      <c r="I123" s="48" t="s">
        <v>205</v>
      </c>
      <c r="J123" s="49" t="s">
        <v>206</v>
      </c>
      <c r="K123" s="48">
        <v>-15027</v>
      </c>
      <c r="L123" s="48" t="s">
        <v>207</v>
      </c>
      <c r="M123" s="49" t="s">
        <v>169</v>
      </c>
      <c r="N123" s="49"/>
      <c r="O123" s="50" t="s">
        <v>170</v>
      </c>
      <c r="P123" s="50" t="s">
        <v>171</v>
      </c>
    </row>
    <row r="124" spans="1:16" ht="12.75" customHeight="1" thickBot="1" x14ac:dyDescent="0.25">
      <c r="A124" s="12" t="str">
        <f t="shared" si="18"/>
        <v> PPEN 6.11 </v>
      </c>
      <c r="B124" s="19" t="str">
        <f t="shared" si="19"/>
        <v>I</v>
      </c>
      <c r="C124" s="12">
        <f t="shared" si="20"/>
        <v>28146.428</v>
      </c>
      <c r="D124" s="17" t="str">
        <f t="shared" si="21"/>
        <v>vis</v>
      </c>
      <c r="E124" s="47">
        <f>VLOOKUP(C124,Active!C$21:E$973,3,FALSE)</f>
        <v>-161.00429198044316</v>
      </c>
      <c r="F124" s="19" t="s">
        <v>164</v>
      </c>
      <c r="G124" s="17" t="str">
        <f t="shared" si="22"/>
        <v>28146.428</v>
      </c>
      <c r="H124" s="12">
        <f t="shared" si="23"/>
        <v>-15007</v>
      </c>
      <c r="I124" s="48" t="s">
        <v>208</v>
      </c>
      <c r="J124" s="49" t="s">
        <v>209</v>
      </c>
      <c r="K124" s="48">
        <v>-15007</v>
      </c>
      <c r="L124" s="48" t="s">
        <v>210</v>
      </c>
      <c r="M124" s="49" t="s">
        <v>175</v>
      </c>
      <c r="N124" s="49"/>
      <c r="O124" s="50" t="s">
        <v>211</v>
      </c>
      <c r="P124" s="50" t="s">
        <v>212</v>
      </c>
    </row>
    <row r="125" spans="1:16" ht="12.75" customHeight="1" thickBot="1" x14ac:dyDescent="0.25">
      <c r="A125" s="12" t="str">
        <f t="shared" si="18"/>
        <v> PPEN 6.11 </v>
      </c>
      <c r="B125" s="19" t="str">
        <f t="shared" si="19"/>
        <v>I</v>
      </c>
      <c r="C125" s="12">
        <f t="shared" si="20"/>
        <v>28258.946</v>
      </c>
      <c r="D125" s="17" t="str">
        <f t="shared" si="21"/>
        <v>vis</v>
      </c>
      <c r="E125" s="47">
        <f>VLOOKUP(C125,Active!C$21:E$973,3,FALSE)</f>
        <v>-100.00580070616896</v>
      </c>
      <c r="F125" s="19" t="s">
        <v>164</v>
      </c>
      <c r="G125" s="17" t="str">
        <f t="shared" si="22"/>
        <v>28258.946</v>
      </c>
      <c r="H125" s="12">
        <f t="shared" si="23"/>
        <v>-14946</v>
      </c>
      <c r="I125" s="48" t="s">
        <v>213</v>
      </c>
      <c r="J125" s="49" t="s">
        <v>214</v>
      </c>
      <c r="K125" s="48">
        <v>-14946</v>
      </c>
      <c r="L125" s="48" t="s">
        <v>215</v>
      </c>
      <c r="M125" s="49" t="s">
        <v>175</v>
      </c>
      <c r="N125" s="49"/>
      <c r="O125" s="50" t="s">
        <v>211</v>
      </c>
      <c r="P125" s="50" t="s">
        <v>212</v>
      </c>
    </row>
    <row r="126" spans="1:16" ht="12.75" customHeight="1" thickBot="1" x14ac:dyDescent="0.25">
      <c r="A126" s="12" t="str">
        <f t="shared" si="18"/>
        <v> PPEN 6.11 </v>
      </c>
      <c r="B126" s="19" t="str">
        <f t="shared" si="19"/>
        <v>I</v>
      </c>
      <c r="C126" s="12">
        <f t="shared" si="20"/>
        <v>28282.94</v>
      </c>
      <c r="D126" s="17" t="str">
        <f t="shared" si="21"/>
        <v>vis</v>
      </c>
      <c r="E126" s="47">
        <f>VLOOKUP(C126,Active!C$21:E$973,3,FALSE)</f>
        <v>-86.998123715510914</v>
      </c>
      <c r="F126" s="19" t="s">
        <v>164</v>
      </c>
      <c r="G126" s="17" t="str">
        <f t="shared" si="22"/>
        <v>28282.940</v>
      </c>
      <c r="H126" s="12">
        <f t="shared" si="23"/>
        <v>-14933</v>
      </c>
      <c r="I126" s="48" t="s">
        <v>216</v>
      </c>
      <c r="J126" s="49" t="s">
        <v>217</v>
      </c>
      <c r="K126" s="48">
        <v>-14933</v>
      </c>
      <c r="L126" s="48" t="s">
        <v>218</v>
      </c>
      <c r="M126" s="49" t="s">
        <v>175</v>
      </c>
      <c r="N126" s="49"/>
      <c r="O126" s="50" t="s">
        <v>211</v>
      </c>
      <c r="P126" s="50" t="s">
        <v>212</v>
      </c>
    </row>
    <row r="127" spans="1:16" ht="12.75" customHeight="1" thickBot="1" x14ac:dyDescent="0.25">
      <c r="A127" s="12" t="str">
        <f t="shared" si="18"/>
        <v> PPEN 6.11 </v>
      </c>
      <c r="B127" s="19" t="str">
        <f t="shared" si="19"/>
        <v>I</v>
      </c>
      <c r="C127" s="12">
        <f t="shared" si="20"/>
        <v>28297.714</v>
      </c>
      <c r="D127" s="17" t="str">
        <f t="shared" si="21"/>
        <v>vis</v>
      </c>
      <c r="E127" s="47">
        <f>VLOOKUP(C127,Active!C$21:E$973,3,FALSE)</f>
        <v>-78.988812226805081</v>
      </c>
      <c r="F127" s="19" t="s">
        <v>164</v>
      </c>
      <c r="G127" s="17" t="str">
        <f t="shared" si="22"/>
        <v>28297.714</v>
      </c>
      <c r="H127" s="12">
        <f t="shared" si="23"/>
        <v>-14925</v>
      </c>
      <c r="I127" s="48" t="s">
        <v>219</v>
      </c>
      <c r="J127" s="49" t="s">
        <v>220</v>
      </c>
      <c r="K127" s="48">
        <v>-14925</v>
      </c>
      <c r="L127" s="48" t="s">
        <v>221</v>
      </c>
      <c r="M127" s="49" t="s">
        <v>175</v>
      </c>
      <c r="N127" s="49"/>
      <c r="O127" s="50" t="s">
        <v>211</v>
      </c>
      <c r="P127" s="50" t="s">
        <v>212</v>
      </c>
    </row>
    <row r="128" spans="1:16" ht="12.75" customHeight="1" thickBot="1" x14ac:dyDescent="0.25">
      <c r="A128" s="12" t="str">
        <f t="shared" si="18"/>
        <v> PA 44.257 </v>
      </c>
      <c r="B128" s="19" t="str">
        <f t="shared" si="19"/>
        <v>I</v>
      </c>
      <c r="C128" s="12">
        <f t="shared" si="20"/>
        <v>28308.763999999999</v>
      </c>
      <c r="D128" s="17" t="str">
        <f t="shared" si="21"/>
        <v>vis</v>
      </c>
      <c r="E128" s="47">
        <f>VLOOKUP(C128,Active!C$21:E$973,3,FALSE)</f>
        <v>-72.998363333466372</v>
      </c>
      <c r="F128" s="19" t="s">
        <v>164</v>
      </c>
      <c r="G128" s="17" t="str">
        <f t="shared" si="22"/>
        <v>28308.764</v>
      </c>
      <c r="H128" s="12">
        <f t="shared" si="23"/>
        <v>-14919</v>
      </c>
      <c r="I128" s="48" t="s">
        <v>222</v>
      </c>
      <c r="J128" s="49" t="s">
        <v>223</v>
      </c>
      <c r="K128" s="48">
        <v>-14919</v>
      </c>
      <c r="L128" s="48" t="s">
        <v>201</v>
      </c>
      <c r="M128" s="49" t="s">
        <v>175</v>
      </c>
      <c r="N128" s="49"/>
      <c r="O128" s="50" t="s">
        <v>176</v>
      </c>
      <c r="P128" s="50" t="s">
        <v>177</v>
      </c>
    </row>
    <row r="129" spans="1:16" ht="12.75" customHeight="1" thickBot="1" x14ac:dyDescent="0.25">
      <c r="A129" s="12" t="str">
        <f t="shared" si="18"/>
        <v> PPEN 6.11 </v>
      </c>
      <c r="B129" s="19" t="str">
        <f t="shared" si="19"/>
        <v>I</v>
      </c>
      <c r="C129" s="12">
        <f t="shared" si="20"/>
        <v>28321.681</v>
      </c>
      <c r="D129" s="17" t="str">
        <f t="shared" si="21"/>
        <v>vis</v>
      </c>
      <c r="E129" s="47">
        <f>VLOOKUP(C129,Active!C$21:E$973,3,FALSE)</f>
        <v>-65.995772532084573</v>
      </c>
      <c r="F129" s="19" t="s">
        <v>164</v>
      </c>
      <c r="G129" s="17" t="str">
        <f t="shared" si="22"/>
        <v>28321.681</v>
      </c>
      <c r="H129" s="12">
        <f t="shared" si="23"/>
        <v>-14912</v>
      </c>
      <c r="I129" s="48" t="s">
        <v>224</v>
      </c>
      <c r="J129" s="49" t="s">
        <v>225</v>
      </c>
      <c r="K129" s="48">
        <v>-14912</v>
      </c>
      <c r="L129" s="48" t="s">
        <v>226</v>
      </c>
      <c r="M129" s="49" t="s">
        <v>175</v>
      </c>
      <c r="N129" s="49"/>
      <c r="O129" s="50" t="s">
        <v>211</v>
      </c>
      <c r="P129" s="50" t="s">
        <v>212</v>
      </c>
    </row>
    <row r="130" spans="1:16" ht="12.75" customHeight="1" thickBot="1" x14ac:dyDescent="0.25">
      <c r="A130" s="12" t="str">
        <f t="shared" si="18"/>
        <v> PPEN 6.11 </v>
      </c>
      <c r="B130" s="19" t="str">
        <f t="shared" si="19"/>
        <v>I</v>
      </c>
      <c r="C130" s="12">
        <f t="shared" si="20"/>
        <v>28345.654999999999</v>
      </c>
      <c r="D130" s="17" t="str">
        <f t="shared" si="21"/>
        <v>vis</v>
      </c>
      <c r="E130" s="47">
        <f>VLOOKUP(C130,Active!C$21:E$973,3,FALSE)</f>
        <v>-52.998937982862678</v>
      </c>
      <c r="F130" s="19" t="s">
        <v>164</v>
      </c>
      <c r="G130" s="17" t="str">
        <f t="shared" si="22"/>
        <v>28345.655</v>
      </c>
      <c r="H130" s="12">
        <f t="shared" si="23"/>
        <v>-14899</v>
      </c>
      <c r="I130" s="48" t="s">
        <v>227</v>
      </c>
      <c r="J130" s="49" t="s">
        <v>228</v>
      </c>
      <c r="K130" s="48">
        <v>-14899</v>
      </c>
      <c r="L130" s="48" t="s">
        <v>201</v>
      </c>
      <c r="M130" s="49" t="s">
        <v>175</v>
      </c>
      <c r="N130" s="49"/>
      <c r="O130" s="50" t="s">
        <v>211</v>
      </c>
      <c r="P130" s="50" t="s">
        <v>212</v>
      </c>
    </row>
    <row r="131" spans="1:16" ht="12.75" customHeight="1" thickBot="1" x14ac:dyDescent="0.25">
      <c r="A131" s="12" t="str">
        <f t="shared" si="18"/>
        <v> PPEN 6.11 </v>
      </c>
      <c r="B131" s="19" t="str">
        <f t="shared" si="19"/>
        <v>I</v>
      </c>
      <c r="C131" s="12">
        <f t="shared" si="20"/>
        <v>28356.725999999999</v>
      </c>
      <c r="D131" s="17" t="str">
        <f t="shared" si="21"/>
        <v>vis</v>
      </c>
      <c r="E131" s="47">
        <f>VLOOKUP(C131,Active!C$21:E$973,3,FALSE)</f>
        <v>-46.99710452601591</v>
      </c>
      <c r="F131" s="19" t="s">
        <v>164</v>
      </c>
      <c r="G131" s="17" t="str">
        <f t="shared" si="22"/>
        <v>28356.726</v>
      </c>
      <c r="H131" s="12">
        <f t="shared" si="23"/>
        <v>-14893</v>
      </c>
      <c r="I131" s="48" t="s">
        <v>229</v>
      </c>
      <c r="J131" s="49" t="s">
        <v>230</v>
      </c>
      <c r="K131" s="48">
        <v>-14893</v>
      </c>
      <c r="L131" s="48" t="s">
        <v>195</v>
      </c>
      <c r="M131" s="49" t="s">
        <v>175</v>
      </c>
      <c r="N131" s="49"/>
      <c r="O131" s="50" t="s">
        <v>211</v>
      </c>
      <c r="P131" s="50" t="s">
        <v>212</v>
      </c>
    </row>
    <row r="132" spans="1:16" ht="12.75" customHeight="1" thickBot="1" x14ac:dyDescent="0.25">
      <c r="A132" s="12" t="str">
        <f t="shared" si="18"/>
        <v> PPEN 6.11 </v>
      </c>
      <c r="B132" s="19" t="str">
        <f t="shared" si="19"/>
        <v>I</v>
      </c>
      <c r="C132" s="12">
        <f t="shared" si="20"/>
        <v>28358.560000000001</v>
      </c>
      <c r="D132" s="17" t="str">
        <f t="shared" si="21"/>
        <v>vis</v>
      </c>
      <c r="E132" s="47">
        <f>VLOOKUP(C132,Active!C$21:E$973,3,FALSE)</f>
        <v>-46.002852646341772</v>
      </c>
      <c r="F132" s="19" t="s">
        <v>164</v>
      </c>
      <c r="G132" s="17" t="str">
        <f t="shared" si="22"/>
        <v>28358.560</v>
      </c>
      <c r="H132" s="12">
        <f t="shared" si="23"/>
        <v>-14892</v>
      </c>
      <c r="I132" s="48" t="s">
        <v>231</v>
      </c>
      <c r="J132" s="49" t="s">
        <v>232</v>
      </c>
      <c r="K132" s="48">
        <v>-14892</v>
      </c>
      <c r="L132" s="48" t="s">
        <v>233</v>
      </c>
      <c r="M132" s="49" t="s">
        <v>175</v>
      </c>
      <c r="N132" s="49"/>
      <c r="O132" s="50" t="s">
        <v>211</v>
      </c>
      <c r="P132" s="50" t="s">
        <v>212</v>
      </c>
    </row>
    <row r="133" spans="1:16" ht="12.75" customHeight="1" thickBot="1" x14ac:dyDescent="0.25">
      <c r="A133" s="12" t="str">
        <f t="shared" si="18"/>
        <v> PA 44.257 </v>
      </c>
      <c r="B133" s="19" t="str">
        <f t="shared" si="19"/>
        <v>I</v>
      </c>
      <c r="C133" s="12">
        <f t="shared" si="20"/>
        <v>28417.588</v>
      </c>
      <c r="D133" s="17" t="str">
        <f t="shared" si="21"/>
        <v>vis</v>
      </c>
      <c r="E133" s="47">
        <f>VLOOKUP(C133,Active!C$21:E$973,3,FALSE)</f>
        <v>-14.00247099240408</v>
      </c>
      <c r="F133" s="19" t="s">
        <v>164</v>
      </c>
      <c r="G133" s="17" t="str">
        <f t="shared" si="22"/>
        <v>28417.588</v>
      </c>
      <c r="H133" s="12">
        <f t="shared" si="23"/>
        <v>-14860</v>
      </c>
      <c r="I133" s="48" t="s">
        <v>234</v>
      </c>
      <c r="J133" s="49" t="s">
        <v>235</v>
      </c>
      <c r="K133" s="48">
        <v>-14860</v>
      </c>
      <c r="L133" s="48" t="s">
        <v>236</v>
      </c>
      <c r="M133" s="49" t="s">
        <v>175</v>
      </c>
      <c r="N133" s="49"/>
      <c r="O133" s="50" t="s">
        <v>176</v>
      </c>
      <c r="P133" s="50" t="s">
        <v>177</v>
      </c>
    </row>
    <row r="134" spans="1:16" ht="12.75" customHeight="1" thickBot="1" x14ac:dyDescent="0.25">
      <c r="A134" s="12" t="str">
        <f t="shared" si="18"/>
        <v> AN 263.152 </v>
      </c>
      <c r="B134" s="19" t="str">
        <f t="shared" si="19"/>
        <v>I</v>
      </c>
      <c r="C134" s="12">
        <f t="shared" si="20"/>
        <v>28419.436000000002</v>
      </c>
      <c r="D134" s="17" t="str">
        <f t="shared" si="21"/>
        <v>vis</v>
      </c>
      <c r="E134" s="47">
        <f>VLOOKUP(C134,Active!C$21:E$973,3,FALSE)</f>
        <v>-13.000629403725227</v>
      </c>
      <c r="F134" s="19" t="s">
        <v>164</v>
      </c>
      <c r="G134" s="17" t="str">
        <f t="shared" si="22"/>
        <v>28419.436</v>
      </c>
      <c r="H134" s="12">
        <f t="shared" si="23"/>
        <v>-14859</v>
      </c>
      <c r="I134" s="48" t="s">
        <v>237</v>
      </c>
      <c r="J134" s="49" t="s">
        <v>238</v>
      </c>
      <c r="K134" s="48">
        <v>-14859</v>
      </c>
      <c r="L134" s="48" t="s">
        <v>239</v>
      </c>
      <c r="M134" s="49" t="s">
        <v>175</v>
      </c>
      <c r="N134" s="49"/>
      <c r="O134" s="50" t="s">
        <v>240</v>
      </c>
      <c r="P134" s="50" t="s">
        <v>241</v>
      </c>
    </row>
    <row r="135" spans="1:16" ht="12.75" customHeight="1" thickBot="1" x14ac:dyDescent="0.25">
      <c r="A135" s="12" t="str">
        <f t="shared" si="18"/>
        <v> PZ 6.131 </v>
      </c>
      <c r="B135" s="19" t="str">
        <f t="shared" si="19"/>
        <v>I</v>
      </c>
      <c r="C135" s="12">
        <f t="shared" si="20"/>
        <v>28419.437999999998</v>
      </c>
      <c r="D135" s="17" t="str">
        <f t="shared" si="21"/>
        <v>vis</v>
      </c>
      <c r="E135" s="47">
        <f>VLOOKUP(C135,Active!C$21:E$973,3,FALSE)</f>
        <v>-12.99954515958339</v>
      </c>
      <c r="F135" s="19" t="s">
        <v>164</v>
      </c>
      <c r="G135" s="17" t="str">
        <f t="shared" si="22"/>
        <v>28419.438</v>
      </c>
      <c r="H135" s="12">
        <f t="shared" si="23"/>
        <v>-14859</v>
      </c>
      <c r="I135" s="48" t="s">
        <v>242</v>
      </c>
      <c r="J135" s="49" t="s">
        <v>243</v>
      </c>
      <c r="K135" s="48">
        <v>-14859</v>
      </c>
      <c r="L135" s="48" t="s">
        <v>192</v>
      </c>
      <c r="M135" s="49" t="s">
        <v>169</v>
      </c>
      <c r="N135" s="49"/>
      <c r="O135" s="50" t="s">
        <v>170</v>
      </c>
      <c r="P135" s="50" t="s">
        <v>171</v>
      </c>
    </row>
    <row r="136" spans="1:16" ht="12.75" customHeight="1" thickBot="1" x14ac:dyDescent="0.25">
      <c r="A136" s="12" t="str">
        <f t="shared" si="18"/>
        <v> PA 44.257 </v>
      </c>
      <c r="B136" s="19" t="str">
        <f t="shared" si="19"/>
        <v>I</v>
      </c>
      <c r="C136" s="12">
        <f t="shared" si="20"/>
        <v>28419.438999999998</v>
      </c>
      <c r="D136" s="17" t="str">
        <f t="shared" si="21"/>
        <v>vis</v>
      </c>
      <c r="E136" s="47">
        <f>VLOOKUP(C136,Active!C$21:E$973,3,FALSE)</f>
        <v>-12.999003037511484</v>
      </c>
      <c r="F136" s="19" t="s">
        <v>164</v>
      </c>
      <c r="G136" s="17" t="str">
        <f t="shared" si="22"/>
        <v>28419.439</v>
      </c>
      <c r="H136" s="12">
        <f t="shared" si="23"/>
        <v>-14859</v>
      </c>
      <c r="I136" s="48" t="s">
        <v>244</v>
      </c>
      <c r="J136" s="49" t="s">
        <v>245</v>
      </c>
      <c r="K136" s="48">
        <v>-14859</v>
      </c>
      <c r="L136" s="48" t="s">
        <v>201</v>
      </c>
      <c r="M136" s="49" t="s">
        <v>175</v>
      </c>
      <c r="N136" s="49"/>
      <c r="O136" s="50" t="s">
        <v>176</v>
      </c>
      <c r="P136" s="50" t="s">
        <v>177</v>
      </c>
    </row>
    <row r="137" spans="1:16" ht="12.75" customHeight="1" thickBot="1" x14ac:dyDescent="0.25">
      <c r="A137" s="12" t="str">
        <f t="shared" si="18"/>
        <v> PPEN 6.11 </v>
      </c>
      <c r="B137" s="19" t="str">
        <f t="shared" si="19"/>
        <v>I</v>
      </c>
      <c r="C137" s="12">
        <f t="shared" si="20"/>
        <v>28419.446</v>
      </c>
      <c r="D137" s="17" t="str">
        <f t="shared" si="21"/>
        <v>vis</v>
      </c>
      <c r="E137" s="47">
        <f>VLOOKUP(C137,Active!C$21:E$973,3,FALSE)</f>
        <v>-12.995208183008142</v>
      </c>
      <c r="F137" s="19" t="s">
        <v>164</v>
      </c>
      <c r="G137" s="17" t="str">
        <f t="shared" si="22"/>
        <v>28419.446</v>
      </c>
      <c r="H137" s="12">
        <f t="shared" si="23"/>
        <v>-14859</v>
      </c>
      <c r="I137" s="48" t="s">
        <v>246</v>
      </c>
      <c r="J137" s="49" t="s">
        <v>247</v>
      </c>
      <c r="K137" s="48">
        <v>-14859</v>
      </c>
      <c r="L137" s="48" t="s">
        <v>189</v>
      </c>
      <c r="M137" s="49" t="s">
        <v>175</v>
      </c>
      <c r="N137" s="49"/>
      <c r="O137" s="50" t="s">
        <v>248</v>
      </c>
      <c r="P137" s="50" t="s">
        <v>212</v>
      </c>
    </row>
    <row r="138" spans="1:16" ht="12.75" customHeight="1" thickBot="1" x14ac:dyDescent="0.25">
      <c r="A138" s="12" t="str">
        <f t="shared" si="18"/>
        <v> AN 263.152 </v>
      </c>
      <c r="B138" s="19" t="str">
        <f t="shared" si="19"/>
        <v>I</v>
      </c>
      <c r="C138" s="12">
        <f t="shared" si="20"/>
        <v>28421.285</v>
      </c>
      <c r="D138" s="17" t="str">
        <f t="shared" si="21"/>
        <v>vis</v>
      </c>
      <c r="E138" s="47">
        <f>VLOOKUP(C138,Active!C$21:E$973,3,FALSE)</f>
        <v>-11.998245692976443</v>
      </c>
      <c r="F138" s="19" t="s">
        <v>164</v>
      </c>
      <c r="G138" s="17" t="str">
        <f t="shared" si="22"/>
        <v>28421.285</v>
      </c>
      <c r="H138" s="12">
        <f t="shared" si="23"/>
        <v>-14858</v>
      </c>
      <c r="I138" s="48" t="s">
        <v>249</v>
      </c>
      <c r="J138" s="49" t="s">
        <v>250</v>
      </c>
      <c r="K138" s="48">
        <v>-14858</v>
      </c>
      <c r="L138" s="48" t="s">
        <v>218</v>
      </c>
      <c r="M138" s="49" t="s">
        <v>175</v>
      </c>
      <c r="N138" s="49"/>
      <c r="O138" s="50" t="s">
        <v>240</v>
      </c>
      <c r="P138" s="50" t="s">
        <v>241</v>
      </c>
    </row>
    <row r="139" spans="1:16" ht="12.75" customHeight="1" thickBot="1" x14ac:dyDescent="0.25">
      <c r="A139" s="12" t="str">
        <f t="shared" ref="A139:A170" si="24">P139</f>
        <v> PPEN 6.11 </v>
      </c>
      <c r="B139" s="19" t="str">
        <f t="shared" ref="B139:B170" si="25">IF(H139=INT(H139),"I","II")</f>
        <v>I</v>
      </c>
      <c r="C139" s="12">
        <f t="shared" ref="C139:C170" si="26">1*G139</f>
        <v>28428.656999999999</v>
      </c>
      <c r="D139" s="17" t="str">
        <f t="shared" ref="D139:D170" si="27">VLOOKUP(F139,I$1:J$5,2,FALSE)</f>
        <v>vis</v>
      </c>
      <c r="E139" s="47">
        <f>VLOOKUP(C139,Active!C$21:E$973,3,FALSE)</f>
        <v>-8.0017217797011266</v>
      </c>
      <c r="F139" s="19" t="s">
        <v>164</v>
      </c>
      <c r="G139" s="17" t="str">
        <f t="shared" ref="G139:G170" si="28">MID(I139,3,LEN(I139)-3)</f>
        <v>28428.657</v>
      </c>
      <c r="H139" s="12">
        <f t="shared" ref="H139:H170" si="29">1*K139</f>
        <v>-14854</v>
      </c>
      <c r="I139" s="48" t="s">
        <v>251</v>
      </c>
      <c r="J139" s="49" t="s">
        <v>252</v>
      </c>
      <c r="K139" s="48">
        <v>-14854</v>
      </c>
      <c r="L139" s="48" t="s">
        <v>253</v>
      </c>
      <c r="M139" s="49" t="s">
        <v>175</v>
      </c>
      <c r="N139" s="49"/>
      <c r="O139" s="50" t="s">
        <v>248</v>
      </c>
      <c r="P139" s="50" t="s">
        <v>212</v>
      </c>
    </row>
    <row r="140" spans="1:16" ht="12.75" customHeight="1" thickBot="1" x14ac:dyDescent="0.25">
      <c r="A140" s="12" t="str">
        <f t="shared" si="24"/>
        <v> AN 263.152 </v>
      </c>
      <c r="B140" s="19" t="str">
        <f t="shared" si="25"/>
        <v>I</v>
      </c>
      <c r="C140" s="12">
        <f t="shared" si="26"/>
        <v>28432.350999999999</v>
      </c>
      <c r="D140" s="17" t="str">
        <f t="shared" si="27"/>
        <v>vis</v>
      </c>
      <c r="E140" s="47">
        <f>VLOOKUP(C140,Active!C$21:E$973,3,FALSE)</f>
        <v>-5.9991228464892075</v>
      </c>
      <c r="F140" s="19" t="s">
        <v>164</v>
      </c>
      <c r="G140" s="17" t="str">
        <f t="shared" si="28"/>
        <v>28432.351</v>
      </c>
      <c r="H140" s="12">
        <f t="shared" si="29"/>
        <v>-14852</v>
      </c>
      <c r="I140" s="48" t="s">
        <v>254</v>
      </c>
      <c r="J140" s="49" t="s">
        <v>255</v>
      </c>
      <c r="K140" s="48">
        <v>-14852</v>
      </c>
      <c r="L140" s="48" t="s">
        <v>201</v>
      </c>
      <c r="M140" s="49" t="s">
        <v>175</v>
      </c>
      <c r="N140" s="49"/>
      <c r="O140" s="50" t="s">
        <v>240</v>
      </c>
      <c r="P140" s="50" t="s">
        <v>241</v>
      </c>
    </row>
    <row r="141" spans="1:16" ht="12.75" customHeight="1" thickBot="1" x14ac:dyDescent="0.25">
      <c r="A141" s="12" t="str">
        <f t="shared" si="24"/>
        <v> PA 44.257 </v>
      </c>
      <c r="B141" s="19" t="str">
        <f t="shared" si="25"/>
        <v>I</v>
      </c>
      <c r="C141" s="12">
        <f t="shared" si="26"/>
        <v>28454.496999999999</v>
      </c>
      <c r="D141" s="17" t="str">
        <f t="shared" si="27"/>
        <v>vis</v>
      </c>
      <c r="E141" s="47">
        <f>VLOOKUP(C141,Active!C$21:E$973,3,FALSE)</f>
        <v>6.0067125554919452</v>
      </c>
      <c r="F141" s="19" t="s">
        <v>164</v>
      </c>
      <c r="G141" s="17" t="str">
        <f t="shared" si="28"/>
        <v>28454.497</v>
      </c>
      <c r="H141" s="12">
        <f t="shared" si="29"/>
        <v>-14840</v>
      </c>
      <c r="I141" s="48" t="s">
        <v>259</v>
      </c>
      <c r="J141" s="49" t="s">
        <v>260</v>
      </c>
      <c r="K141" s="48">
        <v>-14840</v>
      </c>
      <c r="L141" s="48" t="s">
        <v>261</v>
      </c>
      <c r="M141" s="49" t="s">
        <v>175</v>
      </c>
      <c r="N141" s="49"/>
      <c r="O141" s="50" t="s">
        <v>176</v>
      </c>
      <c r="P141" s="50" t="s">
        <v>177</v>
      </c>
    </row>
    <row r="142" spans="1:16" ht="12.75" customHeight="1" thickBot="1" x14ac:dyDescent="0.25">
      <c r="A142" s="12" t="str">
        <f t="shared" si="24"/>
        <v> PPEN 6.11 </v>
      </c>
      <c r="B142" s="19" t="str">
        <f t="shared" si="25"/>
        <v>I</v>
      </c>
      <c r="C142" s="12">
        <f t="shared" si="26"/>
        <v>28463.707999999999</v>
      </c>
      <c r="D142" s="17" t="str">
        <f t="shared" si="27"/>
        <v>vis</v>
      </c>
      <c r="E142" s="47">
        <f>VLOOKUP(C142,Active!C$21:E$973,3,FALSE)</f>
        <v>11.000198958798961</v>
      </c>
      <c r="F142" s="19" t="s">
        <v>164</v>
      </c>
      <c r="G142" s="17" t="str">
        <f t="shared" si="28"/>
        <v>28463.708</v>
      </c>
      <c r="H142" s="12">
        <f t="shared" si="29"/>
        <v>-14835</v>
      </c>
      <c r="I142" s="48" t="s">
        <v>262</v>
      </c>
      <c r="J142" s="49" t="s">
        <v>263</v>
      </c>
      <c r="K142" s="48">
        <v>-14835</v>
      </c>
      <c r="L142" s="48" t="s">
        <v>192</v>
      </c>
      <c r="M142" s="49" t="s">
        <v>175</v>
      </c>
      <c r="N142" s="49"/>
      <c r="O142" s="50" t="s">
        <v>248</v>
      </c>
      <c r="P142" s="50" t="s">
        <v>212</v>
      </c>
    </row>
    <row r="143" spans="1:16" ht="12.75" customHeight="1" thickBot="1" x14ac:dyDescent="0.25">
      <c r="A143" s="12" t="str">
        <f t="shared" si="24"/>
        <v> PPEN 6.11 </v>
      </c>
      <c r="B143" s="19" t="str">
        <f t="shared" si="25"/>
        <v>I</v>
      </c>
      <c r="C143" s="12">
        <f t="shared" si="26"/>
        <v>28489.522000000001</v>
      </c>
      <c r="D143" s="17" t="str">
        <f t="shared" si="27"/>
        <v>vis</v>
      </c>
      <c r="E143" s="47">
        <f>VLOOKUP(C143,Active!C$21:E$973,3,FALSE)</f>
        <v>24.994538120126425</v>
      </c>
      <c r="F143" s="19" t="s">
        <v>164</v>
      </c>
      <c r="G143" s="17" t="str">
        <f t="shared" si="28"/>
        <v>28489.522</v>
      </c>
      <c r="H143" s="12">
        <f t="shared" si="29"/>
        <v>-14821</v>
      </c>
      <c r="I143" s="48" t="s">
        <v>264</v>
      </c>
      <c r="J143" s="49" t="s">
        <v>265</v>
      </c>
      <c r="K143" s="48">
        <v>-14821</v>
      </c>
      <c r="L143" s="48" t="s">
        <v>183</v>
      </c>
      <c r="M143" s="49" t="s">
        <v>175</v>
      </c>
      <c r="N143" s="49"/>
      <c r="O143" s="50" t="s">
        <v>248</v>
      </c>
      <c r="P143" s="50" t="s">
        <v>212</v>
      </c>
    </row>
    <row r="144" spans="1:16" ht="12.75" customHeight="1" thickBot="1" x14ac:dyDescent="0.25">
      <c r="A144" s="12" t="str">
        <f t="shared" si="24"/>
        <v> AN 263.152 </v>
      </c>
      <c r="B144" s="19" t="str">
        <f t="shared" si="25"/>
        <v>I</v>
      </c>
      <c r="C144" s="12">
        <f t="shared" si="26"/>
        <v>28528.27</v>
      </c>
      <c r="D144" s="17" t="str">
        <f t="shared" si="27"/>
        <v>vis</v>
      </c>
      <c r="E144" s="47">
        <f>VLOOKUP(C144,Active!C$21:E$973,3,FALSE)</f>
        <v>46.000684158054149</v>
      </c>
      <c r="F144" s="19" t="s">
        <v>164</v>
      </c>
      <c r="G144" s="17" t="str">
        <f t="shared" si="28"/>
        <v>28528.270</v>
      </c>
      <c r="H144" s="12">
        <f t="shared" si="29"/>
        <v>-14800</v>
      </c>
      <c r="I144" s="48" t="s">
        <v>266</v>
      </c>
      <c r="J144" s="49" t="s">
        <v>267</v>
      </c>
      <c r="K144" s="48">
        <v>-14800</v>
      </c>
      <c r="L144" s="48" t="s">
        <v>201</v>
      </c>
      <c r="M144" s="49" t="s">
        <v>175</v>
      </c>
      <c r="N144" s="49"/>
      <c r="O144" s="50" t="s">
        <v>240</v>
      </c>
      <c r="P144" s="50" t="s">
        <v>241</v>
      </c>
    </row>
    <row r="145" spans="1:16" ht="12.75" customHeight="1" thickBot="1" x14ac:dyDescent="0.25">
      <c r="A145" s="12" t="str">
        <f t="shared" si="24"/>
        <v> PPEN 6.11 </v>
      </c>
      <c r="B145" s="19" t="str">
        <f t="shared" si="25"/>
        <v>I</v>
      </c>
      <c r="C145" s="12">
        <f t="shared" si="26"/>
        <v>28614.960999999999</v>
      </c>
      <c r="D145" s="17" t="str">
        <f t="shared" si="27"/>
        <v>vis</v>
      </c>
      <c r="E145" s="47">
        <f>VLOOKUP(C145,Active!C$21:E$973,3,FALSE)</f>
        <v>92.997788684068084</v>
      </c>
      <c r="F145" s="19" t="s">
        <v>164</v>
      </c>
      <c r="G145" s="17" t="str">
        <f t="shared" si="28"/>
        <v>28614.961</v>
      </c>
      <c r="H145" s="12">
        <f t="shared" si="29"/>
        <v>-14753</v>
      </c>
      <c r="I145" s="48" t="s">
        <v>268</v>
      </c>
      <c r="J145" s="49" t="s">
        <v>269</v>
      </c>
      <c r="K145" s="48">
        <v>-14753</v>
      </c>
      <c r="L145" s="48" t="s">
        <v>253</v>
      </c>
      <c r="M145" s="49" t="s">
        <v>175</v>
      </c>
      <c r="N145" s="49"/>
      <c r="O145" s="50" t="s">
        <v>248</v>
      </c>
      <c r="P145" s="50" t="s">
        <v>212</v>
      </c>
    </row>
    <row r="146" spans="1:16" ht="12.75" customHeight="1" thickBot="1" x14ac:dyDescent="0.25">
      <c r="A146" s="12" t="str">
        <f t="shared" si="24"/>
        <v> PPEN 6.11 </v>
      </c>
      <c r="B146" s="19" t="str">
        <f t="shared" si="25"/>
        <v>I</v>
      </c>
      <c r="C146" s="12">
        <f t="shared" si="26"/>
        <v>28640.787</v>
      </c>
      <c r="D146" s="17" t="str">
        <f t="shared" si="27"/>
        <v>vis</v>
      </c>
      <c r="E146" s="47">
        <f>VLOOKUP(C146,Active!C$21:E$973,3,FALSE)</f>
        <v>106.99863331025645</v>
      </c>
      <c r="F146" s="19" t="s">
        <v>164</v>
      </c>
      <c r="G146" s="17" t="str">
        <f t="shared" si="28"/>
        <v>28640.787</v>
      </c>
      <c r="H146" s="12">
        <f t="shared" si="29"/>
        <v>-14739</v>
      </c>
      <c r="I146" s="48" t="s">
        <v>270</v>
      </c>
      <c r="J146" s="49" t="s">
        <v>271</v>
      </c>
      <c r="K146" s="48">
        <v>-14739</v>
      </c>
      <c r="L146" s="48" t="s">
        <v>239</v>
      </c>
      <c r="M146" s="49" t="s">
        <v>175</v>
      </c>
      <c r="N146" s="49"/>
      <c r="O146" s="50" t="s">
        <v>248</v>
      </c>
      <c r="P146" s="50" t="s">
        <v>212</v>
      </c>
    </row>
    <row r="147" spans="1:16" ht="12.75" customHeight="1" thickBot="1" x14ac:dyDescent="0.25">
      <c r="A147" s="12" t="str">
        <f t="shared" si="24"/>
        <v> PPEN 6.11 </v>
      </c>
      <c r="B147" s="19" t="str">
        <f t="shared" si="25"/>
        <v>I</v>
      </c>
      <c r="C147" s="12">
        <f t="shared" si="26"/>
        <v>28653.705000000002</v>
      </c>
      <c r="D147" s="17" t="str">
        <f t="shared" si="27"/>
        <v>vis</v>
      </c>
      <c r="E147" s="47">
        <f>VLOOKUP(C147,Active!C$21:E$973,3,FALSE)</f>
        <v>114.00176623371016</v>
      </c>
      <c r="F147" s="19" t="s">
        <v>164</v>
      </c>
      <c r="G147" s="17" t="str">
        <f t="shared" si="28"/>
        <v>28653.705</v>
      </c>
      <c r="H147" s="12">
        <f t="shared" si="29"/>
        <v>-14732</v>
      </c>
      <c r="I147" s="48" t="s">
        <v>272</v>
      </c>
      <c r="J147" s="49" t="s">
        <v>273</v>
      </c>
      <c r="K147" s="48">
        <v>-14732</v>
      </c>
      <c r="L147" s="48" t="s">
        <v>195</v>
      </c>
      <c r="M147" s="49" t="s">
        <v>175</v>
      </c>
      <c r="N147" s="49"/>
      <c r="O147" s="50" t="s">
        <v>248</v>
      </c>
      <c r="P147" s="50" t="s">
        <v>212</v>
      </c>
    </row>
    <row r="148" spans="1:16" ht="12.75" customHeight="1" thickBot="1" x14ac:dyDescent="0.25">
      <c r="A148" s="12" t="str">
        <f t="shared" si="24"/>
        <v> PPEN 6.11 </v>
      </c>
      <c r="B148" s="19" t="str">
        <f t="shared" si="25"/>
        <v>I</v>
      </c>
      <c r="C148" s="12">
        <f t="shared" si="26"/>
        <v>28664.768</v>
      </c>
      <c r="D148" s="17" t="str">
        <f t="shared" si="27"/>
        <v>vis</v>
      </c>
      <c r="E148" s="47">
        <f>VLOOKUP(C148,Active!C$21:E$973,3,FALSE)</f>
        <v>119.99926271398168</v>
      </c>
      <c r="F148" s="19" t="s">
        <v>164</v>
      </c>
      <c r="G148" s="17" t="str">
        <f t="shared" si="28"/>
        <v>28664.768</v>
      </c>
      <c r="H148" s="12">
        <f t="shared" si="29"/>
        <v>-14726</v>
      </c>
      <c r="I148" s="48" t="s">
        <v>274</v>
      </c>
      <c r="J148" s="49" t="s">
        <v>275</v>
      </c>
      <c r="K148" s="48">
        <v>-14726</v>
      </c>
      <c r="L148" s="48" t="s">
        <v>258</v>
      </c>
      <c r="M148" s="49" t="s">
        <v>175</v>
      </c>
      <c r="N148" s="49"/>
      <c r="O148" s="50" t="s">
        <v>248</v>
      </c>
      <c r="P148" s="50" t="s">
        <v>212</v>
      </c>
    </row>
    <row r="149" spans="1:16" ht="12.75" customHeight="1" thickBot="1" x14ac:dyDescent="0.25">
      <c r="A149" s="12" t="str">
        <f t="shared" si="24"/>
        <v> PZ 6.131 </v>
      </c>
      <c r="B149" s="19" t="str">
        <f t="shared" si="25"/>
        <v>I</v>
      </c>
      <c r="C149" s="12">
        <f t="shared" si="26"/>
        <v>28723.792000000001</v>
      </c>
      <c r="D149" s="17" t="str">
        <f t="shared" si="27"/>
        <v>vis</v>
      </c>
      <c r="E149" s="47">
        <f>VLOOKUP(C149,Active!C$21:E$973,3,FALSE)</f>
        <v>151.99747587963373</v>
      </c>
      <c r="F149" s="19" t="s">
        <v>164</v>
      </c>
      <c r="G149" s="17" t="str">
        <f t="shared" si="28"/>
        <v>28723.792</v>
      </c>
      <c r="H149" s="12">
        <f t="shared" si="29"/>
        <v>-14694</v>
      </c>
      <c r="I149" s="48" t="s">
        <v>276</v>
      </c>
      <c r="J149" s="49" t="s">
        <v>277</v>
      </c>
      <c r="K149" s="48">
        <v>-14694</v>
      </c>
      <c r="L149" s="48" t="s">
        <v>253</v>
      </c>
      <c r="M149" s="49" t="s">
        <v>169</v>
      </c>
      <c r="N149" s="49"/>
      <c r="O149" s="50" t="s">
        <v>170</v>
      </c>
      <c r="P149" s="50" t="s">
        <v>171</v>
      </c>
    </row>
    <row r="150" spans="1:16" ht="12.75" customHeight="1" thickBot="1" x14ac:dyDescent="0.25">
      <c r="A150" s="12" t="str">
        <f t="shared" si="24"/>
        <v> PPEN 6.11 </v>
      </c>
      <c r="B150" s="19" t="str">
        <f t="shared" si="25"/>
        <v>I</v>
      </c>
      <c r="C150" s="12">
        <f t="shared" si="26"/>
        <v>28723.792000000001</v>
      </c>
      <c r="D150" s="17" t="str">
        <f t="shared" si="27"/>
        <v>vis</v>
      </c>
      <c r="E150" s="47">
        <f>VLOOKUP(C150,Active!C$21:E$973,3,FALSE)</f>
        <v>151.99747587963373</v>
      </c>
      <c r="F150" s="19" t="s">
        <v>164</v>
      </c>
      <c r="G150" s="17" t="str">
        <f t="shared" si="28"/>
        <v>28723.792</v>
      </c>
      <c r="H150" s="12">
        <f t="shared" si="29"/>
        <v>-14694</v>
      </c>
      <c r="I150" s="48" t="s">
        <v>276</v>
      </c>
      <c r="J150" s="49" t="s">
        <v>277</v>
      </c>
      <c r="K150" s="48">
        <v>-14694</v>
      </c>
      <c r="L150" s="48" t="s">
        <v>253</v>
      </c>
      <c r="M150" s="49" t="s">
        <v>175</v>
      </c>
      <c r="N150" s="49"/>
      <c r="O150" s="50" t="s">
        <v>248</v>
      </c>
      <c r="P150" s="50" t="s">
        <v>212</v>
      </c>
    </row>
    <row r="151" spans="1:16" ht="12.75" customHeight="1" thickBot="1" x14ac:dyDescent="0.25">
      <c r="A151" s="12" t="str">
        <f t="shared" si="24"/>
        <v> PPEN 6.11 </v>
      </c>
      <c r="B151" s="19" t="str">
        <f t="shared" si="25"/>
        <v>I</v>
      </c>
      <c r="C151" s="12">
        <f t="shared" si="26"/>
        <v>28736.704000000002</v>
      </c>
      <c r="D151" s="17" t="str">
        <f t="shared" si="27"/>
        <v>vis</v>
      </c>
      <c r="E151" s="47">
        <f>VLOOKUP(C151,Active!C$21:E$973,3,FALSE)</f>
        <v>158.997356070656</v>
      </c>
      <c r="F151" s="19" t="s">
        <v>164</v>
      </c>
      <c r="G151" s="17" t="str">
        <f t="shared" si="28"/>
        <v>28736.704</v>
      </c>
      <c r="H151" s="12">
        <f t="shared" si="29"/>
        <v>-14687</v>
      </c>
      <c r="I151" s="48" t="s">
        <v>278</v>
      </c>
      <c r="J151" s="49" t="s">
        <v>279</v>
      </c>
      <c r="K151" s="48">
        <v>-14687</v>
      </c>
      <c r="L151" s="48" t="s">
        <v>253</v>
      </c>
      <c r="M151" s="49" t="s">
        <v>175</v>
      </c>
      <c r="N151" s="49"/>
      <c r="O151" s="50" t="s">
        <v>248</v>
      </c>
      <c r="P151" s="50" t="s">
        <v>212</v>
      </c>
    </row>
    <row r="152" spans="1:16" ht="12.75" customHeight="1" thickBot="1" x14ac:dyDescent="0.25">
      <c r="A152" s="12" t="str">
        <f t="shared" si="24"/>
        <v> PPEN 6.11 </v>
      </c>
      <c r="B152" s="19" t="str">
        <f t="shared" si="25"/>
        <v>I</v>
      </c>
      <c r="C152" s="12">
        <f t="shared" si="26"/>
        <v>28738.560000000001</v>
      </c>
      <c r="D152" s="17" t="str">
        <f t="shared" si="27"/>
        <v>vis</v>
      </c>
      <c r="E152" s="47">
        <f>VLOOKUP(C152,Active!C$21:E$973,3,FALSE)</f>
        <v>160.00353463590812</v>
      </c>
      <c r="F152" s="19" t="s">
        <v>164</v>
      </c>
      <c r="G152" s="17" t="str">
        <f t="shared" si="28"/>
        <v>28738.560</v>
      </c>
      <c r="H152" s="12">
        <f t="shared" si="29"/>
        <v>-14686</v>
      </c>
      <c r="I152" s="48" t="s">
        <v>280</v>
      </c>
      <c r="J152" s="49" t="s">
        <v>281</v>
      </c>
      <c r="K152" s="48">
        <v>-14686</v>
      </c>
      <c r="L152" s="48" t="s">
        <v>189</v>
      </c>
      <c r="M152" s="49" t="s">
        <v>175</v>
      </c>
      <c r="N152" s="49"/>
      <c r="O152" s="50" t="s">
        <v>248</v>
      </c>
      <c r="P152" s="50" t="s">
        <v>212</v>
      </c>
    </row>
    <row r="153" spans="1:16" ht="12.75" customHeight="1" thickBot="1" x14ac:dyDescent="0.25">
      <c r="A153" s="12" t="str">
        <f t="shared" si="24"/>
        <v> PPEN 6.11 </v>
      </c>
      <c r="B153" s="19" t="str">
        <f t="shared" si="25"/>
        <v>I</v>
      </c>
      <c r="C153" s="12">
        <f t="shared" si="26"/>
        <v>28747.776000000002</v>
      </c>
      <c r="D153" s="17" t="str">
        <f t="shared" si="27"/>
        <v>vis</v>
      </c>
      <c r="E153" s="47">
        <f>VLOOKUP(C153,Active!C$21:E$973,3,FALSE)</f>
        <v>164.99973164957467</v>
      </c>
      <c r="F153" s="19" t="s">
        <v>164</v>
      </c>
      <c r="G153" s="17" t="str">
        <f t="shared" si="28"/>
        <v>28747.776</v>
      </c>
      <c r="H153" s="12">
        <f t="shared" si="29"/>
        <v>-14681</v>
      </c>
      <c r="I153" s="48" t="s">
        <v>282</v>
      </c>
      <c r="J153" s="49" t="s">
        <v>283</v>
      </c>
      <c r="K153" s="48">
        <v>-14681</v>
      </c>
      <c r="L153" s="48" t="s">
        <v>201</v>
      </c>
      <c r="M153" s="49" t="s">
        <v>175</v>
      </c>
      <c r="N153" s="49"/>
      <c r="O153" s="50" t="s">
        <v>248</v>
      </c>
      <c r="P153" s="50" t="s">
        <v>212</v>
      </c>
    </row>
    <row r="154" spans="1:16" ht="12.75" customHeight="1" thickBot="1" x14ac:dyDescent="0.25">
      <c r="A154" s="12" t="str">
        <f t="shared" si="24"/>
        <v> PPEN 6.11 </v>
      </c>
      <c r="B154" s="19" t="str">
        <f t="shared" si="25"/>
        <v>I</v>
      </c>
      <c r="C154" s="12">
        <f t="shared" si="26"/>
        <v>28749.614000000001</v>
      </c>
      <c r="D154" s="17" t="str">
        <f t="shared" si="27"/>
        <v>vis</v>
      </c>
      <c r="E154" s="47">
        <f>VLOOKUP(C154,Active!C$21:E$973,3,FALSE)</f>
        <v>165.99615201753446</v>
      </c>
      <c r="F154" s="19" t="s">
        <v>164</v>
      </c>
      <c r="G154" s="17" t="str">
        <f t="shared" si="28"/>
        <v>28749.614</v>
      </c>
      <c r="H154" s="12">
        <f t="shared" si="29"/>
        <v>-14680</v>
      </c>
      <c r="I154" s="48" t="s">
        <v>284</v>
      </c>
      <c r="J154" s="49" t="s">
        <v>285</v>
      </c>
      <c r="K154" s="48">
        <v>-14680</v>
      </c>
      <c r="L154" s="48" t="s">
        <v>286</v>
      </c>
      <c r="M154" s="49" t="s">
        <v>175</v>
      </c>
      <c r="N154" s="49"/>
      <c r="O154" s="50" t="s">
        <v>248</v>
      </c>
      <c r="P154" s="50" t="s">
        <v>212</v>
      </c>
    </row>
    <row r="155" spans="1:16" ht="12.75" customHeight="1" thickBot="1" x14ac:dyDescent="0.25">
      <c r="A155" s="12" t="str">
        <f t="shared" si="24"/>
        <v> PPEN 6.11 </v>
      </c>
      <c r="B155" s="19" t="str">
        <f t="shared" si="25"/>
        <v>I</v>
      </c>
      <c r="C155" s="12">
        <f t="shared" si="26"/>
        <v>29079.786</v>
      </c>
      <c r="D155" s="17" t="str">
        <f t="shared" si="27"/>
        <v>vis</v>
      </c>
      <c r="E155" s="47">
        <f>VLOOKUP(C155,Active!C$21:E$973,3,FALSE)</f>
        <v>344.98968070636272</v>
      </c>
      <c r="F155" s="19" t="s">
        <v>164</v>
      </c>
      <c r="G155" s="17" t="str">
        <f t="shared" si="28"/>
        <v>29079.786</v>
      </c>
      <c r="H155" s="12">
        <f t="shared" si="29"/>
        <v>-14501</v>
      </c>
      <c r="I155" s="48" t="s">
        <v>287</v>
      </c>
      <c r="J155" s="49" t="s">
        <v>288</v>
      </c>
      <c r="K155" s="48">
        <v>-14501</v>
      </c>
      <c r="L155" s="48" t="s">
        <v>289</v>
      </c>
      <c r="M155" s="49" t="s">
        <v>175</v>
      </c>
      <c r="N155" s="49"/>
      <c r="O155" s="50" t="s">
        <v>248</v>
      </c>
      <c r="P155" s="50" t="s">
        <v>212</v>
      </c>
    </row>
    <row r="156" spans="1:16" ht="12.75" customHeight="1" thickBot="1" x14ac:dyDescent="0.25">
      <c r="A156" s="12" t="str">
        <f t="shared" si="24"/>
        <v> PPEN 6.11 </v>
      </c>
      <c r="B156" s="19" t="str">
        <f t="shared" si="25"/>
        <v>I</v>
      </c>
      <c r="C156" s="12">
        <f t="shared" si="26"/>
        <v>29446.87</v>
      </c>
      <c r="D156" s="17" t="str">
        <f t="shared" si="27"/>
        <v>vis</v>
      </c>
      <c r="E156" s="47">
        <f>VLOOKUP(C156,Active!C$21:E$973,3,FALSE)</f>
        <v>543.99401930930276</v>
      </c>
      <c r="F156" s="19" t="s">
        <v>164</v>
      </c>
      <c r="G156" s="17" t="str">
        <f t="shared" si="28"/>
        <v>29446.870</v>
      </c>
      <c r="H156" s="12">
        <f t="shared" si="29"/>
        <v>-14302</v>
      </c>
      <c r="I156" s="48" t="s">
        <v>290</v>
      </c>
      <c r="J156" s="49" t="s">
        <v>291</v>
      </c>
      <c r="K156" s="48">
        <v>-14302</v>
      </c>
      <c r="L156" s="48" t="s">
        <v>236</v>
      </c>
      <c r="M156" s="49" t="s">
        <v>175</v>
      </c>
      <c r="N156" s="49"/>
      <c r="O156" s="50" t="s">
        <v>248</v>
      </c>
      <c r="P156" s="50" t="s">
        <v>212</v>
      </c>
    </row>
    <row r="157" spans="1:16" ht="12.75" customHeight="1" thickBot="1" x14ac:dyDescent="0.25">
      <c r="A157" s="12" t="str">
        <f t="shared" si="24"/>
        <v> PPEN 6.11 </v>
      </c>
      <c r="B157" s="19" t="str">
        <f t="shared" si="25"/>
        <v>I</v>
      </c>
      <c r="C157" s="12">
        <f t="shared" si="26"/>
        <v>29531.72</v>
      </c>
      <c r="D157" s="17" t="str">
        <f t="shared" si="27"/>
        <v>vis</v>
      </c>
      <c r="E157" s="47">
        <f>VLOOKUP(C157,Active!C$21:E$973,3,FALSE)</f>
        <v>589.99307710114306</v>
      </c>
      <c r="F157" s="19" t="s">
        <v>164</v>
      </c>
      <c r="G157" s="17" t="str">
        <f t="shared" si="28"/>
        <v>29531.720</v>
      </c>
      <c r="H157" s="12">
        <f t="shared" si="29"/>
        <v>-14256</v>
      </c>
      <c r="I157" s="48" t="s">
        <v>292</v>
      </c>
      <c r="J157" s="49" t="s">
        <v>293</v>
      </c>
      <c r="K157" s="48">
        <v>-14256</v>
      </c>
      <c r="L157" s="48" t="s">
        <v>286</v>
      </c>
      <c r="M157" s="49" t="s">
        <v>175</v>
      </c>
      <c r="N157" s="49"/>
      <c r="O157" s="50" t="s">
        <v>248</v>
      </c>
      <c r="P157" s="50" t="s">
        <v>212</v>
      </c>
    </row>
    <row r="158" spans="1:16" ht="12.75" customHeight="1" thickBot="1" x14ac:dyDescent="0.25">
      <c r="A158" s="12" t="str">
        <f t="shared" si="24"/>
        <v> PZ 6.131 </v>
      </c>
      <c r="B158" s="19" t="str">
        <f t="shared" si="25"/>
        <v>I</v>
      </c>
      <c r="C158" s="12">
        <f t="shared" si="26"/>
        <v>29546.478999999999</v>
      </c>
      <c r="D158" s="17" t="str">
        <f t="shared" si="27"/>
        <v>vis</v>
      </c>
      <c r="E158" s="47">
        <f>VLOOKUP(C158,Active!C$21:E$973,3,FALSE)</f>
        <v>597.99425675877035</v>
      </c>
      <c r="F158" s="19" t="s">
        <v>164</v>
      </c>
      <c r="G158" s="17" t="str">
        <f t="shared" si="28"/>
        <v>29546.479</v>
      </c>
      <c r="H158" s="12">
        <f t="shared" si="29"/>
        <v>-14248</v>
      </c>
      <c r="I158" s="48" t="s">
        <v>294</v>
      </c>
      <c r="J158" s="49" t="s">
        <v>295</v>
      </c>
      <c r="K158" s="48">
        <v>-14248</v>
      </c>
      <c r="L158" s="48" t="s">
        <v>253</v>
      </c>
      <c r="M158" s="49" t="s">
        <v>169</v>
      </c>
      <c r="N158" s="49"/>
      <c r="O158" s="50" t="s">
        <v>170</v>
      </c>
      <c r="P158" s="50" t="s">
        <v>171</v>
      </c>
    </row>
    <row r="159" spans="1:16" ht="12.75" customHeight="1" thickBot="1" x14ac:dyDescent="0.25">
      <c r="A159" s="12" t="str">
        <f t="shared" si="24"/>
        <v> PPEN 6.21 </v>
      </c>
      <c r="B159" s="19" t="str">
        <f t="shared" si="25"/>
        <v>I</v>
      </c>
      <c r="C159" s="12">
        <f t="shared" si="26"/>
        <v>29546.483</v>
      </c>
      <c r="D159" s="17" t="str">
        <f t="shared" si="27"/>
        <v>vis</v>
      </c>
      <c r="E159" s="47">
        <f>VLOOKUP(C159,Active!C$21:E$973,3,FALSE)</f>
        <v>597.99642524705803</v>
      </c>
      <c r="F159" s="19" t="s">
        <v>164</v>
      </c>
      <c r="G159" s="17" t="str">
        <f t="shared" si="28"/>
        <v>29546.483</v>
      </c>
      <c r="H159" s="12">
        <f t="shared" si="29"/>
        <v>-14248</v>
      </c>
      <c r="I159" s="48" t="s">
        <v>296</v>
      </c>
      <c r="J159" s="49" t="s">
        <v>297</v>
      </c>
      <c r="K159" s="48">
        <v>-14248</v>
      </c>
      <c r="L159" s="48" t="s">
        <v>192</v>
      </c>
      <c r="M159" s="49" t="s">
        <v>165</v>
      </c>
      <c r="N159" s="49"/>
      <c r="O159" s="50" t="s">
        <v>298</v>
      </c>
      <c r="P159" s="50" t="s">
        <v>299</v>
      </c>
    </row>
    <row r="160" spans="1:16" ht="12.75" customHeight="1" thickBot="1" x14ac:dyDescent="0.25">
      <c r="A160" s="12" t="str">
        <f t="shared" si="24"/>
        <v> PPEN 6.21 </v>
      </c>
      <c r="B160" s="19" t="str">
        <f t="shared" si="25"/>
        <v>I</v>
      </c>
      <c r="C160" s="12">
        <f t="shared" si="26"/>
        <v>29555.706999999999</v>
      </c>
      <c r="D160" s="17" t="str">
        <f t="shared" si="27"/>
        <v>vis</v>
      </c>
      <c r="E160" s="47">
        <f>VLOOKUP(C160,Active!C$21:E$973,3,FALSE)</f>
        <v>602.9969592372978</v>
      </c>
      <c r="F160" s="19" t="s">
        <v>164</v>
      </c>
      <c r="G160" s="17" t="str">
        <f t="shared" si="28"/>
        <v>29555.707</v>
      </c>
      <c r="H160" s="12">
        <f t="shared" si="29"/>
        <v>-14243</v>
      </c>
      <c r="I160" s="48" t="s">
        <v>300</v>
      </c>
      <c r="J160" s="49" t="s">
        <v>301</v>
      </c>
      <c r="K160" s="48">
        <v>-14243</v>
      </c>
      <c r="L160" s="48" t="s">
        <v>201</v>
      </c>
      <c r="M160" s="49" t="s">
        <v>165</v>
      </c>
      <c r="N160" s="49"/>
      <c r="O160" s="50" t="s">
        <v>298</v>
      </c>
      <c r="P160" s="50" t="s">
        <v>299</v>
      </c>
    </row>
    <row r="161" spans="1:16" ht="12.75" customHeight="1" thickBot="1" x14ac:dyDescent="0.25">
      <c r="A161" s="12" t="str">
        <f t="shared" si="24"/>
        <v> PA 44.257 </v>
      </c>
      <c r="B161" s="19" t="str">
        <f t="shared" si="25"/>
        <v>I</v>
      </c>
      <c r="C161" s="12">
        <f t="shared" si="26"/>
        <v>29557.531999999999</v>
      </c>
      <c r="D161" s="17" t="str">
        <f t="shared" si="27"/>
        <v>vis</v>
      </c>
      <c r="E161" s="47">
        <f>VLOOKUP(C161,Active!C$21:E$973,3,FALSE)</f>
        <v>603.98633201832479</v>
      </c>
      <c r="F161" s="19" t="s">
        <v>164</v>
      </c>
      <c r="G161" s="17" t="str">
        <f t="shared" si="28"/>
        <v>29557.532</v>
      </c>
      <c r="H161" s="12">
        <f t="shared" si="29"/>
        <v>-14242</v>
      </c>
      <c r="I161" s="48" t="s">
        <v>302</v>
      </c>
      <c r="J161" s="49" t="s">
        <v>303</v>
      </c>
      <c r="K161" s="48">
        <v>-14242</v>
      </c>
      <c r="L161" s="48" t="s">
        <v>304</v>
      </c>
      <c r="M161" s="49" t="s">
        <v>175</v>
      </c>
      <c r="N161" s="49"/>
      <c r="O161" s="50" t="s">
        <v>176</v>
      </c>
      <c r="P161" s="50" t="s">
        <v>177</v>
      </c>
    </row>
    <row r="162" spans="1:16" ht="12.75" customHeight="1" thickBot="1" x14ac:dyDescent="0.25">
      <c r="A162" s="12" t="str">
        <f t="shared" si="24"/>
        <v> PPEN 6.21 </v>
      </c>
      <c r="B162" s="19" t="str">
        <f t="shared" si="25"/>
        <v>I</v>
      </c>
      <c r="C162" s="12">
        <f t="shared" si="26"/>
        <v>29557.544000000002</v>
      </c>
      <c r="D162" s="17" t="str">
        <f t="shared" si="27"/>
        <v>vis</v>
      </c>
      <c r="E162" s="47">
        <f>VLOOKUP(C162,Active!C$21:E$973,3,FALSE)</f>
        <v>603.99283748318771</v>
      </c>
      <c r="F162" s="19" t="s">
        <v>164</v>
      </c>
      <c r="G162" s="17" t="str">
        <f t="shared" si="28"/>
        <v>29557.544</v>
      </c>
      <c r="H162" s="12">
        <f t="shared" si="29"/>
        <v>-14242</v>
      </c>
      <c r="I162" s="48" t="s">
        <v>305</v>
      </c>
      <c r="J162" s="49" t="s">
        <v>306</v>
      </c>
      <c r="K162" s="48">
        <v>-14242</v>
      </c>
      <c r="L162" s="48" t="s">
        <v>233</v>
      </c>
      <c r="M162" s="49" t="s">
        <v>165</v>
      </c>
      <c r="N162" s="49"/>
      <c r="O162" s="50" t="s">
        <v>298</v>
      </c>
      <c r="P162" s="50" t="s">
        <v>299</v>
      </c>
    </row>
    <row r="163" spans="1:16" ht="12.75" customHeight="1" thickBot="1" x14ac:dyDescent="0.25">
      <c r="A163" s="12" t="str">
        <f t="shared" si="24"/>
        <v> PZ 6.131 </v>
      </c>
      <c r="B163" s="19" t="str">
        <f t="shared" si="25"/>
        <v>I</v>
      </c>
      <c r="C163" s="12">
        <f t="shared" si="26"/>
        <v>29845.312000000002</v>
      </c>
      <c r="D163" s="17" t="str">
        <f t="shared" si="27"/>
        <v>vis</v>
      </c>
      <c r="E163" s="47">
        <f>VLOOKUP(C163,Active!C$21:E$973,3,FALSE)</f>
        <v>759.99822183960475</v>
      </c>
      <c r="F163" s="19" t="s">
        <v>164</v>
      </c>
      <c r="G163" s="17" t="str">
        <f t="shared" si="28"/>
        <v>29845.312</v>
      </c>
      <c r="H163" s="12">
        <f t="shared" si="29"/>
        <v>-14086</v>
      </c>
      <c r="I163" s="48" t="s">
        <v>307</v>
      </c>
      <c r="J163" s="49" t="s">
        <v>308</v>
      </c>
      <c r="K163" s="48">
        <v>-14086</v>
      </c>
      <c r="L163" s="48" t="s">
        <v>309</v>
      </c>
      <c r="M163" s="49" t="s">
        <v>169</v>
      </c>
      <c r="N163" s="49"/>
      <c r="O163" s="50" t="s">
        <v>170</v>
      </c>
      <c r="P163" s="50" t="s">
        <v>171</v>
      </c>
    </row>
    <row r="164" spans="1:16" ht="12.75" customHeight="1" thickBot="1" x14ac:dyDescent="0.25">
      <c r="A164" s="12" t="str">
        <f t="shared" si="24"/>
        <v> PZ 6.131 </v>
      </c>
      <c r="B164" s="19" t="str">
        <f t="shared" si="25"/>
        <v>I</v>
      </c>
      <c r="C164" s="12">
        <f t="shared" si="26"/>
        <v>31328.375</v>
      </c>
      <c r="D164" s="17" t="str">
        <f t="shared" si="27"/>
        <v>vis</v>
      </c>
      <c r="E164" s="47">
        <f>VLOOKUP(C164,Active!C$21:E$973,3,FALSE)</f>
        <v>1563.999408002697</v>
      </c>
      <c r="F164" s="19" t="s">
        <v>164</v>
      </c>
      <c r="G164" s="17" t="str">
        <f t="shared" si="28"/>
        <v>31328.375</v>
      </c>
      <c r="H164" s="12">
        <f t="shared" si="29"/>
        <v>-13282</v>
      </c>
      <c r="I164" s="48" t="s">
        <v>310</v>
      </c>
      <c r="J164" s="49" t="s">
        <v>311</v>
      </c>
      <c r="K164" s="48">
        <v>-13282</v>
      </c>
      <c r="L164" s="48" t="s">
        <v>312</v>
      </c>
      <c r="M164" s="49" t="s">
        <v>169</v>
      </c>
      <c r="N164" s="49"/>
      <c r="O164" s="50" t="s">
        <v>170</v>
      </c>
      <c r="P164" s="50" t="s">
        <v>171</v>
      </c>
    </row>
    <row r="165" spans="1:16" ht="12.75" customHeight="1" thickBot="1" x14ac:dyDescent="0.25">
      <c r="A165" s="12" t="str">
        <f t="shared" si="24"/>
        <v> IODE 4.1.82 </v>
      </c>
      <c r="B165" s="19" t="str">
        <f t="shared" si="25"/>
        <v>I</v>
      </c>
      <c r="C165" s="12">
        <f t="shared" si="26"/>
        <v>31328.375</v>
      </c>
      <c r="D165" s="17" t="str">
        <f t="shared" si="27"/>
        <v>vis</v>
      </c>
      <c r="E165" s="47">
        <f>VLOOKUP(C165,Active!C$21:E$973,3,FALSE)</f>
        <v>1563.999408002697</v>
      </c>
      <c r="F165" s="19" t="s">
        <v>164</v>
      </c>
      <c r="G165" s="17" t="str">
        <f t="shared" si="28"/>
        <v>31328.375</v>
      </c>
      <c r="H165" s="12">
        <f t="shared" si="29"/>
        <v>-13282</v>
      </c>
      <c r="I165" s="48" t="s">
        <v>310</v>
      </c>
      <c r="J165" s="49" t="s">
        <v>311</v>
      </c>
      <c r="K165" s="48">
        <v>-13282</v>
      </c>
      <c r="L165" s="48" t="s">
        <v>312</v>
      </c>
      <c r="M165" s="49" t="s">
        <v>175</v>
      </c>
      <c r="N165" s="49"/>
      <c r="O165" s="50" t="s">
        <v>313</v>
      </c>
      <c r="P165" s="50" t="s">
        <v>314</v>
      </c>
    </row>
    <row r="166" spans="1:16" ht="12.75" customHeight="1" thickBot="1" x14ac:dyDescent="0.25">
      <c r="A166" s="12" t="str">
        <f t="shared" si="24"/>
        <v> AAC 4.83 </v>
      </c>
      <c r="B166" s="19" t="str">
        <f t="shared" si="25"/>
        <v>I</v>
      </c>
      <c r="C166" s="12">
        <f t="shared" si="26"/>
        <v>32442.524000000001</v>
      </c>
      <c r="D166" s="17" t="str">
        <f t="shared" si="27"/>
        <v>vis</v>
      </c>
      <c r="E166" s="47">
        <f>VLOOKUP(C166,Active!C$21:E$973,3,FALSE)</f>
        <v>2168.0041721714647</v>
      </c>
      <c r="F166" s="19" t="s">
        <v>164</v>
      </c>
      <c r="G166" s="17" t="str">
        <f t="shared" si="28"/>
        <v>32442.524</v>
      </c>
      <c r="H166" s="12">
        <f t="shared" si="29"/>
        <v>-12678</v>
      </c>
      <c r="I166" s="48" t="s">
        <v>315</v>
      </c>
      <c r="J166" s="49" t="s">
        <v>316</v>
      </c>
      <c r="K166" s="48">
        <v>-12678</v>
      </c>
      <c r="L166" s="48" t="s">
        <v>317</v>
      </c>
      <c r="M166" s="49" t="s">
        <v>175</v>
      </c>
      <c r="N166" s="49"/>
      <c r="O166" s="50" t="s">
        <v>318</v>
      </c>
      <c r="P166" s="50" t="s">
        <v>319</v>
      </c>
    </row>
    <row r="167" spans="1:16" ht="12.75" customHeight="1" thickBot="1" x14ac:dyDescent="0.25">
      <c r="A167" s="12" t="str">
        <f t="shared" si="24"/>
        <v> AC 103.2 </v>
      </c>
      <c r="B167" s="19" t="str">
        <f t="shared" si="25"/>
        <v>I</v>
      </c>
      <c r="C167" s="12">
        <f t="shared" si="26"/>
        <v>32850.160000000003</v>
      </c>
      <c r="D167" s="17" t="str">
        <f t="shared" si="27"/>
        <v>vis</v>
      </c>
      <c r="E167" s="47">
        <f>VLOOKUP(C167,Active!C$21:E$973,3,FALSE)</f>
        <v>2388.9926450298531</v>
      </c>
      <c r="F167" s="19" t="s">
        <v>164</v>
      </c>
      <c r="G167" s="17" t="str">
        <f t="shared" si="28"/>
        <v>32850.160</v>
      </c>
      <c r="H167" s="12">
        <f t="shared" si="29"/>
        <v>-12457</v>
      </c>
      <c r="I167" s="48" t="s">
        <v>320</v>
      </c>
      <c r="J167" s="49" t="s">
        <v>321</v>
      </c>
      <c r="K167" s="48">
        <v>-12457</v>
      </c>
      <c r="L167" s="48" t="s">
        <v>322</v>
      </c>
      <c r="M167" s="49" t="s">
        <v>175</v>
      </c>
      <c r="N167" s="49"/>
      <c r="O167" s="50" t="s">
        <v>323</v>
      </c>
      <c r="P167" s="50" t="s">
        <v>324</v>
      </c>
    </row>
    <row r="168" spans="1:16" ht="12.75" customHeight="1" thickBot="1" x14ac:dyDescent="0.25">
      <c r="A168" s="12" t="str">
        <f t="shared" si="24"/>
        <v> AAC 5.5 </v>
      </c>
      <c r="B168" s="19" t="str">
        <f t="shared" si="25"/>
        <v>I</v>
      </c>
      <c r="C168" s="12">
        <f t="shared" si="26"/>
        <v>33071.523999999998</v>
      </c>
      <c r="D168" s="17" t="str">
        <f t="shared" si="27"/>
        <v>vis</v>
      </c>
      <c r="E168" s="47">
        <f>VLOOKUP(C168,Active!C$21:E$973,3,FALSE)</f>
        <v>2508.9989553307655</v>
      </c>
      <c r="F168" s="19" t="s">
        <v>164</v>
      </c>
      <c r="G168" s="17" t="str">
        <f t="shared" si="28"/>
        <v>33071.524</v>
      </c>
      <c r="H168" s="12">
        <f t="shared" si="29"/>
        <v>-12337</v>
      </c>
      <c r="I168" s="48" t="s">
        <v>325</v>
      </c>
      <c r="J168" s="49" t="s">
        <v>326</v>
      </c>
      <c r="K168" s="48">
        <v>-12337</v>
      </c>
      <c r="L168" s="48" t="s">
        <v>327</v>
      </c>
      <c r="M168" s="49" t="s">
        <v>175</v>
      </c>
      <c r="N168" s="49"/>
      <c r="O168" s="50" t="s">
        <v>318</v>
      </c>
      <c r="P168" s="50" t="s">
        <v>328</v>
      </c>
    </row>
    <row r="169" spans="1:16" ht="12.75" customHeight="1" thickBot="1" x14ac:dyDescent="0.25">
      <c r="A169" s="12" t="str">
        <f t="shared" si="24"/>
        <v> AAC 5.7 </v>
      </c>
      <c r="B169" s="19" t="str">
        <f t="shared" si="25"/>
        <v>I</v>
      </c>
      <c r="C169" s="12">
        <f t="shared" si="26"/>
        <v>33215.381000000001</v>
      </c>
      <c r="D169" s="17" t="str">
        <f t="shared" si="27"/>
        <v>vis</v>
      </c>
      <c r="E169" s="47">
        <f>VLOOKUP(C169,Active!C$21:E$973,3,FALSE)</f>
        <v>2586.9870102130376</v>
      </c>
      <c r="F169" s="19" t="s">
        <v>164</v>
      </c>
      <c r="G169" s="17" t="str">
        <f t="shared" si="28"/>
        <v>33215.381</v>
      </c>
      <c r="H169" s="12">
        <f t="shared" si="29"/>
        <v>-12259</v>
      </c>
      <c r="I169" s="48" t="s">
        <v>329</v>
      </c>
      <c r="J169" s="49" t="s">
        <v>330</v>
      </c>
      <c r="K169" s="48">
        <v>-12259</v>
      </c>
      <c r="L169" s="48" t="s">
        <v>226</v>
      </c>
      <c r="M169" s="49" t="s">
        <v>175</v>
      </c>
      <c r="N169" s="49"/>
      <c r="O169" s="50" t="s">
        <v>318</v>
      </c>
      <c r="P169" s="50" t="s">
        <v>331</v>
      </c>
    </row>
    <row r="170" spans="1:16" ht="12.75" customHeight="1" thickBot="1" x14ac:dyDescent="0.25">
      <c r="A170" s="12" t="str">
        <f t="shared" si="24"/>
        <v> AAC 5.7 </v>
      </c>
      <c r="B170" s="19" t="str">
        <f t="shared" si="25"/>
        <v>I</v>
      </c>
      <c r="C170" s="12">
        <f t="shared" si="26"/>
        <v>33429.383000000002</v>
      </c>
      <c r="D170" s="17" t="str">
        <f t="shared" si="27"/>
        <v>vis</v>
      </c>
      <c r="E170" s="47">
        <f>VLOOKUP(C170,Active!C$21:E$973,3,FALSE)</f>
        <v>2703.0022178213958</v>
      </c>
      <c r="F170" s="19" t="s">
        <v>164</v>
      </c>
      <c r="G170" s="17" t="str">
        <f t="shared" si="28"/>
        <v>33429.383</v>
      </c>
      <c r="H170" s="12">
        <f t="shared" si="29"/>
        <v>-12143</v>
      </c>
      <c r="I170" s="48" t="s">
        <v>332</v>
      </c>
      <c r="J170" s="49" t="s">
        <v>333</v>
      </c>
      <c r="K170" s="48">
        <v>-12143</v>
      </c>
      <c r="L170" s="48" t="s">
        <v>334</v>
      </c>
      <c r="M170" s="49" t="s">
        <v>175</v>
      </c>
      <c r="N170" s="49"/>
      <c r="O170" s="50" t="s">
        <v>318</v>
      </c>
      <c r="P170" s="50" t="s">
        <v>331</v>
      </c>
    </row>
    <row r="171" spans="1:16" ht="12.75" customHeight="1" thickBot="1" x14ac:dyDescent="0.25">
      <c r="A171" s="12" t="str">
        <f t="shared" ref="A171:A188" si="30">P171</f>
        <v> AAC 5.7 </v>
      </c>
      <c r="B171" s="19" t="str">
        <f t="shared" ref="B171:B188" si="31">IF(H171=INT(H171),"I","II")</f>
        <v>I</v>
      </c>
      <c r="C171" s="12">
        <f t="shared" ref="C171:C188" si="32">1*G171</f>
        <v>33536.357000000004</v>
      </c>
      <c r="D171" s="17" t="str">
        <f t="shared" ref="D171:D188" si="33">VLOOKUP(F171,I$1:J$5,2,FALSE)</f>
        <v>vis</v>
      </c>
      <c r="E171" s="47">
        <f>VLOOKUP(C171,Active!C$21:E$973,3,FALSE)</f>
        <v>2760.9951843296376</v>
      </c>
      <c r="F171" s="19" t="s">
        <v>164</v>
      </c>
      <c r="G171" s="17" t="str">
        <f t="shared" ref="G171:G188" si="34">MID(I171,3,LEN(I171)-3)</f>
        <v>33536.357</v>
      </c>
      <c r="H171" s="12">
        <f t="shared" ref="H171:H188" si="35">1*K171</f>
        <v>-12085</v>
      </c>
      <c r="I171" s="48" t="s">
        <v>335</v>
      </c>
      <c r="J171" s="49" t="s">
        <v>336</v>
      </c>
      <c r="K171" s="48">
        <v>-12085</v>
      </c>
      <c r="L171" s="48" t="s">
        <v>337</v>
      </c>
      <c r="M171" s="49" t="s">
        <v>175</v>
      </c>
      <c r="N171" s="49"/>
      <c r="O171" s="50" t="s">
        <v>318</v>
      </c>
      <c r="P171" s="50" t="s">
        <v>331</v>
      </c>
    </row>
    <row r="172" spans="1:16" ht="12.75" customHeight="1" thickBot="1" x14ac:dyDescent="0.25">
      <c r="A172" s="12" t="str">
        <f t="shared" si="30"/>
        <v> AAC 5.7 </v>
      </c>
      <c r="B172" s="19" t="str">
        <f t="shared" si="31"/>
        <v>I</v>
      </c>
      <c r="C172" s="12">
        <f t="shared" si="32"/>
        <v>33571.415000000001</v>
      </c>
      <c r="D172" s="17" t="str">
        <f t="shared" si="33"/>
        <v>vis</v>
      </c>
      <c r="E172" s="47">
        <f>VLOOKUP(C172,Active!C$21:E$973,3,FALSE)</f>
        <v>2780.0008999226388</v>
      </c>
      <c r="F172" s="19" t="s">
        <v>164</v>
      </c>
      <c r="G172" s="17" t="str">
        <f t="shared" si="34"/>
        <v>33571.415</v>
      </c>
      <c r="H172" s="12">
        <f t="shared" si="35"/>
        <v>-12066</v>
      </c>
      <c r="I172" s="48" t="s">
        <v>338</v>
      </c>
      <c r="J172" s="49" t="s">
        <v>339</v>
      </c>
      <c r="K172" s="48">
        <v>-12066</v>
      </c>
      <c r="L172" s="48" t="s">
        <v>340</v>
      </c>
      <c r="M172" s="49" t="s">
        <v>175</v>
      </c>
      <c r="N172" s="49"/>
      <c r="O172" s="50" t="s">
        <v>318</v>
      </c>
      <c r="P172" s="50" t="s">
        <v>331</v>
      </c>
    </row>
    <row r="173" spans="1:16" ht="12.75" customHeight="1" thickBot="1" x14ac:dyDescent="0.25">
      <c r="A173" s="12" t="str">
        <f t="shared" si="30"/>
        <v> AAC 5.10 </v>
      </c>
      <c r="B173" s="19" t="str">
        <f t="shared" si="31"/>
        <v>I</v>
      </c>
      <c r="C173" s="12">
        <f t="shared" si="32"/>
        <v>33892.360999999997</v>
      </c>
      <c r="D173" s="17" t="str">
        <f t="shared" si="33"/>
        <v>vis</v>
      </c>
      <c r="E173" s="47">
        <f>VLOOKUP(C173,Active!C$21:E$973,3,FALSE)</f>
        <v>2953.9928103770817</v>
      </c>
      <c r="F173" s="19" t="s">
        <v>164</v>
      </c>
      <c r="G173" s="17" t="str">
        <f t="shared" si="34"/>
        <v>33892.361</v>
      </c>
      <c r="H173" s="12">
        <f t="shared" si="35"/>
        <v>-11892</v>
      </c>
      <c r="I173" s="48" t="s">
        <v>341</v>
      </c>
      <c r="J173" s="49" t="s">
        <v>342</v>
      </c>
      <c r="K173" s="48">
        <v>-11892</v>
      </c>
      <c r="L173" s="48" t="s">
        <v>343</v>
      </c>
      <c r="M173" s="49" t="s">
        <v>175</v>
      </c>
      <c r="N173" s="49"/>
      <c r="O173" s="50" t="s">
        <v>318</v>
      </c>
      <c r="P173" s="50" t="s">
        <v>344</v>
      </c>
    </row>
    <row r="174" spans="1:16" ht="12.75" customHeight="1" thickBot="1" x14ac:dyDescent="0.25">
      <c r="A174" s="12" t="str">
        <f t="shared" si="30"/>
        <v> AAC 5.189 </v>
      </c>
      <c r="B174" s="19" t="str">
        <f t="shared" si="31"/>
        <v>I</v>
      </c>
      <c r="C174" s="12">
        <f t="shared" si="32"/>
        <v>34604.392999999996</v>
      </c>
      <c r="D174" s="17" t="str">
        <f t="shared" si="33"/>
        <v>vis</v>
      </c>
      <c r="E174" s="47">
        <f>VLOOKUP(C174,Active!C$21:E$973,3,FALSE)</f>
        <v>3340.0010734016996</v>
      </c>
      <c r="F174" s="19" t="s">
        <v>164</v>
      </c>
      <c r="G174" s="17" t="str">
        <f t="shared" si="34"/>
        <v>34604.393</v>
      </c>
      <c r="H174" s="12">
        <f t="shared" si="35"/>
        <v>-11506</v>
      </c>
      <c r="I174" s="48" t="s">
        <v>345</v>
      </c>
      <c r="J174" s="49" t="s">
        <v>346</v>
      </c>
      <c r="K174" s="48">
        <v>-11506</v>
      </c>
      <c r="L174" s="48" t="s">
        <v>347</v>
      </c>
      <c r="M174" s="49" t="s">
        <v>175</v>
      </c>
      <c r="N174" s="49"/>
      <c r="O174" s="50" t="s">
        <v>318</v>
      </c>
      <c r="P174" s="50" t="s">
        <v>348</v>
      </c>
    </row>
    <row r="175" spans="1:16" ht="12.75" customHeight="1" thickBot="1" x14ac:dyDescent="0.25">
      <c r="A175" s="12" t="str">
        <f t="shared" si="30"/>
        <v> AAC 5.193 </v>
      </c>
      <c r="B175" s="19" t="str">
        <f t="shared" si="31"/>
        <v>I</v>
      </c>
      <c r="C175" s="12">
        <f t="shared" si="32"/>
        <v>34958.563000000002</v>
      </c>
      <c r="D175" s="17" t="str">
        <f t="shared" si="33"/>
        <v>vis</v>
      </c>
      <c r="E175" s="47">
        <f>VLOOKUP(C175,Active!C$21:E$973,3,FALSE)</f>
        <v>3532.0044475694772</v>
      </c>
      <c r="F175" s="19" t="s">
        <v>164</v>
      </c>
      <c r="G175" s="17" t="str">
        <f t="shared" si="34"/>
        <v>34958.563</v>
      </c>
      <c r="H175" s="12">
        <f t="shared" si="35"/>
        <v>-11314</v>
      </c>
      <c r="I175" s="48" t="s">
        <v>349</v>
      </c>
      <c r="J175" s="49" t="s">
        <v>350</v>
      </c>
      <c r="K175" s="48">
        <v>-11314</v>
      </c>
      <c r="L175" s="48" t="s">
        <v>351</v>
      </c>
      <c r="M175" s="49" t="s">
        <v>175</v>
      </c>
      <c r="N175" s="49"/>
      <c r="O175" s="50" t="s">
        <v>318</v>
      </c>
      <c r="P175" s="50" t="s">
        <v>352</v>
      </c>
    </row>
    <row r="176" spans="1:16" ht="12.75" customHeight="1" thickBot="1" x14ac:dyDescent="0.25">
      <c r="A176" s="12" t="str">
        <f t="shared" si="30"/>
        <v> AAC 5.193 </v>
      </c>
      <c r="B176" s="19" t="str">
        <f t="shared" si="31"/>
        <v>I</v>
      </c>
      <c r="C176" s="12">
        <f t="shared" si="32"/>
        <v>35008.362999999998</v>
      </c>
      <c r="D176" s="17" t="str">
        <f t="shared" si="33"/>
        <v>vis</v>
      </c>
      <c r="E176" s="47">
        <f>VLOOKUP(C176,Active!C$21:E$973,3,FALSE)</f>
        <v>3559.0021267448856</v>
      </c>
      <c r="F176" s="19" t="s">
        <v>164</v>
      </c>
      <c r="G176" s="17" t="str">
        <f t="shared" si="34"/>
        <v>35008.363</v>
      </c>
      <c r="H176" s="12">
        <f t="shared" si="35"/>
        <v>-11287</v>
      </c>
      <c r="I176" s="48" t="s">
        <v>353</v>
      </c>
      <c r="J176" s="49" t="s">
        <v>354</v>
      </c>
      <c r="K176" s="48">
        <v>-11287</v>
      </c>
      <c r="L176" s="48" t="s">
        <v>355</v>
      </c>
      <c r="M176" s="49" t="s">
        <v>175</v>
      </c>
      <c r="N176" s="49"/>
      <c r="O176" s="50" t="s">
        <v>318</v>
      </c>
      <c r="P176" s="50" t="s">
        <v>352</v>
      </c>
    </row>
    <row r="177" spans="1:16" ht="12.75" customHeight="1" thickBot="1" x14ac:dyDescent="0.25">
      <c r="A177" s="12" t="str">
        <f t="shared" si="30"/>
        <v> AA 6.141 </v>
      </c>
      <c r="B177" s="19" t="str">
        <f t="shared" si="31"/>
        <v>I</v>
      </c>
      <c r="C177" s="12">
        <f t="shared" si="32"/>
        <v>35244.466</v>
      </c>
      <c r="D177" s="17" t="str">
        <f t="shared" si="33"/>
        <v>vis</v>
      </c>
      <c r="E177" s="47">
        <f>VLOOKUP(C177,Active!C$21:E$973,3,FALSE)</f>
        <v>3686.9987742619951</v>
      </c>
      <c r="F177" s="19" t="s">
        <v>164</v>
      </c>
      <c r="G177" s="17" t="str">
        <f t="shared" si="34"/>
        <v>35244.466</v>
      </c>
      <c r="H177" s="12">
        <f t="shared" si="35"/>
        <v>-11159</v>
      </c>
      <c r="I177" s="48" t="s">
        <v>356</v>
      </c>
      <c r="J177" s="49" t="s">
        <v>357</v>
      </c>
      <c r="K177" s="48">
        <v>-11159</v>
      </c>
      <c r="L177" s="48" t="s">
        <v>347</v>
      </c>
      <c r="M177" s="49" t="s">
        <v>175</v>
      </c>
      <c r="N177" s="49"/>
      <c r="O177" s="50" t="s">
        <v>318</v>
      </c>
      <c r="P177" s="50" t="s">
        <v>358</v>
      </c>
    </row>
    <row r="178" spans="1:16" ht="12.75" customHeight="1" thickBot="1" x14ac:dyDescent="0.25">
      <c r="A178" s="12" t="str">
        <f t="shared" si="30"/>
        <v> AA 6.141 </v>
      </c>
      <c r="B178" s="19" t="str">
        <f t="shared" si="31"/>
        <v>I</v>
      </c>
      <c r="C178" s="12">
        <f t="shared" si="32"/>
        <v>35340.389000000003</v>
      </c>
      <c r="D178" s="17" t="str">
        <f t="shared" si="33"/>
        <v>vis</v>
      </c>
      <c r="E178" s="47">
        <f>VLOOKUP(C178,Active!C$21:E$973,3,FALSE)</f>
        <v>3739.0007497548263</v>
      </c>
      <c r="F178" s="19" t="str">
        <f>LEFT(M178,1)</f>
        <v>V</v>
      </c>
      <c r="G178" s="17" t="str">
        <f t="shared" si="34"/>
        <v>35340.389</v>
      </c>
      <c r="H178" s="12">
        <f t="shared" si="35"/>
        <v>-11107</v>
      </c>
      <c r="I178" s="48" t="s">
        <v>359</v>
      </c>
      <c r="J178" s="49" t="s">
        <v>360</v>
      </c>
      <c r="K178" s="48">
        <v>-11107</v>
      </c>
      <c r="L178" s="48" t="s">
        <v>355</v>
      </c>
      <c r="M178" s="49" t="s">
        <v>175</v>
      </c>
      <c r="N178" s="49"/>
      <c r="O178" s="50" t="s">
        <v>318</v>
      </c>
      <c r="P178" s="50" t="s">
        <v>358</v>
      </c>
    </row>
    <row r="179" spans="1:16" ht="12.75" customHeight="1" thickBot="1" x14ac:dyDescent="0.25">
      <c r="A179" s="12" t="str">
        <f t="shared" si="30"/>
        <v> MVS 3.120 </v>
      </c>
      <c r="B179" s="19" t="str">
        <f t="shared" si="31"/>
        <v>I</v>
      </c>
      <c r="C179" s="12">
        <f t="shared" si="32"/>
        <v>35694.521999999997</v>
      </c>
      <c r="D179" s="17" t="str">
        <f t="shared" si="33"/>
        <v>pg</v>
      </c>
      <c r="E179" s="47">
        <f>VLOOKUP(C179,Active!C$21:E$973,3,FALSE)</f>
        <v>3930.9840654059417</v>
      </c>
      <c r="F179" s="19" t="str">
        <f>LEFT(M179,1)</f>
        <v>P</v>
      </c>
      <c r="G179" s="17" t="str">
        <f t="shared" si="34"/>
        <v>35694.522</v>
      </c>
      <c r="H179" s="12">
        <f t="shared" si="35"/>
        <v>-10915</v>
      </c>
      <c r="I179" s="48" t="s">
        <v>361</v>
      </c>
      <c r="J179" s="49" t="s">
        <v>362</v>
      </c>
      <c r="K179" s="48">
        <v>-10915</v>
      </c>
      <c r="L179" s="48" t="s">
        <v>312</v>
      </c>
      <c r="M179" s="49" t="s">
        <v>169</v>
      </c>
      <c r="N179" s="49"/>
      <c r="O179" s="50" t="s">
        <v>363</v>
      </c>
      <c r="P179" s="50" t="s">
        <v>364</v>
      </c>
    </row>
    <row r="180" spans="1:16" ht="12.75" customHeight="1" thickBot="1" x14ac:dyDescent="0.25">
      <c r="A180" s="12" t="str">
        <f t="shared" si="30"/>
        <v> AC 174.17 </v>
      </c>
      <c r="B180" s="19" t="str">
        <f t="shared" si="31"/>
        <v>I</v>
      </c>
      <c r="C180" s="12">
        <f t="shared" si="32"/>
        <v>35720.370000000003</v>
      </c>
      <c r="D180" s="17" t="str">
        <f t="shared" si="33"/>
        <v>vis</v>
      </c>
      <c r="E180" s="47">
        <f>VLOOKUP(C180,Active!C$21:E$973,3,FALSE)</f>
        <v>3944.9968367177116</v>
      </c>
      <c r="F180" s="19" t="str">
        <f>LEFT(M180,1)</f>
        <v>V</v>
      </c>
      <c r="G180" s="17" t="str">
        <f t="shared" si="34"/>
        <v>35720.370</v>
      </c>
      <c r="H180" s="12">
        <f t="shared" si="35"/>
        <v>-10901</v>
      </c>
      <c r="I180" s="48" t="s">
        <v>365</v>
      </c>
      <c r="J180" s="49" t="s">
        <v>366</v>
      </c>
      <c r="K180" s="48">
        <v>-10901</v>
      </c>
      <c r="L180" s="48" t="s">
        <v>347</v>
      </c>
      <c r="M180" s="49" t="s">
        <v>175</v>
      </c>
      <c r="N180" s="49"/>
      <c r="O180" s="50" t="s">
        <v>313</v>
      </c>
      <c r="P180" s="50" t="s">
        <v>367</v>
      </c>
    </row>
    <row r="181" spans="1:16" ht="12.75" customHeight="1" thickBot="1" x14ac:dyDescent="0.25">
      <c r="A181" s="12" t="str">
        <f t="shared" si="30"/>
        <v> AA 7.188 </v>
      </c>
      <c r="B181" s="19" t="str">
        <f t="shared" si="31"/>
        <v>I</v>
      </c>
      <c r="C181" s="12">
        <f t="shared" si="32"/>
        <v>35731.442000000003</v>
      </c>
      <c r="D181" s="17" t="str">
        <f t="shared" si="33"/>
        <v>vis</v>
      </c>
      <c r="E181" s="47">
        <f>VLOOKUP(C181,Active!C$21:E$973,3,FALSE)</f>
        <v>3950.9992122966305</v>
      </c>
      <c r="F181" s="19" t="str">
        <f>LEFT(M181,1)</f>
        <v>V</v>
      </c>
      <c r="G181" s="17" t="str">
        <f t="shared" si="34"/>
        <v>35731.442</v>
      </c>
      <c r="H181" s="12">
        <f t="shared" si="35"/>
        <v>-10895</v>
      </c>
      <c r="I181" s="48" t="s">
        <v>368</v>
      </c>
      <c r="J181" s="49" t="s">
        <v>369</v>
      </c>
      <c r="K181" s="48">
        <v>-10895</v>
      </c>
      <c r="L181" s="48" t="s">
        <v>370</v>
      </c>
      <c r="M181" s="49" t="s">
        <v>175</v>
      </c>
      <c r="N181" s="49"/>
      <c r="O181" s="50" t="s">
        <v>318</v>
      </c>
      <c r="P181" s="50" t="s">
        <v>371</v>
      </c>
    </row>
    <row r="182" spans="1:16" ht="12.75" customHeight="1" thickBot="1" x14ac:dyDescent="0.25">
      <c r="A182" s="12" t="str">
        <f t="shared" si="30"/>
        <v> AA 8.189 </v>
      </c>
      <c r="B182" s="19" t="str">
        <f t="shared" si="31"/>
        <v>I</v>
      </c>
      <c r="C182" s="12">
        <f t="shared" si="32"/>
        <v>36100.362000000001</v>
      </c>
      <c r="D182" s="17" t="str">
        <f t="shared" si="33"/>
        <v>vis</v>
      </c>
      <c r="E182" s="47">
        <f>VLOOKUP(C182,Active!C$21:E$973,3,FALSE)</f>
        <v>4150.9988870233865</v>
      </c>
      <c r="F182" s="19" t="s">
        <v>164</v>
      </c>
      <c r="G182" s="17" t="str">
        <f t="shared" si="34"/>
        <v>36100.362</v>
      </c>
      <c r="H182" s="12">
        <f t="shared" si="35"/>
        <v>-10695</v>
      </c>
      <c r="I182" s="48" t="s">
        <v>374</v>
      </c>
      <c r="J182" s="49" t="s">
        <v>375</v>
      </c>
      <c r="K182" s="48">
        <v>-10695</v>
      </c>
      <c r="L182" s="48" t="s">
        <v>376</v>
      </c>
      <c r="M182" s="49" t="s">
        <v>175</v>
      </c>
      <c r="N182" s="49"/>
      <c r="O182" s="50" t="s">
        <v>318</v>
      </c>
      <c r="P182" s="50" t="s">
        <v>377</v>
      </c>
    </row>
    <row r="183" spans="1:16" ht="12.75" customHeight="1" thickBot="1" x14ac:dyDescent="0.25">
      <c r="A183" s="12" t="str">
        <f t="shared" si="30"/>
        <v> AA 10.69 </v>
      </c>
      <c r="B183" s="19" t="str">
        <f t="shared" si="31"/>
        <v>I</v>
      </c>
      <c r="C183" s="12">
        <f t="shared" si="32"/>
        <v>36727.531000000003</v>
      </c>
      <c r="D183" s="17" t="str">
        <f t="shared" si="33"/>
        <v>vis</v>
      </c>
      <c r="E183" s="47">
        <f>VLOOKUP(C183,Active!C$21:E$973,3,FALSE)</f>
        <v>4491.0010446692331</v>
      </c>
      <c r="F183" s="19" t="s">
        <v>164</v>
      </c>
      <c r="G183" s="17" t="str">
        <f t="shared" si="34"/>
        <v>36727.531</v>
      </c>
      <c r="H183" s="12">
        <f t="shared" si="35"/>
        <v>-10355</v>
      </c>
      <c r="I183" s="48" t="s">
        <v>395</v>
      </c>
      <c r="J183" s="49" t="s">
        <v>396</v>
      </c>
      <c r="K183" s="48">
        <v>-10355</v>
      </c>
      <c r="L183" s="48" t="s">
        <v>389</v>
      </c>
      <c r="M183" s="49" t="s">
        <v>175</v>
      </c>
      <c r="N183" s="49"/>
      <c r="O183" s="50" t="s">
        <v>318</v>
      </c>
      <c r="P183" s="50" t="s">
        <v>397</v>
      </c>
    </row>
    <row r="184" spans="1:16" ht="12.75" customHeight="1" thickBot="1" x14ac:dyDescent="0.25">
      <c r="A184" s="12" t="str">
        <f t="shared" si="30"/>
        <v> HABZ 7 </v>
      </c>
      <c r="B184" s="19" t="str">
        <f t="shared" si="31"/>
        <v>I</v>
      </c>
      <c r="C184" s="12">
        <f t="shared" si="32"/>
        <v>36847.436000000002</v>
      </c>
      <c r="D184" s="17" t="str">
        <f t="shared" si="33"/>
        <v>vis</v>
      </c>
      <c r="E184" s="47">
        <f>VLOOKUP(C184,Active!C$21:E$973,3,FALSE)</f>
        <v>4556.004191687859</v>
      </c>
      <c r="F184" s="19" t="s">
        <v>164</v>
      </c>
      <c r="G184" s="17" t="str">
        <f t="shared" si="34"/>
        <v>36847.436</v>
      </c>
      <c r="H184" s="12">
        <f t="shared" si="35"/>
        <v>-10290</v>
      </c>
      <c r="I184" s="48" t="s">
        <v>400</v>
      </c>
      <c r="J184" s="49" t="s">
        <v>401</v>
      </c>
      <c r="K184" s="48">
        <v>-10290</v>
      </c>
      <c r="L184" s="48" t="s">
        <v>402</v>
      </c>
      <c r="M184" s="49" t="s">
        <v>169</v>
      </c>
      <c r="N184" s="49"/>
      <c r="O184" s="50" t="s">
        <v>390</v>
      </c>
      <c r="P184" s="50" t="s">
        <v>391</v>
      </c>
    </row>
    <row r="185" spans="1:16" ht="12.75" customHeight="1" thickBot="1" x14ac:dyDescent="0.25">
      <c r="A185" s="12" t="str">
        <f t="shared" si="30"/>
        <v> EBC 1-32 </v>
      </c>
      <c r="B185" s="19" t="str">
        <f t="shared" si="31"/>
        <v>I</v>
      </c>
      <c r="C185" s="12">
        <f t="shared" si="32"/>
        <v>37192.381999999998</v>
      </c>
      <c r="D185" s="17" t="str">
        <f t="shared" si="33"/>
        <v>vis</v>
      </c>
      <c r="E185" s="47">
        <f>VLOOKUP(C185,Active!C$21:E$973,3,FALSE)</f>
        <v>4743.0070318653916</v>
      </c>
      <c r="F185" s="19" t="s">
        <v>164</v>
      </c>
      <c r="G185" s="17" t="str">
        <f t="shared" si="34"/>
        <v>37192.382</v>
      </c>
      <c r="H185" s="12">
        <f t="shared" si="35"/>
        <v>-10103</v>
      </c>
      <c r="I185" s="48" t="s">
        <v>414</v>
      </c>
      <c r="J185" s="49" t="s">
        <v>415</v>
      </c>
      <c r="K185" s="48">
        <v>-10103</v>
      </c>
      <c r="L185" s="48" t="s">
        <v>416</v>
      </c>
      <c r="M185" s="49" t="s">
        <v>175</v>
      </c>
      <c r="N185" s="49"/>
      <c r="O185" s="50" t="s">
        <v>417</v>
      </c>
      <c r="P185" s="50" t="s">
        <v>418</v>
      </c>
    </row>
    <row r="186" spans="1:16" ht="12.75" customHeight="1" thickBot="1" x14ac:dyDescent="0.25">
      <c r="A186" s="12" t="str">
        <f t="shared" si="30"/>
        <v> EBC 1-32 </v>
      </c>
      <c r="B186" s="19" t="str">
        <f t="shared" si="31"/>
        <v>I</v>
      </c>
      <c r="C186" s="12">
        <f t="shared" si="32"/>
        <v>37192.383000000002</v>
      </c>
      <c r="D186" s="17" t="str">
        <f t="shared" si="33"/>
        <v>vis</v>
      </c>
      <c r="E186" s="47">
        <f>VLOOKUP(C186,Active!C$21:E$973,3,FALSE)</f>
        <v>4743.0075739874655</v>
      </c>
      <c r="F186" s="19" t="s">
        <v>164</v>
      </c>
      <c r="G186" s="17" t="str">
        <f t="shared" si="34"/>
        <v>37192.383</v>
      </c>
      <c r="H186" s="12">
        <f t="shared" si="35"/>
        <v>-10103</v>
      </c>
      <c r="I186" s="48" t="s">
        <v>419</v>
      </c>
      <c r="J186" s="49" t="s">
        <v>420</v>
      </c>
      <c r="K186" s="48">
        <v>-10103</v>
      </c>
      <c r="L186" s="48" t="s">
        <v>421</v>
      </c>
      <c r="M186" s="49" t="s">
        <v>175</v>
      </c>
      <c r="N186" s="49"/>
      <c r="O186" s="50" t="s">
        <v>422</v>
      </c>
      <c r="P186" s="50" t="s">
        <v>418</v>
      </c>
    </row>
    <row r="187" spans="1:16" ht="12.75" customHeight="1" thickBot="1" x14ac:dyDescent="0.25">
      <c r="A187" s="12" t="str">
        <f t="shared" si="30"/>
        <v> AA 21.60 </v>
      </c>
      <c r="B187" s="19" t="str">
        <f t="shared" si="31"/>
        <v>I</v>
      </c>
      <c r="C187" s="12">
        <f t="shared" si="32"/>
        <v>39293.391000000003</v>
      </c>
      <c r="D187" s="17" t="str">
        <f t="shared" si="33"/>
        <v>vis</v>
      </c>
      <c r="E187" s="47">
        <f>VLOOKUP(C187,Active!C$21:E$973,3,FALSE)</f>
        <v>5882.0103838061641</v>
      </c>
      <c r="F187" s="19" t="s">
        <v>164</v>
      </c>
      <c r="G187" s="17" t="str">
        <f t="shared" si="34"/>
        <v>39293.391</v>
      </c>
      <c r="H187" s="12">
        <f t="shared" si="35"/>
        <v>-8964</v>
      </c>
      <c r="I187" s="48" t="s">
        <v>455</v>
      </c>
      <c r="J187" s="49" t="s">
        <v>456</v>
      </c>
      <c r="K187" s="48">
        <v>-8964</v>
      </c>
      <c r="L187" s="48" t="s">
        <v>457</v>
      </c>
      <c r="M187" s="49" t="s">
        <v>175</v>
      </c>
      <c r="N187" s="49"/>
      <c r="O187" s="50" t="s">
        <v>318</v>
      </c>
      <c r="P187" s="50" t="s">
        <v>458</v>
      </c>
    </row>
    <row r="188" spans="1:16" ht="12.75" customHeight="1" thickBot="1" x14ac:dyDescent="0.25">
      <c r="A188" s="12" t="str">
        <f t="shared" si="30"/>
        <v>IBVS 1255 </v>
      </c>
      <c r="B188" s="19" t="str">
        <f t="shared" si="31"/>
        <v>I</v>
      </c>
      <c r="C188" s="12">
        <f t="shared" si="32"/>
        <v>39732.396999999997</v>
      </c>
      <c r="D188" s="17" t="str">
        <f t="shared" si="33"/>
        <v>vis</v>
      </c>
      <c r="E188" s="47">
        <f>VLOOKUP(C188,Active!C$21:E$973,3,FALSE)</f>
        <v>6120.00522605677</v>
      </c>
      <c r="F188" s="19" t="s">
        <v>164</v>
      </c>
      <c r="G188" s="17" t="str">
        <f t="shared" si="34"/>
        <v>39732.397</v>
      </c>
      <c r="H188" s="12">
        <f t="shared" si="35"/>
        <v>-8726</v>
      </c>
      <c r="I188" s="48" t="s">
        <v>463</v>
      </c>
      <c r="J188" s="49" t="s">
        <v>464</v>
      </c>
      <c r="K188" s="48">
        <v>-8726</v>
      </c>
      <c r="L188" s="48" t="s">
        <v>465</v>
      </c>
      <c r="M188" s="49" t="s">
        <v>175</v>
      </c>
      <c r="N188" s="49"/>
      <c r="O188" s="50" t="s">
        <v>461</v>
      </c>
      <c r="P188" s="51" t="s">
        <v>462</v>
      </c>
    </row>
    <row r="189" spans="1:16" x14ac:dyDescent="0.2">
      <c r="B189" s="19"/>
      <c r="F189" s="19"/>
    </row>
    <row r="190" spans="1:16" x14ac:dyDescent="0.2">
      <c r="B190" s="19"/>
      <c r="F190" s="19"/>
    </row>
    <row r="191" spans="1:16" x14ac:dyDescent="0.2">
      <c r="B191" s="19"/>
      <c r="F191" s="19"/>
    </row>
    <row r="192" spans="1:16" x14ac:dyDescent="0.2">
      <c r="B192" s="19"/>
      <c r="F192" s="19"/>
    </row>
    <row r="193" spans="2:6" x14ac:dyDescent="0.2">
      <c r="B193" s="19"/>
      <c r="F193" s="19"/>
    </row>
    <row r="194" spans="2:6" x14ac:dyDescent="0.2">
      <c r="B194" s="19"/>
      <c r="F194" s="19"/>
    </row>
    <row r="195" spans="2:6" x14ac:dyDescent="0.2">
      <c r="B195" s="19"/>
      <c r="F195" s="19"/>
    </row>
    <row r="196" spans="2:6" x14ac:dyDescent="0.2">
      <c r="B196" s="19"/>
      <c r="F196" s="19"/>
    </row>
    <row r="197" spans="2:6" x14ac:dyDescent="0.2">
      <c r="B197" s="19"/>
      <c r="F197" s="19"/>
    </row>
    <row r="198" spans="2:6" x14ac:dyDescent="0.2">
      <c r="B198" s="19"/>
      <c r="F198" s="19"/>
    </row>
    <row r="199" spans="2:6" x14ac:dyDescent="0.2">
      <c r="B199" s="19"/>
      <c r="F199" s="19"/>
    </row>
    <row r="200" spans="2:6" x14ac:dyDescent="0.2">
      <c r="B200" s="19"/>
      <c r="F200" s="19"/>
    </row>
    <row r="201" spans="2:6" x14ac:dyDescent="0.2">
      <c r="B201" s="19"/>
      <c r="F201" s="19"/>
    </row>
    <row r="202" spans="2:6" x14ac:dyDescent="0.2">
      <c r="B202" s="19"/>
      <c r="F202" s="19"/>
    </row>
    <row r="203" spans="2:6" x14ac:dyDescent="0.2">
      <c r="B203" s="19"/>
      <c r="F203" s="19"/>
    </row>
    <row r="204" spans="2:6" x14ac:dyDescent="0.2">
      <c r="B204" s="19"/>
      <c r="F204" s="19"/>
    </row>
    <row r="205" spans="2:6" x14ac:dyDescent="0.2">
      <c r="B205" s="19"/>
      <c r="F205" s="19"/>
    </row>
    <row r="206" spans="2:6" x14ac:dyDescent="0.2">
      <c r="B206" s="19"/>
      <c r="F206" s="19"/>
    </row>
    <row r="207" spans="2:6" x14ac:dyDescent="0.2">
      <c r="B207" s="19"/>
      <c r="F207" s="19"/>
    </row>
    <row r="208" spans="2:6" x14ac:dyDescent="0.2">
      <c r="B208" s="19"/>
      <c r="F208" s="19"/>
    </row>
    <row r="209" spans="2:6" x14ac:dyDescent="0.2">
      <c r="B209" s="19"/>
      <c r="F209" s="19"/>
    </row>
    <row r="210" spans="2:6" x14ac:dyDescent="0.2">
      <c r="B210" s="19"/>
      <c r="F210" s="19"/>
    </row>
    <row r="211" spans="2:6" x14ac:dyDescent="0.2">
      <c r="B211" s="19"/>
      <c r="F211" s="19"/>
    </row>
    <row r="212" spans="2:6" x14ac:dyDescent="0.2">
      <c r="B212" s="19"/>
      <c r="F212" s="19"/>
    </row>
    <row r="213" spans="2:6" x14ac:dyDescent="0.2">
      <c r="B213" s="19"/>
      <c r="F213" s="19"/>
    </row>
    <row r="214" spans="2:6" x14ac:dyDescent="0.2">
      <c r="B214" s="19"/>
      <c r="F214" s="19"/>
    </row>
    <row r="215" spans="2:6" x14ac:dyDescent="0.2">
      <c r="B215" s="19"/>
      <c r="F215" s="19"/>
    </row>
    <row r="216" spans="2:6" x14ac:dyDescent="0.2">
      <c r="B216" s="19"/>
      <c r="F216" s="19"/>
    </row>
    <row r="217" spans="2:6" x14ac:dyDescent="0.2">
      <c r="B217" s="19"/>
      <c r="F217" s="19"/>
    </row>
    <row r="218" spans="2:6" x14ac:dyDescent="0.2">
      <c r="B218" s="19"/>
      <c r="F218" s="19"/>
    </row>
    <row r="219" spans="2:6" x14ac:dyDescent="0.2">
      <c r="B219" s="19"/>
      <c r="F219" s="19"/>
    </row>
    <row r="220" spans="2:6" x14ac:dyDescent="0.2">
      <c r="B220" s="19"/>
      <c r="F220" s="19"/>
    </row>
    <row r="221" spans="2:6" x14ac:dyDescent="0.2">
      <c r="B221" s="19"/>
      <c r="F221" s="19"/>
    </row>
    <row r="222" spans="2:6" x14ac:dyDescent="0.2">
      <c r="B222" s="19"/>
      <c r="F222" s="19"/>
    </row>
    <row r="223" spans="2:6" x14ac:dyDescent="0.2">
      <c r="B223" s="19"/>
      <c r="F223" s="19"/>
    </row>
    <row r="224" spans="2:6" x14ac:dyDescent="0.2">
      <c r="B224" s="19"/>
      <c r="F224" s="19"/>
    </row>
    <row r="225" spans="2:6" x14ac:dyDescent="0.2">
      <c r="B225" s="19"/>
      <c r="F225" s="19"/>
    </row>
    <row r="226" spans="2:6" x14ac:dyDescent="0.2">
      <c r="B226" s="19"/>
      <c r="F226" s="19"/>
    </row>
    <row r="227" spans="2:6" x14ac:dyDescent="0.2">
      <c r="B227" s="19"/>
      <c r="F227" s="19"/>
    </row>
    <row r="228" spans="2:6" x14ac:dyDescent="0.2">
      <c r="B228" s="19"/>
      <c r="F228" s="19"/>
    </row>
    <row r="229" spans="2:6" x14ac:dyDescent="0.2">
      <c r="B229" s="19"/>
      <c r="F229" s="19"/>
    </row>
    <row r="230" spans="2:6" x14ac:dyDescent="0.2">
      <c r="B230" s="19"/>
      <c r="F230" s="19"/>
    </row>
    <row r="231" spans="2:6" x14ac:dyDescent="0.2">
      <c r="B231" s="19"/>
      <c r="F231" s="19"/>
    </row>
    <row r="232" spans="2:6" x14ac:dyDescent="0.2">
      <c r="B232" s="19"/>
      <c r="F232" s="19"/>
    </row>
    <row r="233" spans="2:6" x14ac:dyDescent="0.2">
      <c r="B233" s="19"/>
      <c r="F233" s="19"/>
    </row>
    <row r="234" spans="2:6" x14ac:dyDescent="0.2">
      <c r="B234" s="19"/>
      <c r="F234" s="19"/>
    </row>
    <row r="235" spans="2:6" x14ac:dyDescent="0.2">
      <c r="B235" s="19"/>
      <c r="F235" s="19"/>
    </row>
    <row r="236" spans="2:6" x14ac:dyDescent="0.2">
      <c r="B236" s="19"/>
      <c r="F236" s="19"/>
    </row>
    <row r="237" spans="2:6" x14ac:dyDescent="0.2">
      <c r="B237" s="19"/>
      <c r="F237" s="19"/>
    </row>
    <row r="238" spans="2:6" x14ac:dyDescent="0.2">
      <c r="B238" s="19"/>
      <c r="F238" s="19"/>
    </row>
    <row r="239" spans="2:6" x14ac:dyDescent="0.2">
      <c r="B239" s="19"/>
      <c r="F239" s="19"/>
    </row>
    <row r="240" spans="2:6" x14ac:dyDescent="0.2">
      <c r="B240" s="19"/>
      <c r="F240" s="19"/>
    </row>
    <row r="241" spans="2:6" x14ac:dyDescent="0.2">
      <c r="B241" s="19"/>
      <c r="F241" s="19"/>
    </row>
    <row r="242" spans="2:6" x14ac:dyDescent="0.2">
      <c r="B242" s="19"/>
      <c r="F242" s="19"/>
    </row>
    <row r="243" spans="2:6" x14ac:dyDescent="0.2">
      <c r="B243" s="19"/>
      <c r="F243" s="19"/>
    </row>
    <row r="244" spans="2:6" x14ac:dyDescent="0.2">
      <c r="B244" s="19"/>
      <c r="F244" s="19"/>
    </row>
    <row r="245" spans="2:6" x14ac:dyDescent="0.2">
      <c r="B245" s="19"/>
      <c r="F245" s="19"/>
    </row>
    <row r="246" spans="2:6" x14ac:dyDescent="0.2">
      <c r="B246" s="19"/>
      <c r="F246" s="19"/>
    </row>
    <row r="247" spans="2:6" x14ac:dyDescent="0.2">
      <c r="B247" s="19"/>
      <c r="F247" s="19"/>
    </row>
    <row r="248" spans="2:6" x14ac:dyDescent="0.2">
      <c r="B248" s="19"/>
      <c r="F248" s="19"/>
    </row>
    <row r="249" spans="2:6" x14ac:dyDescent="0.2">
      <c r="B249" s="19"/>
      <c r="F249" s="19"/>
    </row>
    <row r="250" spans="2:6" x14ac:dyDescent="0.2">
      <c r="B250" s="19"/>
      <c r="F250" s="19"/>
    </row>
    <row r="251" spans="2:6" x14ac:dyDescent="0.2">
      <c r="B251" s="19"/>
      <c r="F251" s="19"/>
    </row>
    <row r="252" spans="2:6" x14ac:dyDescent="0.2">
      <c r="B252" s="19"/>
      <c r="F252" s="19"/>
    </row>
    <row r="253" spans="2:6" x14ac:dyDescent="0.2">
      <c r="B253" s="19"/>
      <c r="F253" s="19"/>
    </row>
    <row r="254" spans="2:6" x14ac:dyDescent="0.2">
      <c r="B254" s="19"/>
      <c r="F254" s="19"/>
    </row>
    <row r="255" spans="2:6" x14ac:dyDescent="0.2">
      <c r="B255" s="19"/>
      <c r="F255" s="19"/>
    </row>
    <row r="256" spans="2:6" x14ac:dyDescent="0.2">
      <c r="B256" s="19"/>
      <c r="F256" s="19"/>
    </row>
    <row r="257" spans="2:6" x14ac:dyDescent="0.2">
      <c r="B257" s="19"/>
      <c r="F257" s="19"/>
    </row>
    <row r="258" spans="2:6" x14ac:dyDescent="0.2">
      <c r="B258" s="19"/>
      <c r="F258" s="19"/>
    </row>
    <row r="259" spans="2:6" x14ac:dyDescent="0.2">
      <c r="B259" s="19"/>
      <c r="F259" s="19"/>
    </row>
    <row r="260" spans="2:6" x14ac:dyDescent="0.2">
      <c r="B260" s="19"/>
      <c r="F260" s="19"/>
    </row>
    <row r="261" spans="2:6" x14ac:dyDescent="0.2">
      <c r="B261" s="19"/>
      <c r="F261" s="19"/>
    </row>
    <row r="262" spans="2:6" x14ac:dyDescent="0.2">
      <c r="B262" s="19"/>
      <c r="F262" s="19"/>
    </row>
    <row r="263" spans="2:6" x14ac:dyDescent="0.2">
      <c r="B263" s="19"/>
      <c r="F263" s="19"/>
    </row>
    <row r="264" spans="2:6" x14ac:dyDescent="0.2">
      <c r="B264" s="19"/>
      <c r="F264" s="19"/>
    </row>
    <row r="265" spans="2:6" x14ac:dyDescent="0.2">
      <c r="B265" s="19"/>
      <c r="F265" s="19"/>
    </row>
    <row r="266" spans="2:6" x14ac:dyDescent="0.2">
      <c r="B266" s="19"/>
      <c r="F266" s="19"/>
    </row>
    <row r="267" spans="2:6" x14ac:dyDescent="0.2">
      <c r="B267" s="19"/>
      <c r="F267" s="19"/>
    </row>
    <row r="268" spans="2:6" x14ac:dyDescent="0.2">
      <c r="B268" s="19"/>
      <c r="F268" s="19"/>
    </row>
    <row r="269" spans="2:6" x14ac:dyDescent="0.2">
      <c r="B269" s="19"/>
      <c r="F269" s="19"/>
    </row>
    <row r="270" spans="2:6" x14ac:dyDescent="0.2">
      <c r="B270" s="19"/>
      <c r="F270" s="19"/>
    </row>
    <row r="271" spans="2:6" x14ac:dyDescent="0.2">
      <c r="B271" s="19"/>
      <c r="F271" s="19"/>
    </row>
    <row r="272" spans="2:6" x14ac:dyDescent="0.2">
      <c r="B272" s="19"/>
      <c r="F272" s="19"/>
    </row>
    <row r="273" spans="2:6" x14ac:dyDescent="0.2">
      <c r="B273" s="19"/>
      <c r="F273" s="19"/>
    </row>
    <row r="274" spans="2:6" x14ac:dyDescent="0.2">
      <c r="B274" s="19"/>
      <c r="F274" s="19"/>
    </row>
    <row r="275" spans="2:6" x14ac:dyDescent="0.2">
      <c r="B275" s="19"/>
      <c r="F275" s="19"/>
    </row>
    <row r="276" spans="2:6" x14ac:dyDescent="0.2">
      <c r="B276" s="19"/>
      <c r="F276" s="19"/>
    </row>
    <row r="277" spans="2:6" x14ac:dyDescent="0.2">
      <c r="B277" s="19"/>
      <c r="F277" s="19"/>
    </row>
    <row r="278" spans="2:6" x14ac:dyDescent="0.2">
      <c r="B278" s="19"/>
      <c r="F278" s="19"/>
    </row>
    <row r="279" spans="2:6" x14ac:dyDescent="0.2">
      <c r="B279" s="19"/>
      <c r="F279" s="19"/>
    </row>
    <row r="280" spans="2:6" x14ac:dyDescent="0.2">
      <c r="B280" s="19"/>
      <c r="F280" s="19"/>
    </row>
    <row r="281" spans="2:6" x14ac:dyDescent="0.2">
      <c r="B281" s="19"/>
      <c r="F281" s="19"/>
    </row>
    <row r="282" spans="2:6" x14ac:dyDescent="0.2">
      <c r="B282" s="19"/>
      <c r="F282" s="19"/>
    </row>
    <row r="283" spans="2:6" x14ac:dyDescent="0.2">
      <c r="B283" s="19"/>
      <c r="F283" s="19"/>
    </row>
    <row r="284" spans="2:6" x14ac:dyDescent="0.2">
      <c r="B284" s="19"/>
      <c r="F284" s="19"/>
    </row>
    <row r="285" spans="2:6" x14ac:dyDescent="0.2">
      <c r="B285" s="19"/>
      <c r="F285" s="19"/>
    </row>
    <row r="286" spans="2:6" x14ac:dyDescent="0.2">
      <c r="B286" s="19"/>
      <c r="F286" s="19"/>
    </row>
    <row r="287" spans="2:6" x14ac:dyDescent="0.2">
      <c r="B287" s="19"/>
      <c r="F287" s="19"/>
    </row>
    <row r="288" spans="2:6" x14ac:dyDescent="0.2">
      <c r="B288" s="19"/>
      <c r="F288" s="19"/>
    </row>
    <row r="289" spans="2:6" x14ac:dyDescent="0.2">
      <c r="B289" s="19"/>
      <c r="F289" s="19"/>
    </row>
    <row r="290" spans="2:6" x14ac:dyDescent="0.2">
      <c r="B290" s="19"/>
      <c r="F290" s="19"/>
    </row>
    <row r="291" spans="2:6" x14ac:dyDescent="0.2">
      <c r="B291" s="19"/>
      <c r="F291" s="19"/>
    </row>
    <row r="292" spans="2:6" x14ac:dyDescent="0.2">
      <c r="B292" s="19"/>
      <c r="F292" s="19"/>
    </row>
    <row r="293" spans="2:6" x14ac:dyDescent="0.2">
      <c r="B293" s="19"/>
      <c r="F293" s="19"/>
    </row>
    <row r="294" spans="2:6" x14ac:dyDescent="0.2">
      <c r="B294" s="19"/>
      <c r="F294" s="19"/>
    </row>
    <row r="295" spans="2:6" x14ac:dyDescent="0.2">
      <c r="B295" s="19"/>
      <c r="F295" s="19"/>
    </row>
    <row r="296" spans="2:6" x14ac:dyDescent="0.2">
      <c r="B296" s="19"/>
      <c r="F296" s="19"/>
    </row>
    <row r="297" spans="2:6" x14ac:dyDescent="0.2">
      <c r="B297" s="19"/>
      <c r="F297" s="19"/>
    </row>
    <row r="298" spans="2:6" x14ac:dyDescent="0.2">
      <c r="B298" s="19"/>
      <c r="F298" s="19"/>
    </row>
    <row r="299" spans="2:6" x14ac:dyDescent="0.2">
      <c r="B299" s="19"/>
      <c r="F299" s="19"/>
    </row>
    <row r="300" spans="2:6" x14ac:dyDescent="0.2">
      <c r="B300" s="19"/>
      <c r="F300" s="19"/>
    </row>
    <row r="301" spans="2:6" x14ac:dyDescent="0.2">
      <c r="B301" s="19"/>
      <c r="F301" s="19"/>
    </row>
    <row r="302" spans="2:6" x14ac:dyDescent="0.2">
      <c r="B302" s="19"/>
      <c r="F302" s="19"/>
    </row>
    <row r="303" spans="2:6" x14ac:dyDescent="0.2">
      <c r="B303" s="19"/>
      <c r="F303" s="19"/>
    </row>
    <row r="304" spans="2:6" x14ac:dyDescent="0.2">
      <c r="B304" s="19"/>
      <c r="F304" s="19"/>
    </row>
    <row r="305" spans="2:6" x14ac:dyDescent="0.2">
      <c r="B305" s="19"/>
      <c r="F305" s="19"/>
    </row>
    <row r="306" spans="2:6" x14ac:dyDescent="0.2">
      <c r="B306" s="19"/>
      <c r="F306" s="19"/>
    </row>
    <row r="307" spans="2:6" x14ac:dyDescent="0.2">
      <c r="B307" s="19"/>
      <c r="F307" s="19"/>
    </row>
    <row r="308" spans="2:6" x14ac:dyDescent="0.2">
      <c r="B308" s="19"/>
      <c r="F308" s="19"/>
    </row>
    <row r="309" spans="2:6" x14ac:dyDescent="0.2">
      <c r="B309" s="19"/>
      <c r="F309" s="19"/>
    </row>
    <row r="310" spans="2:6" x14ac:dyDescent="0.2">
      <c r="B310" s="19"/>
      <c r="F310" s="19"/>
    </row>
    <row r="311" spans="2:6" x14ac:dyDescent="0.2">
      <c r="B311" s="19"/>
      <c r="F311" s="19"/>
    </row>
    <row r="312" spans="2:6" x14ac:dyDescent="0.2">
      <c r="B312" s="19"/>
      <c r="F312" s="19"/>
    </row>
    <row r="313" spans="2:6" x14ac:dyDescent="0.2">
      <c r="B313" s="19"/>
      <c r="F313" s="19"/>
    </row>
    <row r="314" spans="2:6" x14ac:dyDescent="0.2">
      <c r="B314" s="19"/>
      <c r="F314" s="19"/>
    </row>
    <row r="315" spans="2:6" x14ac:dyDescent="0.2">
      <c r="B315" s="19"/>
      <c r="F315" s="19"/>
    </row>
    <row r="316" spans="2:6" x14ac:dyDescent="0.2">
      <c r="B316" s="19"/>
      <c r="F316" s="19"/>
    </row>
    <row r="317" spans="2:6" x14ac:dyDescent="0.2">
      <c r="B317" s="19"/>
      <c r="F317" s="19"/>
    </row>
    <row r="318" spans="2:6" x14ac:dyDescent="0.2">
      <c r="B318" s="19"/>
      <c r="F318" s="19"/>
    </row>
    <row r="319" spans="2:6" x14ac:dyDescent="0.2">
      <c r="B319" s="19"/>
      <c r="F319" s="19"/>
    </row>
    <row r="320" spans="2:6" x14ac:dyDescent="0.2">
      <c r="B320" s="19"/>
      <c r="F320" s="19"/>
    </row>
    <row r="321" spans="2:6" x14ac:dyDescent="0.2">
      <c r="B321" s="19"/>
      <c r="F321" s="19"/>
    </row>
    <row r="322" spans="2:6" x14ac:dyDescent="0.2">
      <c r="B322" s="19"/>
      <c r="F322" s="19"/>
    </row>
    <row r="323" spans="2:6" x14ac:dyDescent="0.2">
      <c r="B323" s="19"/>
      <c r="F323" s="19"/>
    </row>
    <row r="324" spans="2:6" x14ac:dyDescent="0.2">
      <c r="B324" s="19"/>
      <c r="F324" s="19"/>
    </row>
    <row r="325" spans="2:6" x14ac:dyDescent="0.2">
      <c r="B325" s="19"/>
      <c r="F325" s="19"/>
    </row>
    <row r="326" spans="2:6" x14ac:dyDescent="0.2">
      <c r="B326" s="19"/>
      <c r="F326" s="19"/>
    </row>
    <row r="327" spans="2:6" x14ac:dyDescent="0.2">
      <c r="B327" s="19"/>
      <c r="F327" s="19"/>
    </row>
    <row r="328" spans="2:6" x14ac:dyDescent="0.2">
      <c r="B328" s="19"/>
      <c r="F328" s="19"/>
    </row>
    <row r="329" spans="2:6" x14ac:dyDescent="0.2">
      <c r="B329" s="19"/>
      <c r="F329" s="19"/>
    </row>
    <row r="330" spans="2:6" x14ac:dyDescent="0.2">
      <c r="B330" s="19"/>
      <c r="F330" s="19"/>
    </row>
    <row r="331" spans="2:6" x14ac:dyDescent="0.2">
      <c r="B331" s="19"/>
      <c r="F331" s="19"/>
    </row>
    <row r="332" spans="2:6" x14ac:dyDescent="0.2">
      <c r="B332" s="19"/>
      <c r="F332" s="19"/>
    </row>
    <row r="333" spans="2:6" x14ac:dyDescent="0.2">
      <c r="B333" s="19"/>
      <c r="F333" s="19"/>
    </row>
    <row r="334" spans="2:6" x14ac:dyDescent="0.2">
      <c r="B334" s="19"/>
      <c r="F334" s="19"/>
    </row>
    <row r="335" spans="2:6" x14ac:dyDescent="0.2">
      <c r="B335" s="19"/>
      <c r="F335" s="19"/>
    </row>
    <row r="336" spans="2:6" x14ac:dyDescent="0.2">
      <c r="B336" s="19"/>
      <c r="F336" s="19"/>
    </row>
    <row r="337" spans="2:6" x14ac:dyDescent="0.2">
      <c r="B337" s="19"/>
      <c r="F337" s="19"/>
    </row>
    <row r="338" spans="2:6" x14ac:dyDescent="0.2">
      <c r="B338" s="19"/>
      <c r="F338" s="19"/>
    </row>
    <row r="339" spans="2:6" x14ac:dyDescent="0.2">
      <c r="B339" s="19"/>
      <c r="F339" s="19"/>
    </row>
    <row r="340" spans="2:6" x14ac:dyDescent="0.2">
      <c r="B340" s="19"/>
      <c r="F340" s="19"/>
    </row>
    <row r="341" spans="2:6" x14ac:dyDescent="0.2">
      <c r="B341" s="19"/>
      <c r="F341" s="19"/>
    </row>
    <row r="342" spans="2:6" x14ac:dyDescent="0.2">
      <c r="B342" s="19"/>
      <c r="F342" s="19"/>
    </row>
    <row r="343" spans="2:6" x14ac:dyDescent="0.2">
      <c r="B343" s="19"/>
      <c r="F343" s="19"/>
    </row>
    <row r="344" spans="2:6" x14ac:dyDescent="0.2">
      <c r="B344" s="19"/>
      <c r="F344" s="19"/>
    </row>
    <row r="345" spans="2:6" x14ac:dyDescent="0.2">
      <c r="B345" s="19"/>
      <c r="F345" s="19"/>
    </row>
    <row r="346" spans="2:6" x14ac:dyDescent="0.2">
      <c r="B346" s="19"/>
      <c r="F346" s="19"/>
    </row>
    <row r="347" spans="2:6" x14ac:dyDescent="0.2">
      <c r="B347" s="19"/>
      <c r="F347" s="19"/>
    </row>
    <row r="348" spans="2:6" x14ac:dyDescent="0.2">
      <c r="B348" s="19"/>
      <c r="F348" s="19"/>
    </row>
    <row r="349" spans="2:6" x14ac:dyDescent="0.2">
      <c r="B349" s="19"/>
      <c r="F349" s="19"/>
    </row>
    <row r="350" spans="2:6" x14ac:dyDescent="0.2">
      <c r="B350" s="19"/>
      <c r="F350" s="19"/>
    </row>
    <row r="351" spans="2:6" x14ac:dyDescent="0.2">
      <c r="B351" s="19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</sheetData>
  <phoneticPr fontId="8" type="noConversion"/>
  <hyperlinks>
    <hyperlink ref="A3" r:id="rId1" xr:uid="{00000000-0004-0000-0100-000000000000}"/>
    <hyperlink ref="P31" r:id="rId2" display="http://www.konkoly.hu/cgi-bin/IBVS?1255" xr:uid="{00000000-0004-0000-0100-000001000000}"/>
    <hyperlink ref="P188" r:id="rId3" display="http://www.konkoly.hu/cgi-bin/IBVS?1255" xr:uid="{00000000-0004-0000-0100-000002000000}"/>
    <hyperlink ref="P32" r:id="rId4" display="http://www.konkoly.hu/cgi-bin/IBVS?795" xr:uid="{00000000-0004-0000-0100-000003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workbookViewId="0">
      <selection sqref="A1:A29"/>
    </sheetView>
  </sheetViews>
  <sheetFormatPr defaultRowHeight="12.75" x14ac:dyDescent="0.2"/>
  <sheetData>
    <row r="1" spans="1:6" x14ac:dyDescent="0.2">
      <c r="A1">
        <v>42932.76</v>
      </c>
      <c r="B1">
        <v>7855</v>
      </c>
      <c r="C1">
        <v>-1.4E-2</v>
      </c>
      <c r="D1">
        <v>11</v>
      </c>
      <c r="E1" t="s">
        <v>39</v>
      </c>
      <c r="F1" t="s">
        <v>40</v>
      </c>
    </row>
    <row r="2" spans="1:6" x14ac:dyDescent="0.2">
      <c r="A2">
        <v>42932.764000000003</v>
      </c>
      <c r="B2">
        <v>7855</v>
      </c>
      <c r="C2">
        <v>-0.01</v>
      </c>
      <c r="D2">
        <v>15</v>
      </c>
      <c r="E2" t="s">
        <v>41</v>
      </c>
      <c r="F2" t="s">
        <v>42</v>
      </c>
    </row>
    <row r="3" spans="1:6" x14ac:dyDescent="0.2">
      <c r="A3">
        <v>42932.769</v>
      </c>
      <c r="B3">
        <v>7855</v>
      </c>
      <c r="C3">
        <v>-5.0000000000000001E-3</v>
      </c>
      <c r="D3">
        <v>16</v>
      </c>
      <c r="E3" t="s">
        <v>41</v>
      </c>
      <c r="F3" t="s">
        <v>43</v>
      </c>
    </row>
    <row r="4" spans="1:6" x14ac:dyDescent="0.2">
      <c r="A4">
        <v>42991.803</v>
      </c>
      <c r="B4">
        <v>7887</v>
      </c>
      <c r="C4">
        <v>2E-3</v>
      </c>
      <c r="D4">
        <v>10</v>
      </c>
      <c r="E4" t="s">
        <v>39</v>
      </c>
      <c r="F4" t="s">
        <v>40</v>
      </c>
    </row>
    <row r="5" spans="1:6" x14ac:dyDescent="0.2">
      <c r="A5">
        <v>43015.777000000002</v>
      </c>
      <c r="B5">
        <v>7900</v>
      </c>
      <c r="C5">
        <v>-4.0000000000000001E-3</v>
      </c>
      <c r="D5">
        <v>15</v>
      </c>
      <c r="E5" t="s">
        <v>41</v>
      </c>
      <c r="F5" t="s">
        <v>43</v>
      </c>
    </row>
    <row r="6" spans="1:6" x14ac:dyDescent="0.2">
      <c r="A6">
        <v>43039.743000000002</v>
      </c>
      <c r="B6">
        <v>7913</v>
      </c>
      <c r="C6">
        <v>-1.7999999999999999E-2</v>
      </c>
      <c r="D6">
        <v>9</v>
      </c>
      <c r="E6" t="s">
        <v>41</v>
      </c>
      <c r="F6" t="s">
        <v>42</v>
      </c>
    </row>
    <row r="7" spans="1:6" x14ac:dyDescent="0.2">
      <c r="A7">
        <v>43751.762999999999</v>
      </c>
      <c r="B7">
        <v>8299</v>
      </c>
      <c r="C7">
        <v>-1.4E-2</v>
      </c>
      <c r="D7">
        <v>14</v>
      </c>
      <c r="E7" t="s">
        <v>41</v>
      </c>
      <c r="F7" t="s">
        <v>43</v>
      </c>
    </row>
    <row r="8" spans="1:6" x14ac:dyDescent="0.2">
      <c r="A8">
        <v>44083.79</v>
      </c>
      <c r="B8">
        <v>8479</v>
      </c>
      <c r="C8">
        <v>-1.6E-2</v>
      </c>
      <c r="D8">
        <v>25</v>
      </c>
      <c r="E8" t="s">
        <v>44</v>
      </c>
      <c r="F8" t="s">
        <v>45</v>
      </c>
    </row>
    <row r="9" spans="1:6" x14ac:dyDescent="0.2">
      <c r="A9">
        <v>44107.766000000003</v>
      </c>
      <c r="B9">
        <v>8492</v>
      </c>
      <c r="C9">
        <v>-0.02</v>
      </c>
      <c r="D9">
        <v>15</v>
      </c>
      <c r="E9" t="s">
        <v>44</v>
      </c>
      <c r="F9" t="s">
        <v>45</v>
      </c>
    </row>
    <row r="10" spans="1:6" x14ac:dyDescent="0.2">
      <c r="A10">
        <v>44144.661999999997</v>
      </c>
      <c r="B10">
        <v>8512</v>
      </c>
      <c r="C10">
        <v>-1.6E-2</v>
      </c>
      <c r="D10">
        <v>14</v>
      </c>
      <c r="E10" t="s">
        <v>44</v>
      </c>
      <c r="F10" t="s">
        <v>45</v>
      </c>
    </row>
    <row r="11" spans="1:6" x14ac:dyDescent="0.2">
      <c r="A11">
        <v>44192.62</v>
      </c>
      <c r="B11">
        <v>8538</v>
      </c>
      <c r="C11">
        <v>-1.7000000000000001E-2</v>
      </c>
      <c r="D11">
        <v>18</v>
      </c>
      <c r="E11" t="s">
        <v>44</v>
      </c>
      <c r="F11" t="s">
        <v>45</v>
      </c>
    </row>
    <row r="12" spans="1:6" x14ac:dyDescent="0.2">
      <c r="A12">
        <v>44795.817999999999</v>
      </c>
      <c r="B12">
        <v>8865</v>
      </c>
      <c r="C12">
        <v>-5.0000000000000001E-3</v>
      </c>
      <c r="D12">
        <v>10</v>
      </c>
      <c r="E12" t="s">
        <v>46</v>
      </c>
      <c r="F12" t="s">
        <v>47</v>
      </c>
    </row>
    <row r="13" spans="1:6" x14ac:dyDescent="0.2">
      <c r="A13">
        <v>44808.726999999999</v>
      </c>
      <c r="B13">
        <v>8872</v>
      </c>
      <c r="C13">
        <v>-8.0000000000000002E-3</v>
      </c>
      <c r="D13">
        <v>14</v>
      </c>
      <c r="E13" t="s">
        <v>41</v>
      </c>
      <c r="F13" t="s">
        <v>43</v>
      </c>
    </row>
    <row r="14" spans="1:6" x14ac:dyDescent="0.2">
      <c r="A14">
        <v>44808.73</v>
      </c>
      <c r="B14">
        <v>8872</v>
      </c>
      <c r="C14">
        <v>-5.0000000000000001E-3</v>
      </c>
      <c r="D14">
        <v>12</v>
      </c>
      <c r="E14" t="s">
        <v>46</v>
      </c>
      <c r="F14" t="s">
        <v>47</v>
      </c>
    </row>
    <row r="15" spans="1:6" x14ac:dyDescent="0.2">
      <c r="A15">
        <v>44819.781999999999</v>
      </c>
      <c r="B15">
        <v>8878</v>
      </c>
      <c r="C15">
        <v>-0.02</v>
      </c>
      <c r="D15">
        <v>9</v>
      </c>
      <c r="E15" t="s">
        <v>48</v>
      </c>
      <c r="F15" t="s">
        <v>49</v>
      </c>
    </row>
    <row r="16" spans="1:6" x14ac:dyDescent="0.2">
      <c r="A16">
        <v>44856.684000000001</v>
      </c>
      <c r="B16">
        <v>8898</v>
      </c>
      <c r="C16">
        <v>-0.01</v>
      </c>
      <c r="D16">
        <v>11</v>
      </c>
      <c r="E16" t="s">
        <v>46</v>
      </c>
      <c r="F16" t="s">
        <v>47</v>
      </c>
    </row>
    <row r="17" spans="1:6" x14ac:dyDescent="0.2">
      <c r="A17">
        <v>45937.622000000003</v>
      </c>
      <c r="B17">
        <v>9484</v>
      </c>
      <c r="C17">
        <v>-0.01</v>
      </c>
      <c r="D17">
        <v>12</v>
      </c>
      <c r="E17" t="s">
        <v>50</v>
      </c>
      <c r="F17" t="s">
        <v>51</v>
      </c>
    </row>
    <row r="18" spans="1:6" x14ac:dyDescent="0.2">
      <c r="A18">
        <v>46267.798999999999</v>
      </c>
      <c r="B18">
        <v>9663</v>
      </c>
      <c r="C18">
        <v>-1.7000000000000001E-2</v>
      </c>
      <c r="D18">
        <v>12</v>
      </c>
      <c r="E18" t="s">
        <v>52</v>
      </c>
      <c r="F18" t="s">
        <v>53</v>
      </c>
    </row>
    <row r="19" spans="1:6" x14ac:dyDescent="0.2">
      <c r="A19">
        <v>46291.78</v>
      </c>
      <c r="B19">
        <v>9676</v>
      </c>
      <c r="C19">
        <v>-1.6E-2</v>
      </c>
      <c r="D19">
        <v>14</v>
      </c>
      <c r="E19" t="s">
        <v>54</v>
      </c>
      <c r="F19" t="s">
        <v>55</v>
      </c>
    </row>
    <row r="20" spans="1:6" x14ac:dyDescent="0.2">
      <c r="A20">
        <v>46623.792999999998</v>
      </c>
      <c r="B20">
        <v>9856</v>
      </c>
      <c r="C20">
        <v>-3.1E-2</v>
      </c>
      <c r="D20">
        <v>12</v>
      </c>
      <c r="E20" t="s">
        <v>52</v>
      </c>
      <c r="F20" t="s">
        <v>53</v>
      </c>
    </row>
    <row r="21" spans="1:6" x14ac:dyDescent="0.2">
      <c r="A21">
        <v>46968.745999999999</v>
      </c>
      <c r="B21">
        <v>10043</v>
      </c>
      <c r="C21">
        <v>-1.9E-2</v>
      </c>
      <c r="D21">
        <v>15</v>
      </c>
      <c r="E21" t="s">
        <v>54</v>
      </c>
      <c r="F21" t="s">
        <v>55</v>
      </c>
    </row>
    <row r="22" spans="1:6" x14ac:dyDescent="0.2">
      <c r="A22">
        <v>46979.813000000002</v>
      </c>
      <c r="B22">
        <v>10049</v>
      </c>
      <c r="C22">
        <v>-0.02</v>
      </c>
      <c r="D22">
        <v>19</v>
      </c>
      <c r="E22" t="s">
        <v>52</v>
      </c>
      <c r="F22" t="s">
        <v>53</v>
      </c>
    </row>
    <row r="23" spans="1:6" x14ac:dyDescent="0.2">
      <c r="A23">
        <v>47064.673000000003</v>
      </c>
      <c r="B23">
        <v>10095</v>
      </c>
      <c r="C23">
        <v>-1.0999999999999999E-2</v>
      </c>
      <c r="D23">
        <v>16</v>
      </c>
      <c r="E23" t="s">
        <v>44</v>
      </c>
      <c r="F23" t="s">
        <v>56</v>
      </c>
    </row>
    <row r="24" spans="1:6" x14ac:dyDescent="0.2">
      <c r="A24">
        <v>47359.811999999998</v>
      </c>
      <c r="B24">
        <v>10255</v>
      </c>
      <c r="C24">
        <v>-8.9999999999999993E-3</v>
      </c>
      <c r="D24">
        <v>12</v>
      </c>
      <c r="E24" t="s">
        <v>52</v>
      </c>
      <c r="F24" t="s">
        <v>53</v>
      </c>
    </row>
    <row r="25" spans="1:6" x14ac:dyDescent="0.2">
      <c r="A25">
        <v>47492.608</v>
      </c>
      <c r="B25">
        <v>10327</v>
      </c>
      <c r="C25">
        <v>-2.4E-2</v>
      </c>
      <c r="D25">
        <v>10</v>
      </c>
      <c r="E25" t="s">
        <v>44</v>
      </c>
      <c r="F25" t="s">
        <v>57</v>
      </c>
    </row>
    <row r="26" spans="1:6" x14ac:dyDescent="0.2">
      <c r="A26">
        <v>47715.805</v>
      </c>
      <c r="B26">
        <v>10448</v>
      </c>
      <c r="C26">
        <v>-2.4E-2</v>
      </c>
      <c r="D26">
        <v>14</v>
      </c>
      <c r="E26" t="s">
        <v>52</v>
      </c>
      <c r="F26" t="s">
        <v>53</v>
      </c>
    </row>
    <row r="27" spans="1:6" x14ac:dyDescent="0.2">
      <c r="A27">
        <v>47824.637999999999</v>
      </c>
      <c r="B27">
        <v>10507</v>
      </c>
      <c r="C27">
        <v>-2.3E-2</v>
      </c>
      <c r="D27">
        <v>11</v>
      </c>
      <c r="E27" t="s">
        <v>54</v>
      </c>
      <c r="F27" t="s">
        <v>55</v>
      </c>
    </row>
    <row r="28" spans="1:6" x14ac:dyDescent="0.2">
      <c r="A28">
        <v>49248.675999999999</v>
      </c>
      <c r="B28">
        <v>11279</v>
      </c>
      <c r="C28">
        <v>-1.7999999999999999E-2</v>
      </c>
      <c r="D28">
        <v>15</v>
      </c>
      <c r="E28" t="s">
        <v>50</v>
      </c>
      <c r="F28" t="s">
        <v>51</v>
      </c>
    </row>
    <row r="29" spans="1:6" x14ac:dyDescent="0.2">
      <c r="A29">
        <v>49508.762000000002</v>
      </c>
      <c r="B29">
        <v>11420</v>
      </c>
      <c r="C29">
        <v>-2.1000000000000001E-2</v>
      </c>
      <c r="D29">
        <v>14</v>
      </c>
      <c r="E29" t="s">
        <v>41</v>
      </c>
      <c r="F29" t="s">
        <v>43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2023-01-26T05:08:38Z</dcterms:modified>
</cp:coreProperties>
</file>