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D57C9DA8-0CCF-4FDA-95AA-5C6DE91B21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1" i="1"/>
  <c r="F21" i="1" s="1"/>
  <c r="G21" i="1" s="1"/>
  <c r="I21" i="1" s="1"/>
  <c r="Q21" i="1"/>
  <c r="F15" i="1"/>
  <c r="F16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<sst xmlns="http://schemas.openxmlformats.org/spreadsheetml/2006/main" count="54" uniqueCount="50">
  <si>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</si>
  <si>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</si>
  <si>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</si>
  <si>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</si>
  <si>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</si>
  <si>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</si>
  <si>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</si>
  <si>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</si>
  <si>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</si>
  <si>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</si>
  <si>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</si>
  <si>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</si>
  <si>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</si>
  <si>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</si>
  <si>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</si>
  <si>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</si>
  <si>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</si>
  <si>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</si>
  <si>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</si>
  <si>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</si>
  <si>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</si>
  <si>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</si>
  <si>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</si>
  <si>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</si>
  <si>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</si>
  <si>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</si>
  <si>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</si>
  <si>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</si>
  <si>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</si>
  <si>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</si>
  <si>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</si>
  <si>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</si>
  <si>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</si>
  <si>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</si>
  <si>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</si>
  <si>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</si>
  <si>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</si>
  <si>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</si>
  <si>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</si>
  <si>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</si>
  <si>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</si>
  <si>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</si>
  <si>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</si>
  <si>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V1450 Aql</t>
  </si>
  <si>
    <t>G1042-2041</t>
  </si>
  <si>
    <t>EB:</t>
  </si>
  <si>
    <t>F21</t>
  </si>
  <si>
    <t>G21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</si>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</sst>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V1450</a:t>
            </a:r>
            <a:r>
              <a:rPr lang="en-AU" baseline="0"/>
              <a:t> Aql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3.9222629995492753E-2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3.9222629995492753E-2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5" t="s">
        <v>43</v>
      </c>
      <c r="G1" s="36">
        <v>2013</v>
      </c>
      <c r="H1" s="37"/>
      <c r="I1" s="38" t="s">
        <v>44</v>
      </c>
      <c r="J1" s="39" t="s">
        <v>43</v>
      </c>
      <c r="K1" s="40">
        <v>19.174099999999999</v>
      </c>
      <c r="L1" s="41">
        <v>8.3651</v>
      </c>
      <c r="M1" s="42">
        <v>52740.317000000003</v>
      </c>
      <c r="N1" s="42">
        <v>4.8126105099999998</v>
      </c>
      <c r="O1" s="43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52740.317000000003</v>
      </c>
      <c r="D7" s="29"/>
    </row>
    <row r="8" spans="1:15" x14ac:dyDescent="0.2">
      <c r="A8" t="s">
        <v>3</v>
      </c>
      <c r="C8" s="8">
        <v>4.8126105099999998</v>
      </c>
      <c r="D8" s="29"/>
    </row>
    <row r="9" spans="1:15" x14ac:dyDescent="0.2">
      <c r="A9" s="24" t="s">
        <v>32</v>
      </c>
      <c r="B9" s="25">
        <v>21</v>
      </c>
      <c r="C9" s="22" t="s">
        <v>46</v>
      </c>
      <c r="D9" s="23" t="s">
        <v>47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2.8278752700427363E-5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59415.447</v>
      </c>
      <c r="E15" s="14" t="s">
        <v>30</v>
      </c>
      <c r="F15" s="32">
        <f ca="1">NOW()+15018.5+$C$5/24</f>
        <v>59970.757718634253</v>
      </c>
    </row>
    <row r="16" spans="1:15" x14ac:dyDescent="0.2">
      <c r="A16" s="16" t="s">
        <v>4</v>
      </c>
      <c r="B16" s="10"/>
      <c r="C16" s="17">
        <f ca="1">+C8+C12</f>
        <v>4.8126387887527002</v>
      </c>
      <c r="E16" s="14" t="s">
        <v>35</v>
      </c>
      <c r="F16" s="15">
        <f ca="1">ROUND(2*(F15-$C$7)/$C$8,0)/2+F14</f>
        <v>1503.5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116.5</v>
      </c>
    </row>
    <row r="18" spans="1:21" ht="14.25" thickTop="1" thickBot="1" x14ac:dyDescent="0.25">
      <c r="A18" s="16" t="s">
        <v>5</v>
      </c>
      <c r="B18" s="10"/>
      <c r="C18" s="19">
        <f ca="1">+C15</f>
        <v>59415.447</v>
      </c>
      <c r="D18" s="20">
        <f ca="1">+C16</f>
        <v>4.8126387887527002</v>
      </c>
      <c r="E18" s="14" t="s">
        <v>31</v>
      </c>
      <c r="F18" s="18">
        <f ca="1">+$C$15+$C$16*F17-15018.5-$C$5/24</f>
        <v>44958.015252223027</v>
      </c>
    </row>
    <row r="19" spans="1:21" ht="13.5" thickTop="1" x14ac:dyDescent="0.2">
      <c r="F19" s="33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52740.317000000003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4">
        <f>+C21-15018.5</f>
        <v>37721.817000000003</v>
      </c>
    </row>
    <row r="22" spans="1:21" x14ac:dyDescent="0.2">
      <c r="A22" s="44" t="s">
        <v>48</v>
      </c>
      <c r="B22" s="45" t="s">
        <v>49</v>
      </c>
      <c r="C22" s="46">
        <v>59415.447</v>
      </c>
      <c r="D22" s="44">
        <v>0.01</v>
      </c>
      <c r="E22">
        <f>+(C22-C$7)/C$8</f>
        <v>1387.0081499697339</v>
      </c>
      <c r="F22">
        <f>ROUND(2*E22,0)/2</f>
        <v>1387</v>
      </c>
      <c r="G22">
        <f>+C22-(C$7+F22*C$8)</f>
        <v>3.9222629995492753E-2</v>
      </c>
      <c r="I22">
        <f>+G22</f>
        <v>3.9222629995492753E-2</v>
      </c>
      <c r="O22">
        <f ca="1">+C$11+C$12*$F22</f>
        <v>3.9222629995492753E-2</v>
      </c>
      <c r="Q22" s="34">
        <f>+C22-15018.5</f>
        <v>44396.947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2023-01-26T05:11:06Z</dcterms:modified>
</cp:coreProperties>
</file>