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3A28774-85BE-4D48-B79F-91EC637D2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I55" i="1" s="1"/>
  <c r="Q55" i="1"/>
  <c r="E56" i="1"/>
  <c r="F56" i="1"/>
  <c r="G56" i="1" s="1"/>
  <c r="I56" i="1" s="1"/>
  <c r="Q56" i="1"/>
  <c r="Q54" i="1"/>
  <c r="E31" i="1"/>
  <c r="F31" i="1"/>
  <c r="C21" i="1"/>
  <c r="E21" i="1"/>
  <c r="F21" i="1"/>
  <c r="E27" i="1"/>
  <c r="F27" i="1"/>
  <c r="E41" i="1"/>
  <c r="F41" i="1"/>
  <c r="D9" i="1"/>
  <c r="C9" i="1"/>
  <c r="Q22" i="1"/>
  <c r="Q28" i="1"/>
  <c r="Q29" i="1"/>
  <c r="Q30" i="1"/>
  <c r="Q31" i="1"/>
  <c r="Q32" i="1"/>
  <c r="Q33" i="1"/>
  <c r="Q50" i="1"/>
  <c r="G11" i="2"/>
  <c r="C11" i="2"/>
  <c r="G12" i="2"/>
  <c r="C12" i="2"/>
  <c r="G13" i="2"/>
  <c r="C13" i="2"/>
  <c r="G14" i="2"/>
  <c r="C14" i="2"/>
  <c r="G15" i="2"/>
  <c r="C15" i="2"/>
  <c r="E15" i="2"/>
  <c r="G34" i="2"/>
  <c r="C34" i="2"/>
  <c r="G35" i="2"/>
  <c r="C35" i="2"/>
  <c r="G36" i="2"/>
  <c r="C36" i="2"/>
  <c r="G37" i="2"/>
  <c r="C37" i="2"/>
  <c r="E37" i="2"/>
  <c r="G38" i="2"/>
  <c r="C38" i="2"/>
  <c r="G39" i="2"/>
  <c r="C39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E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40" i="2"/>
  <c r="C40" i="2"/>
  <c r="G31" i="2"/>
  <c r="C31" i="2"/>
  <c r="G32" i="2"/>
  <c r="C32" i="2"/>
  <c r="G33" i="2"/>
  <c r="C33" i="2"/>
  <c r="H32" i="2"/>
  <c r="D32" i="2"/>
  <c r="B32" i="2"/>
  <c r="A32" i="2"/>
  <c r="H31" i="2"/>
  <c r="D31" i="2"/>
  <c r="B31" i="2"/>
  <c r="A31" i="2"/>
  <c r="H40" i="2"/>
  <c r="D40" i="2"/>
  <c r="B40" i="2"/>
  <c r="A40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3" i="2"/>
  <c r="D33" i="2"/>
  <c r="B33" i="2"/>
  <c r="A33" i="2"/>
  <c r="Q53" i="1"/>
  <c r="Q52" i="1"/>
  <c r="F16" i="1"/>
  <c r="C17" i="1"/>
  <c r="Q23" i="1"/>
  <c r="Q24" i="1"/>
  <c r="Q25" i="1"/>
  <c r="Q26" i="1"/>
  <c r="Q27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48" i="1"/>
  <c r="Q51" i="1"/>
  <c r="C7" i="1"/>
  <c r="E54" i="1"/>
  <c r="F54" i="1"/>
  <c r="C8" i="1"/>
  <c r="E17" i="2"/>
  <c r="E12" i="2"/>
  <c r="E31" i="2"/>
  <c r="E21" i="2"/>
  <c r="E11" i="2"/>
  <c r="E26" i="2"/>
  <c r="E32" i="2"/>
  <c r="E25" i="2"/>
  <c r="Q21" i="1"/>
  <c r="E52" i="1"/>
  <c r="F52" i="1"/>
  <c r="G52" i="1"/>
  <c r="I52" i="1"/>
  <c r="G40" i="1"/>
  <c r="I40" i="1"/>
  <c r="E38" i="1"/>
  <c r="F38" i="1"/>
  <c r="G26" i="1"/>
  <c r="I26" i="1"/>
  <c r="E24" i="1"/>
  <c r="F24" i="1"/>
  <c r="E51" i="1"/>
  <c r="F51" i="1"/>
  <c r="E28" i="1"/>
  <c r="F28" i="1"/>
  <c r="G45" i="1"/>
  <c r="I45" i="1"/>
  <c r="E43" i="1"/>
  <c r="F43" i="1"/>
  <c r="G43" i="1"/>
  <c r="I43" i="1"/>
  <c r="G37" i="1"/>
  <c r="I37" i="1"/>
  <c r="E35" i="1"/>
  <c r="F35" i="1"/>
  <c r="G35" i="1"/>
  <c r="I35" i="1"/>
  <c r="E46" i="1"/>
  <c r="F46" i="1"/>
  <c r="G46" i="1"/>
  <c r="I46" i="1"/>
  <c r="E33" i="1"/>
  <c r="F33" i="1"/>
  <c r="G33" i="1"/>
  <c r="I33" i="1"/>
  <c r="E49" i="1"/>
  <c r="F49" i="1"/>
  <c r="G49" i="1"/>
  <c r="I49" i="1"/>
  <c r="G42" i="1"/>
  <c r="I42" i="1"/>
  <c r="E40" i="1"/>
  <c r="F40" i="1"/>
  <c r="E26" i="1"/>
  <c r="F26" i="1"/>
  <c r="G21" i="1"/>
  <c r="G32" i="1"/>
  <c r="I32" i="1"/>
  <c r="E30" i="1"/>
  <c r="F30" i="1"/>
  <c r="G30" i="1"/>
  <c r="I30" i="1"/>
  <c r="G53" i="1"/>
  <c r="I53" i="1"/>
  <c r="E45" i="1"/>
  <c r="F45" i="1"/>
  <c r="E37" i="1"/>
  <c r="F37" i="1"/>
  <c r="E23" i="1"/>
  <c r="F23" i="1"/>
  <c r="G23" i="1"/>
  <c r="I23" i="1"/>
  <c r="E48" i="1"/>
  <c r="F48" i="1"/>
  <c r="G48" i="1"/>
  <c r="I48" i="1"/>
  <c r="G44" i="1"/>
  <c r="I44" i="1"/>
  <c r="E42" i="1"/>
  <c r="F42" i="1"/>
  <c r="E34" i="1"/>
  <c r="F34" i="1"/>
  <c r="G34" i="1"/>
  <c r="I34" i="1"/>
  <c r="E32" i="1"/>
  <c r="F32" i="1"/>
  <c r="E22" i="1"/>
  <c r="F22" i="1"/>
  <c r="G22" i="1"/>
  <c r="I22" i="1"/>
  <c r="G54" i="1"/>
  <c r="I54" i="1"/>
  <c r="E53" i="1"/>
  <c r="F53" i="1"/>
  <c r="G41" i="1"/>
  <c r="I41" i="1"/>
  <c r="E39" i="1"/>
  <c r="F39" i="1"/>
  <c r="G39" i="1"/>
  <c r="I39" i="1"/>
  <c r="G27" i="1"/>
  <c r="I27" i="1"/>
  <c r="E25" i="1"/>
  <c r="F25" i="1"/>
  <c r="G25" i="1"/>
  <c r="I25" i="1"/>
  <c r="G31" i="1"/>
  <c r="I31" i="1"/>
  <c r="E29" i="1"/>
  <c r="F29" i="1"/>
  <c r="G29" i="1"/>
  <c r="I29" i="1"/>
  <c r="E44" i="1"/>
  <c r="F44" i="1"/>
  <c r="G38" i="1"/>
  <c r="I38" i="1"/>
  <c r="E36" i="1"/>
  <c r="F36" i="1"/>
  <c r="G36" i="1"/>
  <c r="I36" i="1"/>
  <c r="G24" i="1"/>
  <c r="I24" i="1"/>
  <c r="E47" i="1"/>
  <c r="F47" i="1"/>
  <c r="G47" i="1"/>
  <c r="I47" i="1"/>
  <c r="G51" i="1"/>
  <c r="I51" i="1"/>
  <c r="E50" i="1"/>
  <c r="F50" i="1"/>
  <c r="G50" i="1"/>
  <c r="J50" i="1"/>
  <c r="G28" i="1"/>
  <c r="I28" i="1"/>
  <c r="E39" i="2"/>
  <c r="E19" i="2"/>
  <c r="E13" i="2"/>
  <c r="H21" i="1"/>
  <c r="E40" i="2"/>
  <c r="E35" i="2"/>
  <c r="E18" i="2"/>
  <c r="E33" i="2"/>
  <c r="E20" i="2"/>
  <c r="E27" i="2"/>
  <c r="E22" i="2"/>
  <c r="E14" i="2"/>
  <c r="E30" i="2"/>
  <c r="E36" i="2"/>
  <c r="E24" i="2"/>
  <c r="E29" i="2"/>
  <c r="E34" i="2"/>
  <c r="E16" i="2"/>
  <c r="E28" i="2"/>
  <c r="E38" i="2"/>
  <c r="C11" i="1"/>
  <c r="C12" i="1"/>
  <c r="O56" i="1" l="1"/>
  <c r="O55" i="1"/>
  <c r="C16" i="1"/>
  <c r="D18" i="1" s="1"/>
  <c r="O34" i="1"/>
  <c r="O37" i="1"/>
  <c r="O35" i="1"/>
  <c r="O54" i="1"/>
  <c r="O42" i="1"/>
  <c r="O45" i="1"/>
  <c r="O43" i="1"/>
  <c r="O50" i="1"/>
  <c r="O28" i="1"/>
  <c r="O51" i="1"/>
  <c r="O53" i="1"/>
  <c r="O29" i="1"/>
  <c r="O52" i="1"/>
  <c r="O36" i="1"/>
  <c r="O26" i="1"/>
  <c r="O31" i="1"/>
  <c r="O27" i="1"/>
  <c r="O32" i="1"/>
  <c r="O44" i="1"/>
  <c r="O40" i="1"/>
  <c r="O24" i="1"/>
  <c r="O41" i="1"/>
  <c r="O21" i="1"/>
  <c r="O25" i="1"/>
  <c r="O22" i="1"/>
  <c r="O49" i="1"/>
  <c r="O38" i="1"/>
  <c r="O48" i="1"/>
  <c r="O23" i="1"/>
  <c r="O39" i="1"/>
  <c r="O30" i="1"/>
  <c r="O33" i="1"/>
  <c r="O46" i="1"/>
  <c r="C15" i="1"/>
  <c r="O47" i="1"/>
  <c r="F17" i="1"/>
  <c r="F18" i="1" l="1"/>
  <c r="F19" i="1" s="1"/>
  <c r="C18" i="1"/>
</calcChain>
</file>

<file path=xl/sharedStrings.xml><?xml version="1.0" encoding="utf-8"?>
<sst xmlns="http://schemas.openxmlformats.org/spreadsheetml/2006/main" count="405" uniqueCount="177">
  <si>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</si>
  <si>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</si>
  <si>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</si>
  <si>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</si>
  <si>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</si>
  <si>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</si>
  <si>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</si>
  <si>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</si>
  <si>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</si>
  <si>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</si>
  <si>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</si>
  <si>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</si>
  <si>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</si>
  <si>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</si>
  <si>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</si>
  <si>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</si>
  <si>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</si>
  <si>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</si>
  <si>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</si>
  <si>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</si>
  <si>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</si>
  <si>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</si>
  <si>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</si>
  <si>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</si>
  <si>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</si>
  <si>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</si>
  <si>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</si>
  <si>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K</t>
  </si>
  <si>
    <t>phe</t>
  </si>
  <si>
    <t>v</t>
  </si>
  <si>
    <t>ORION 126</t>
  </si>
  <si>
    <t>Locher K</t>
  </si>
  <si>
    <t>BBSAG Bull...31</t>
  </si>
  <si>
    <t>B</t>
  </si>
  <si>
    <t>Ralincourt P</t>
  </si>
  <si>
    <t>BBSAG Bull.73</t>
  </si>
  <si>
    <t>II</t>
  </si>
  <si>
    <t># of data points:</t>
  </si>
  <si>
    <t>EB/DS</t>
  </si>
  <si>
    <t>DV Aqr / GSC 05782-01505</t>
  </si>
  <si>
    <t>What a mess!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</si>
  <si>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</si>
  <si>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</si>
  <si>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</si>
  <si>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</si>
  <si>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</si>
  <si>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</si>
  <si>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</si>
  <si>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</si>
  <si>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0130</t>
  </si>
  <si>
    <t>I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</si>
  <si>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</si>
  <si>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</si>
  <si>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</si>
  <si>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</si>
  <si>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</si>
  <si>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</si>
  <si>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</si>
  <si>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</si>
  <si>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</si>
  <si>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</si>
  <si>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</si>
  <si>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</si>
  <si>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2426160.524 </t>
  </si>
  <si>
    <t> 03.07.1930 00:34 </t>
  </si>
  <si>
    <t> 0.008 </t>
  </si>
  <si>
    <t>P </t>
  </si>
  <si>
    <t> W.Strohmeier </t>
  </si>
  <si>
    <t>IBVS 89 </t>
  </si>
  <si>
    <t>2426546.478 </t>
  </si>
  <si>
    <t> 23.07.1931 23:28 </t>
  </si>
  <si>
    <t> -0.043 </t>
  </si>
  <si>
    <t>2426929.416 </t>
  </si>
  <si>
    <t> 09.08.1932 21:59 </t>
  </si>
  <si>
    <t> 0.042 </t>
  </si>
  <si>
    <t>2427386.228 </t>
  </si>
  <si>
    <t> 09.11.1933 17:28 </t>
  </si>
  <si>
    <t> -0.050 </t>
  </si>
  <si>
    <t>2427416.217 </t>
  </si>
  <si>
    <t> 09.12.1933 17:12 </t>
  </si>
  <si>
    <t> 0.004 </t>
  </si>
  <si>
    <t>2427416.235 </t>
  </si>
  <si>
    <t> 09.12.1933 17:38 </t>
  </si>
  <si>
    <t> 0.022 </t>
  </si>
  <si>
    <t>2434575.438 </t>
  </si>
  <si>
    <t> 16.07.1953 22:30 </t>
  </si>
  <si>
    <t> 0.021 </t>
  </si>
  <si>
    <t>E </t>
  </si>
  <si>
    <t>?</t>
  </si>
  <si>
    <t> Cape Observatory </t>
  </si>
  <si>
    <t>2434575.441 </t>
  </si>
  <si>
    <t> 16.07.1953 22:35 </t>
  </si>
  <si>
    <t> 0.024 </t>
  </si>
  <si>
    <t>2434575.444 </t>
  </si>
  <si>
    <t> 16.07.1953 22:39 </t>
  </si>
  <si>
    <t> 0.027 </t>
  </si>
  <si>
    <t>2435636.532 </t>
  </si>
  <si>
    <t> 12.06.1956 00:46 </t>
  </si>
  <si>
    <t>2435692.378 </t>
  </si>
  <si>
    <t> 06.08.1956 21:04 </t>
  </si>
  <si>
    <t> -0.089 </t>
  </si>
  <si>
    <t>2435727.285 </t>
  </si>
  <si>
    <t> 10.09.1956 18:50 </t>
  </si>
  <si>
    <t> 0.157 </t>
  </si>
  <si>
    <t>2436817.376 </t>
  </si>
  <si>
    <t> 05.09.1959 21:01 </t>
  </si>
  <si>
    <t> -0.018 </t>
  </si>
  <si>
    <t>2437173.406 </t>
  </si>
  <si>
    <t> 26.08.1960 21:44 </t>
  </si>
  <si>
    <t> -0.058 </t>
  </si>
  <si>
    <t>2437578.312 </t>
  </si>
  <si>
    <t> 05.10.1961 19:29 </t>
  </si>
  <si>
    <t> -0.063 </t>
  </si>
  <si>
    <t>2437904.435 </t>
  </si>
  <si>
    <t> 27.08.1962 22:26 </t>
  </si>
  <si>
    <t> -0.074 </t>
  </si>
  <si>
    <t>2438287.349 </t>
  </si>
  <si>
    <t> 14.09.1963 20:22 </t>
  </si>
  <si>
    <t> -0.014 </t>
  </si>
  <si>
    <t>2438561.560 </t>
  </si>
  <si>
    <t> 15.06.1964 01:26 </t>
  </si>
  <si>
    <t> 0.055 </t>
  </si>
  <si>
    <t>2438583.522 </t>
  </si>
  <si>
    <t> 07.07.1964 00:31 </t>
  </si>
  <si>
    <t> -0.040 </t>
  </si>
  <si>
    <t>2438613.440 </t>
  </si>
  <si>
    <t> 05.08.1964 22:33 </t>
  </si>
  <si>
    <t> -0.057 </t>
  </si>
  <si>
    <t>2438621.388 </t>
  </si>
  <si>
    <t> 13.08.1964 21:18 </t>
  </si>
  <si>
    <t> 0.013 </t>
  </si>
  <si>
    <t>2438636.362 </t>
  </si>
  <si>
    <t> 28.08.1964 20:41 </t>
  </si>
  <si>
    <t> 0.019 </t>
  </si>
  <si>
    <t>2438640.359 </t>
  </si>
  <si>
    <t> 01.09.1964 20:36 </t>
  </si>
  <si>
    <t> 0.078 </t>
  </si>
  <si>
    <t>2438643.362 </t>
  </si>
  <si>
    <t> 04.09.1964 20:41 </t>
  </si>
  <si>
    <t> -0.070 </t>
  </si>
  <si>
    <t>2438990.0584 </t>
  </si>
  <si>
    <t> 17.08.1965 13:24 </t>
  </si>
  <si>
    <t> 0.0096 </t>
  </si>
  <si>
    <t> L.Kalish </t>
  </si>
  <si>
    <t>IBVS 180 </t>
  </si>
  <si>
    <t>2438990.8241 </t>
  </si>
  <si>
    <t> 18.08.1965 07:46 </t>
  </si>
  <si>
    <t> -0.0125 </t>
  </si>
  <si>
    <t>2441148.553 </t>
  </si>
  <si>
    <t> 16.07.1971 01:16 </t>
  </si>
  <si>
    <t> 0.029 </t>
  </si>
  <si>
    <t>V </t>
  </si>
  <si>
    <t> K.Locher </t>
  </si>
  <si>
    <t> ORI 126 </t>
  </si>
  <si>
    <t>2445574.1837 </t>
  </si>
  <si>
    <t> 27.08.1983 16:24 </t>
  </si>
  <si>
    <t> -0.0008 </t>
  </si>
  <si>
    <t> A.Okazaki </t>
  </si>
  <si>
    <t> PASP 97.62 </t>
  </si>
  <si>
    <t>2445914.514 </t>
  </si>
  <si>
    <t> 02.08.1984 00:20 </t>
  </si>
  <si>
    <t> 0.015 </t>
  </si>
  <si>
    <t> P.Rousselot </t>
  </si>
  <si>
    <t> BBS 73 </t>
  </si>
  <si>
    <t>2456886.479 </t>
  </si>
  <si>
    <t> 16.08.2014 23:29 </t>
  </si>
  <si>
    <t> -0.004 </t>
  </si>
  <si>
    <t>C </t>
  </si>
  <si>
    <t>o</t>
  </si>
  <si>
    <t> A.Paschke </t>
  </si>
  <si>
    <t>OEJV 0172 </t>
  </si>
  <si>
    <t>s5</t>
  </si>
  <si>
    <t>s6</t>
  </si>
  <si>
    <t>s7</t>
  </si>
  <si>
    <t>IBVS 0089</t>
  </si>
  <si>
    <t>IBVS 0180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</si>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</sst>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0" fillId="0" borderId="0" xfId="42" applyFo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Aqr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1-4E48-9B03-2BECD2C356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2.4000000001251465E-2</c:v>
                </c:pt>
                <c:pt idx="2">
                  <c:v>-2.7095000001281733E-2</c:v>
                </c:pt>
                <c:pt idx="3">
                  <c:v>5.6872000001021661E-2</c:v>
                </c:pt>
                <c:pt idx="4">
                  <c:v>-3.5117999999783933E-2</c:v>
                </c:pt>
                <c:pt idx="5">
                  <c:v>1.8792999999277527E-2</c:v>
                </c:pt>
                <c:pt idx="6">
                  <c:v>3.679299999930663E-2</c:v>
                </c:pt>
                <c:pt idx="7">
                  <c:v>2.6928999999654479E-2</c:v>
                </c:pt>
                <c:pt idx="8">
                  <c:v>2.9928999996627681E-2</c:v>
                </c:pt>
                <c:pt idx="9">
                  <c:v>3.292900000087684E-2</c:v>
                </c:pt>
                <c:pt idx="10">
                  <c:v>8.0049999814946204E-4</c:v>
                </c:pt>
                <c:pt idx="11">
                  <c:v>-8.4549999999580905E-2</c:v>
                </c:pt>
                <c:pt idx="12">
                  <c:v>0.16076800000155345</c:v>
                </c:pt>
                <c:pt idx="13">
                  <c:v>-1.5684000005421694E-2</c:v>
                </c:pt>
                <c:pt idx="14">
                  <c:v>-5.5689999993774109E-2</c:v>
                </c:pt>
                <c:pt idx="15">
                  <c:v>-6.115700000373181E-2</c:v>
                </c:pt>
                <c:pt idx="16">
                  <c:v>-7.3073999999905936E-2</c:v>
                </c:pt>
                <c:pt idx="17">
                  <c:v>-1.3106999998854008E-2</c:v>
                </c:pt>
                <c:pt idx="18">
                  <c:v>5.5498999994597398E-2</c:v>
                </c:pt>
                <c:pt idx="19">
                  <c:v>-3.9935000000696164E-2</c:v>
                </c:pt>
                <c:pt idx="20">
                  <c:v>-5.7023999994271435E-2</c:v>
                </c:pt>
                <c:pt idx="21">
                  <c:v>1.3320999998541083E-2</c:v>
                </c:pt>
                <c:pt idx="22">
                  <c:v>1.9776499997533392E-2</c:v>
                </c:pt>
                <c:pt idx="23">
                  <c:v>7.7948999998625368E-2</c:v>
                </c:pt>
                <c:pt idx="24">
                  <c:v>-7.0113000001583714E-2</c:v>
                </c:pt>
                <c:pt idx="25">
                  <c:v>9.4670000034966506E-3</c:v>
                </c:pt>
                <c:pt idx="26">
                  <c:v>-1.2598500004969537E-2</c:v>
                </c:pt>
                <c:pt idx="27">
                  <c:v>2.659700000367593E-2</c:v>
                </c:pt>
                <c:pt idx="28">
                  <c:v>2.659700000367593E-2</c:v>
                </c:pt>
                <c:pt idx="30">
                  <c:v>6.3220000010915101E-3</c:v>
                </c:pt>
                <c:pt idx="31">
                  <c:v>-3.0050000001210719E-2</c:v>
                </c:pt>
                <c:pt idx="32">
                  <c:v>-2.6562000006379094E-2</c:v>
                </c:pt>
                <c:pt idx="33">
                  <c:v>-1.21900000522146E-3</c:v>
                </c:pt>
                <c:pt idx="34">
                  <c:v>-1.8658000000868924E-2</c:v>
                </c:pt>
                <c:pt idx="35">
                  <c:v>-3.131299999949988E-2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1-4E48-9B03-2BECD2C356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-9.2819999990751967E-3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1-4E48-9B03-2BECD2C356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1-4E48-9B03-2BECD2C356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1-4E48-9B03-2BECD2C356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1-4E48-9B03-2BECD2C356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9">
                    <c:v>0</c:v>
                  </c:pt>
                  <c:pt idx="31">
                    <c:v>0.01</c:v>
                  </c:pt>
                  <c:pt idx="32">
                    <c:v>0.01</c:v>
                  </c:pt>
                  <c:pt idx="33">
                    <c:v>0.01</c:v>
                  </c:pt>
                  <c:pt idx="34">
                    <c:v>0.01</c:v>
                  </c:pt>
                  <c:pt idx="3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1-4E48-9B03-2BECD2C356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245</c:v>
                </c:pt>
                <c:pt idx="3">
                  <c:v>488</c:v>
                </c:pt>
                <c:pt idx="4">
                  <c:v>778</c:v>
                </c:pt>
                <c:pt idx="5">
                  <c:v>797</c:v>
                </c:pt>
                <c:pt idx="6">
                  <c:v>797</c:v>
                </c:pt>
                <c:pt idx="7">
                  <c:v>5341</c:v>
                </c:pt>
                <c:pt idx="8">
                  <c:v>5341</c:v>
                </c:pt>
                <c:pt idx="9">
                  <c:v>5341</c:v>
                </c:pt>
                <c:pt idx="10">
                  <c:v>6014.5</c:v>
                </c:pt>
                <c:pt idx="11">
                  <c:v>6050</c:v>
                </c:pt>
                <c:pt idx="12">
                  <c:v>6072</c:v>
                </c:pt>
                <c:pt idx="13">
                  <c:v>6764</c:v>
                </c:pt>
                <c:pt idx="14">
                  <c:v>6990</c:v>
                </c:pt>
                <c:pt idx="15">
                  <c:v>7247</c:v>
                </c:pt>
                <c:pt idx="16">
                  <c:v>7454</c:v>
                </c:pt>
                <c:pt idx="17">
                  <c:v>7697</c:v>
                </c:pt>
                <c:pt idx="18">
                  <c:v>7871</c:v>
                </c:pt>
                <c:pt idx="19">
                  <c:v>7885</c:v>
                </c:pt>
                <c:pt idx="20">
                  <c:v>7904</c:v>
                </c:pt>
                <c:pt idx="21">
                  <c:v>7909</c:v>
                </c:pt>
                <c:pt idx="22">
                  <c:v>7918.5</c:v>
                </c:pt>
                <c:pt idx="23">
                  <c:v>7921</c:v>
                </c:pt>
                <c:pt idx="24">
                  <c:v>7923</c:v>
                </c:pt>
                <c:pt idx="25">
                  <c:v>8143</c:v>
                </c:pt>
                <c:pt idx="26">
                  <c:v>8143.5</c:v>
                </c:pt>
                <c:pt idx="27">
                  <c:v>9513</c:v>
                </c:pt>
                <c:pt idx="28">
                  <c:v>9513</c:v>
                </c:pt>
                <c:pt idx="29">
                  <c:v>12322</c:v>
                </c:pt>
                <c:pt idx="30">
                  <c:v>12538</c:v>
                </c:pt>
                <c:pt idx="31">
                  <c:v>18550</c:v>
                </c:pt>
                <c:pt idx="32">
                  <c:v>19502</c:v>
                </c:pt>
                <c:pt idx="33">
                  <c:v>20249</c:v>
                </c:pt>
                <c:pt idx="34">
                  <c:v>21118</c:v>
                </c:pt>
                <c:pt idx="35">
                  <c:v>21123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1.2113248127408129E-2</c:v>
                </c:pt>
                <c:pt idx="1">
                  <c:v>1.2113248127408129E-2</c:v>
                </c:pt>
                <c:pt idx="2">
                  <c:v>1.1711239970952829E-2</c:v>
                </c:pt>
                <c:pt idx="3">
                  <c:v>1.1312513513733899E-2</c:v>
                </c:pt>
                <c:pt idx="4">
                  <c:v>1.0836667124460277E-2</c:v>
                </c:pt>
                <c:pt idx="5">
                  <c:v>1.0805490981714764E-2</c:v>
                </c:pt>
                <c:pt idx="6">
                  <c:v>1.0805490981714764E-2</c:v>
                </c:pt>
                <c:pt idx="7">
                  <c:v>3.3494703166825814E-3</c:v>
                </c:pt>
                <c:pt idx="8">
                  <c:v>3.3494703166825814E-3</c:v>
                </c:pt>
                <c:pt idx="9">
                  <c:v>3.3494703166825814E-3</c:v>
                </c:pt>
                <c:pt idx="10">
                  <c:v>2.2443580988350514E-3</c:v>
                </c:pt>
                <c:pt idx="11">
                  <c:v>2.1861079373894868E-3</c:v>
                </c:pt>
                <c:pt idx="12">
                  <c:v>2.1500092457894197E-3</c:v>
                </c:pt>
                <c:pt idx="13">
                  <c:v>1.01454131000547E-3</c:v>
                </c:pt>
                <c:pt idx="14">
                  <c:v>6.4370929629568169E-4</c:v>
                </c:pt>
                <c:pt idx="15">
                  <c:v>2.2201094442216192E-4</c:v>
                </c:pt>
                <c:pt idx="16">
                  <c:v>-1.1764492654211221E-4</c:v>
                </c:pt>
                <c:pt idx="17">
                  <c:v>-5.1637138376104189E-4</c:v>
                </c:pt>
                <c:pt idx="18">
                  <c:v>-8.0187921732521525E-4</c:v>
                </c:pt>
                <c:pt idx="19">
                  <c:v>-8.2485111197980361E-4</c:v>
                </c:pt>
                <c:pt idx="20">
                  <c:v>-8.5602725472531602E-4</c:v>
                </c:pt>
                <c:pt idx="21">
                  <c:v>-8.6423150281624006E-4</c:v>
                </c:pt>
                <c:pt idx="22">
                  <c:v>-8.7981957418899713E-4</c:v>
                </c:pt>
                <c:pt idx="23">
                  <c:v>-8.8392169823445915E-4</c:v>
                </c:pt>
                <c:pt idx="24">
                  <c:v>-8.8720339747083016E-4</c:v>
                </c:pt>
                <c:pt idx="25">
                  <c:v>-1.2481903134715071E-3</c:v>
                </c:pt>
                <c:pt idx="26">
                  <c:v>-1.2490107382805999E-3</c:v>
                </c:pt>
                <c:pt idx="27">
                  <c:v>-3.4961542903848199E-3</c:v>
                </c:pt>
                <c:pt idx="28">
                  <c:v>-3.4961542903848199E-3</c:v>
                </c:pt>
                <c:pt idx="29">
                  <c:v>-8.1053008678662018E-3</c:v>
                </c:pt>
                <c:pt idx="30">
                  <c:v>-8.459724385394142E-3</c:v>
                </c:pt>
                <c:pt idx="31">
                  <c:v>-1.8324512289921754E-2</c:v>
                </c:pt>
                <c:pt idx="32">
                  <c:v>-1.988660112643378E-2</c:v>
                </c:pt>
                <c:pt idx="33">
                  <c:v>-2.11123157912179E-2</c:v>
                </c:pt>
                <c:pt idx="34">
                  <c:v>-2.2538214109420581E-2</c:v>
                </c:pt>
                <c:pt idx="35">
                  <c:v>-2.2546418357511502E-2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1-4E48-9B03-2BECD2C3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6680"/>
        <c:axId val="1"/>
      </c:scatterChart>
      <c:valAx>
        <c:axId val="840306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66675</xdr:rowOff>
    </xdr:from>
    <xdr:to>
      <xdr:col>15</xdr:col>
      <xdr:colOff>400050</xdr:colOff>
      <xdr:row>18</xdr:row>
      <xdr:rowOff>85725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EC1713-133C-A567-6B34-CBBAEC168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89" TargetMode="External"/><Relationship Id="rId13" Type="http://schemas.openxmlformats.org/officeDocument/2006/relationships/hyperlink" Target="http://www.konkoly.hu/cgi-bin/IBVS?89" TargetMode="External"/><Relationship Id="rId18" Type="http://schemas.openxmlformats.org/officeDocument/2006/relationships/hyperlink" Target="http://www.konkoly.hu/cgi-bin/IBVS?89" TargetMode="External"/><Relationship Id="rId26" Type="http://schemas.openxmlformats.org/officeDocument/2006/relationships/hyperlink" Target="http://www.konkoly.hu/cgi-bin/IBVS?180" TargetMode="External"/><Relationship Id="rId3" Type="http://schemas.openxmlformats.org/officeDocument/2006/relationships/hyperlink" Target="http://www.konkoly.hu/cgi-bin/IBVS?89" TargetMode="External"/><Relationship Id="rId21" Type="http://schemas.openxmlformats.org/officeDocument/2006/relationships/hyperlink" Target="http://www.konkoly.hu/cgi-bin/IBVS?89" TargetMode="External"/><Relationship Id="rId7" Type="http://schemas.openxmlformats.org/officeDocument/2006/relationships/hyperlink" Target="http://www.konkoly.hu/cgi-bin/IBVS?89" TargetMode="External"/><Relationship Id="rId12" Type="http://schemas.openxmlformats.org/officeDocument/2006/relationships/hyperlink" Target="http://www.konkoly.hu/cgi-bin/IBVS?89" TargetMode="External"/><Relationship Id="rId17" Type="http://schemas.openxmlformats.org/officeDocument/2006/relationships/hyperlink" Target="http://www.konkoly.hu/cgi-bin/IBVS?89" TargetMode="External"/><Relationship Id="rId25" Type="http://schemas.openxmlformats.org/officeDocument/2006/relationships/hyperlink" Target="http://www.konkoly.hu/cgi-bin/IBVS?89" TargetMode="External"/><Relationship Id="rId2" Type="http://schemas.openxmlformats.org/officeDocument/2006/relationships/hyperlink" Target="http://www.konkoly.hu/cgi-bin/IBVS?89" TargetMode="External"/><Relationship Id="rId16" Type="http://schemas.openxmlformats.org/officeDocument/2006/relationships/hyperlink" Target="http://www.konkoly.hu/cgi-bin/IBVS?89" TargetMode="External"/><Relationship Id="rId20" Type="http://schemas.openxmlformats.org/officeDocument/2006/relationships/hyperlink" Target="http://www.konkoly.hu/cgi-bin/IBVS?8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89" TargetMode="External"/><Relationship Id="rId11" Type="http://schemas.openxmlformats.org/officeDocument/2006/relationships/hyperlink" Target="http://www.konkoly.hu/cgi-bin/IBVS?89" TargetMode="External"/><Relationship Id="rId24" Type="http://schemas.openxmlformats.org/officeDocument/2006/relationships/hyperlink" Target="http://www.konkoly.hu/cgi-bin/IBVS?89" TargetMode="External"/><Relationship Id="rId5" Type="http://schemas.openxmlformats.org/officeDocument/2006/relationships/hyperlink" Target="http://www.konkoly.hu/cgi-bin/IBVS?89" TargetMode="External"/><Relationship Id="rId15" Type="http://schemas.openxmlformats.org/officeDocument/2006/relationships/hyperlink" Target="http://www.konkoly.hu/cgi-bin/IBVS?89" TargetMode="External"/><Relationship Id="rId23" Type="http://schemas.openxmlformats.org/officeDocument/2006/relationships/hyperlink" Target="http://www.konkoly.hu/cgi-bin/IBVS?89" TargetMode="External"/><Relationship Id="rId28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konkoly.hu/cgi-bin/IBVS?89" TargetMode="External"/><Relationship Id="rId19" Type="http://schemas.openxmlformats.org/officeDocument/2006/relationships/hyperlink" Target="http://www.konkoly.hu/cgi-bin/IBVS?89" TargetMode="External"/><Relationship Id="rId4" Type="http://schemas.openxmlformats.org/officeDocument/2006/relationships/hyperlink" Target="http://www.konkoly.hu/cgi-bin/IBVS?89" TargetMode="External"/><Relationship Id="rId9" Type="http://schemas.openxmlformats.org/officeDocument/2006/relationships/hyperlink" Target="http://www.konkoly.hu/cgi-bin/IBVS?89" TargetMode="External"/><Relationship Id="rId14" Type="http://schemas.openxmlformats.org/officeDocument/2006/relationships/hyperlink" Target="http://www.konkoly.hu/cgi-bin/IBVS?89" TargetMode="External"/><Relationship Id="rId22" Type="http://schemas.openxmlformats.org/officeDocument/2006/relationships/hyperlink" Target="http://www.konkoly.hu/cgi-bin/IBVS?89" TargetMode="External"/><Relationship Id="rId27" Type="http://schemas.openxmlformats.org/officeDocument/2006/relationships/hyperlink" Target="http://www.konkoly.hu/cgi-bin/IBVS?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8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8" t="s">
        <v>38</v>
      </c>
    </row>
    <row r="3" spans="1:6" x14ac:dyDescent="0.2">
      <c r="C3" s="9" t="s">
        <v>40</v>
      </c>
    </row>
    <row r="4" spans="1:6" ht="14.25" thickTop="1" thickBot="1" x14ac:dyDescent="0.25">
      <c r="A4" s="5" t="s">
        <v>1</v>
      </c>
      <c r="C4" s="2">
        <v>26160.5</v>
      </c>
      <c r="D4" s="3">
        <v>1.575531</v>
      </c>
    </row>
    <row r="5" spans="1:6" ht="13.5" thickTop="1" x14ac:dyDescent="0.2">
      <c r="A5" s="14" t="s">
        <v>41</v>
      </c>
      <c r="B5" s="15"/>
      <c r="C5" s="16">
        <v>-9.5</v>
      </c>
      <c r="D5" s="15" t="s">
        <v>42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26160.5</v>
      </c>
    </row>
    <row r="8" spans="1:6" x14ac:dyDescent="0.2">
      <c r="A8" t="s">
        <v>4</v>
      </c>
      <c r="C8">
        <f>+D4</f>
        <v>1.575531</v>
      </c>
    </row>
    <row r="9" spans="1:6" x14ac:dyDescent="0.2">
      <c r="A9" s="30" t="s">
        <v>48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5"/>
      <c r="B10" s="15"/>
      <c r="C10" s="4" t="s">
        <v>21</v>
      </c>
      <c r="D10" s="4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INTERCEPT(INDIRECT($D$9):G992,INDIRECT($C$9):F992)</f>
        <v>1.2113248127408129E-2</v>
      </c>
      <c r="D11" s="18"/>
      <c r="E11" s="15"/>
    </row>
    <row r="12" spans="1:6" x14ac:dyDescent="0.2">
      <c r="A12" s="15" t="s">
        <v>18</v>
      </c>
      <c r="B12" s="15"/>
      <c r="C12" s="17">
        <f ca="1">SLOPE(INDIRECT($D$9):G992,INDIRECT($C$9):F992)</f>
        <v>-1.6408496181848995E-6</v>
      </c>
      <c r="D12" s="18"/>
      <c r="E12" s="15"/>
    </row>
    <row r="13" spans="1:6" x14ac:dyDescent="0.2">
      <c r="A13" s="15" t="s">
        <v>20</v>
      </c>
      <c r="B13" s="15"/>
      <c r="C13" s="18" t="s">
        <v>15</v>
      </c>
    </row>
    <row r="14" spans="1:6" x14ac:dyDescent="0.2">
      <c r="A14" s="15"/>
      <c r="B14" s="15"/>
      <c r="C14" s="15"/>
    </row>
    <row r="15" spans="1:6" x14ac:dyDescent="0.2">
      <c r="A15" s="23" t="s">
        <v>19</v>
      </c>
      <c r="B15" s="15"/>
      <c r="C15" s="24">
        <f ca="1">(C7+C11)+(C8+C12)*INT(MAX(F21:F3533))</f>
        <v>59440.418766581643</v>
      </c>
      <c r="E15" s="21" t="s">
        <v>43</v>
      </c>
      <c r="F15" s="16">
        <v>1</v>
      </c>
    </row>
    <row r="16" spans="1:6" x14ac:dyDescent="0.2">
      <c r="A16" s="25" t="s">
        <v>5</v>
      </c>
      <c r="B16" s="15"/>
      <c r="C16" s="26">
        <f ca="1">+C8+C12</f>
        <v>1.5755293591503818</v>
      </c>
      <c r="E16" s="21" t="s">
        <v>44</v>
      </c>
      <c r="F16" s="22">
        <f ca="1">NOW()+15018.5+$C$5/24</f>
        <v>59970.761736458328</v>
      </c>
    </row>
    <row r="17" spans="1:31" ht="13.5" thickBot="1" x14ac:dyDescent="0.25">
      <c r="A17" s="21" t="s">
        <v>37</v>
      </c>
      <c r="B17" s="15"/>
      <c r="C17" s="15">
        <f>COUNT(C21:C2191)</f>
        <v>36</v>
      </c>
      <c r="E17" s="21" t="s">
        <v>45</v>
      </c>
      <c r="F17" s="22">
        <f ca="1">ROUND(2*(F16-$C$7)/$C$8,0)/2+F15</f>
        <v>21460.5</v>
      </c>
    </row>
    <row r="18" spans="1:31" ht="14.25" thickTop="1" thickBot="1" x14ac:dyDescent="0.25">
      <c r="A18" s="25" t="s">
        <v>6</v>
      </c>
      <c r="B18" s="15"/>
      <c r="C18" s="28">
        <f ca="1">+C15</f>
        <v>59440.418766581643</v>
      </c>
      <c r="D18" s="29">
        <f ca="1">+C16</f>
        <v>1.5755293591503818</v>
      </c>
      <c r="E18" s="21" t="s">
        <v>46</v>
      </c>
      <c r="F18" s="20">
        <f ca="1">ROUND(2*(F16-$C$15)/$C$16,0)/2+F15</f>
        <v>337.5</v>
      </c>
    </row>
    <row r="19" spans="1:31" ht="13.5" thickTop="1" x14ac:dyDescent="0.2">
      <c r="E19" s="21" t="s">
        <v>47</v>
      </c>
      <c r="F19" s="27">
        <f ca="1">+$C$15+$C$16*F18-15018.5-$C$5/24</f>
        <v>44954.05575862823</v>
      </c>
    </row>
    <row r="20" spans="1:3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26</v>
      </c>
      <c r="I20" s="7" t="s">
        <v>61</v>
      </c>
      <c r="J20" s="7" t="s">
        <v>56</v>
      </c>
      <c r="K20" s="7" t="s">
        <v>54</v>
      </c>
      <c r="L20" s="7" t="s">
        <v>171</v>
      </c>
      <c r="M20" s="7" t="s">
        <v>172</v>
      </c>
      <c r="N20" s="7" t="s">
        <v>173</v>
      </c>
      <c r="O20" s="7" t="s">
        <v>24</v>
      </c>
      <c r="P20" s="6" t="s">
        <v>23</v>
      </c>
      <c r="Q20" s="4" t="s">
        <v>16</v>
      </c>
    </row>
    <row r="21" spans="1:31" s="10" customFormat="1" x14ac:dyDescent="0.2">
      <c r="A21" s="10" t="s">
        <v>13</v>
      </c>
      <c r="C21" s="13">
        <f>C4</f>
        <v>26160.5</v>
      </c>
      <c r="D21" s="13" t="s">
        <v>15</v>
      </c>
      <c r="E21" s="10">
        <f t="shared" ref="E21:E53" si="0">+(C21-C$7)/C$8</f>
        <v>0</v>
      </c>
      <c r="F21" s="10">
        <f t="shared" ref="F21:F54" si="1">ROUND(2*E21,0)/2</f>
        <v>0</v>
      </c>
      <c r="G21" s="10">
        <f t="shared" ref="G21:G53" si="2">+C21-(C$7+F21*C$8)</f>
        <v>0</v>
      </c>
      <c r="H21" s="10">
        <f>+G21</f>
        <v>0</v>
      </c>
      <c r="O21" s="10">
        <f t="shared" ref="O21:O53" ca="1" si="3">+C$11+C$12*F21</f>
        <v>1.2113248127408129E-2</v>
      </c>
      <c r="Q21" s="12">
        <f t="shared" ref="Q21:Q53" si="4">+C21-15018.5</f>
        <v>11142</v>
      </c>
    </row>
    <row r="22" spans="1:31" s="10" customFormat="1" x14ac:dyDescent="0.2">
      <c r="A22" s="10" t="s">
        <v>174</v>
      </c>
      <c r="B22" s="11" t="s">
        <v>50</v>
      </c>
      <c r="C22" s="13">
        <v>26160.524000000001</v>
      </c>
      <c r="D22" s="13" t="s">
        <v>61</v>
      </c>
      <c r="E22" s="10">
        <f t="shared" si="0"/>
        <v>1.5232959555382576E-2</v>
      </c>
      <c r="F22" s="10">
        <f t="shared" si="1"/>
        <v>0</v>
      </c>
      <c r="G22" s="10">
        <f t="shared" si="2"/>
        <v>2.4000000001251465E-2</v>
      </c>
      <c r="I22" s="10">
        <f t="shared" ref="I22:I49" si="5">+G22</f>
        <v>2.4000000001251465E-2</v>
      </c>
      <c r="O22" s="10">
        <f t="shared" ca="1" si="3"/>
        <v>1.2113248127408129E-2</v>
      </c>
      <c r="Q22" s="12">
        <f t="shared" si="4"/>
        <v>11142.024000000001</v>
      </c>
      <c r="R22" s="10" t="s">
        <v>61</v>
      </c>
    </row>
    <row r="23" spans="1:31" s="10" customFormat="1" x14ac:dyDescent="0.2">
      <c r="A23" s="10" t="s">
        <v>174</v>
      </c>
      <c r="B23" s="11"/>
      <c r="C23" s="13">
        <v>26546.477999999999</v>
      </c>
      <c r="D23" s="13"/>
      <c r="E23" s="10">
        <f t="shared" si="0"/>
        <v>244.98280262336897</v>
      </c>
      <c r="F23" s="10">
        <f t="shared" si="1"/>
        <v>245</v>
      </c>
      <c r="G23" s="10">
        <f t="shared" si="2"/>
        <v>-2.7095000001281733E-2</v>
      </c>
      <c r="I23" s="10">
        <f t="shared" si="5"/>
        <v>-2.7095000001281733E-2</v>
      </c>
      <c r="O23" s="10">
        <f t="shared" ca="1" si="3"/>
        <v>1.1711239970952829E-2</v>
      </c>
      <c r="Q23" s="12">
        <f t="shared" si="4"/>
        <v>11527.977999999999</v>
      </c>
      <c r="R23" s="10" t="s">
        <v>61</v>
      </c>
      <c r="AA23" s="11" t="s">
        <v>26</v>
      </c>
      <c r="AE23" s="10" t="s">
        <v>27</v>
      </c>
    </row>
    <row r="24" spans="1:31" s="10" customFormat="1" x14ac:dyDescent="0.2">
      <c r="A24" s="10" t="s">
        <v>174</v>
      </c>
      <c r="B24" s="11"/>
      <c r="C24" s="13">
        <v>26929.416000000001</v>
      </c>
      <c r="D24" s="13"/>
      <c r="E24" s="10">
        <f t="shared" si="0"/>
        <v>488.03609703649187</v>
      </c>
      <c r="F24" s="10">
        <f t="shared" si="1"/>
        <v>488</v>
      </c>
      <c r="G24" s="10">
        <f t="shared" si="2"/>
        <v>5.6872000001021661E-2</v>
      </c>
      <c r="I24" s="10">
        <f t="shared" si="5"/>
        <v>5.6872000001021661E-2</v>
      </c>
      <c r="O24" s="10">
        <f t="shared" ca="1" si="3"/>
        <v>1.1312513513733899E-2</v>
      </c>
      <c r="Q24" s="12">
        <f t="shared" si="4"/>
        <v>11910.916000000001</v>
      </c>
      <c r="R24" s="10" t="s">
        <v>61</v>
      </c>
      <c r="AA24" s="11" t="s">
        <v>26</v>
      </c>
      <c r="AE24" s="10" t="s">
        <v>27</v>
      </c>
    </row>
    <row r="25" spans="1:31" s="10" customFormat="1" x14ac:dyDescent="0.2">
      <c r="A25" s="10" t="s">
        <v>174</v>
      </c>
      <c r="B25" s="11"/>
      <c r="C25" s="13">
        <v>27386.227999999999</v>
      </c>
      <c r="D25" s="13"/>
      <c r="E25" s="10">
        <f t="shared" si="0"/>
        <v>777.97771037193115</v>
      </c>
      <c r="F25" s="10">
        <f t="shared" si="1"/>
        <v>778</v>
      </c>
      <c r="G25" s="10">
        <f t="shared" si="2"/>
        <v>-3.5117999999783933E-2</v>
      </c>
      <c r="I25" s="10">
        <f t="shared" si="5"/>
        <v>-3.5117999999783933E-2</v>
      </c>
      <c r="O25" s="10">
        <f t="shared" ca="1" si="3"/>
        <v>1.0836667124460277E-2</v>
      </c>
      <c r="Q25" s="12">
        <f t="shared" si="4"/>
        <v>12367.727999999999</v>
      </c>
      <c r="R25" s="10" t="s">
        <v>61</v>
      </c>
      <c r="AA25" s="11" t="s">
        <v>26</v>
      </c>
      <c r="AE25" s="10" t="s">
        <v>27</v>
      </c>
    </row>
    <row r="26" spans="1:31" s="10" customFormat="1" x14ac:dyDescent="0.2">
      <c r="A26" s="10" t="s">
        <v>174</v>
      </c>
      <c r="B26" s="11"/>
      <c r="C26" s="13">
        <v>27416.217000000001</v>
      </c>
      <c r="D26" s="13"/>
      <c r="E26" s="10">
        <f t="shared" si="0"/>
        <v>797.01192804203822</v>
      </c>
      <c r="F26" s="10">
        <f t="shared" si="1"/>
        <v>797</v>
      </c>
      <c r="G26" s="10">
        <f t="shared" si="2"/>
        <v>1.8792999999277527E-2</v>
      </c>
      <c r="I26" s="10">
        <f t="shared" si="5"/>
        <v>1.8792999999277527E-2</v>
      </c>
      <c r="O26" s="10">
        <f t="shared" ca="1" si="3"/>
        <v>1.0805490981714764E-2</v>
      </c>
      <c r="Q26" s="12">
        <f t="shared" si="4"/>
        <v>12397.717000000001</v>
      </c>
      <c r="R26" s="10" t="s">
        <v>61</v>
      </c>
      <c r="AA26" s="10" t="s">
        <v>26</v>
      </c>
      <c r="AE26" s="10" t="s">
        <v>27</v>
      </c>
    </row>
    <row r="27" spans="1:31" s="10" customFormat="1" x14ac:dyDescent="0.2">
      <c r="A27" s="10" t="s">
        <v>174</v>
      </c>
      <c r="B27" s="11"/>
      <c r="C27" s="13">
        <v>27416.235000000001</v>
      </c>
      <c r="D27" s="13"/>
      <c r="E27" s="10">
        <f t="shared" si="0"/>
        <v>797.02335276170425</v>
      </c>
      <c r="F27" s="10">
        <f t="shared" si="1"/>
        <v>797</v>
      </c>
      <c r="G27" s="10">
        <f t="shared" si="2"/>
        <v>3.679299999930663E-2</v>
      </c>
      <c r="I27" s="10">
        <f t="shared" si="5"/>
        <v>3.679299999930663E-2</v>
      </c>
      <c r="O27" s="10">
        <f t="shared" ca="1" si="3"/>
        <v>1.0805490981714764E-2</v>
      </c>
      <c r="Q27" s="12">
        <f t="shared" si="4"/>
        <v>12397.735000000001</v>
      </c>
      <c r="R27" s="10" t="s">
        <v>61</v>
      </c>
      <c r="AA27" s="11" t="s">
        <v>26</v>
      </c>
      <c r="AE27" s="10" t="s">
        <v>27</v>
      </c>
    </row>
    <row r="28" spans="1:31" s="10" customFormat="1" x14ac:dyDescent="0.2">
      <c r="A28" s="10" t="s">
        <v>174</v>
      </c>
      <c r="B28" s="11" t="s">
        <v>50</v>
      </c>
      <c r="C28" s="13">
        <v>34575.438000000002</v>
      </c>
      <c r="D28" s="13" t="s">
        <v>61</v>
      </c>
      <c r="E28" s="10">
        <f t="shared" si="0"/>
        <v>5341.0170920153278</v>
      </c>
      <c r="F28" s="10">
        <f t="shared" si="1"/>
        <v>5341</v>
      </c>
      <c r="G28" s="10">
        <f t="shared" si="2"/>
        <v>2.6928999999654479E-2</v>
      </c>
      <c r="I28" s="10">
        <f t="shared" si="5"/>
        <v>2.6928999999654479E-2</v>
      </c>
      <c r="O28" s="10">
        <f t="shared" ca="1" si="3"/>
        <v>3.3494703166825814E-3</v>
      </c>
      <c r="Q28" s="12">
        <f t="shared" si="4"/>
        <v>19556.938000000002</v>
      </c>
      <c r="R28" s="10" t="s">
        <v>61</v>
      </c>
    </row>
    <row r="29" spans="1:31" s="10" customFormat="1" x14ac:dyDescent="0.2">
      <c r="A29" s="10" t="s">
        <v>174</v>
      </c>
      <c r="B29" s="11" t="s">
        <v>50</v>
      </c>
      <c r="C29" s="13">
        <v>34575.440999999999</v>
      </c>
      <c r="D29" s="13" t="s">
        <v>61</v>
      </c>
      <c r="E29" s="10">
        <f t="shared" si="0"/>
        <v>5341.0189961352708</v>
      </c>
      <c r="F29" s="10">
        <f t="shared" si="1"/>
        <v>5341</v>
      </c>
      <c r="G29" s="10">
        <f t="shared" si="2"/>
        <v>2.9928999996627681E-2</v>
      </c>
      <c r="I29" s="10">
        <f t="shared" si="5"/>
        <v>2.9928999996627681E-2</v>
      </c>
      <c r="O29" s="10">
        <f t="shared" ca="1" si="3"/>
        <v>3.3494703166825814E-3</v>
      </c>
      <c r="Q29" s="12">
        <f t="shared" si="4"/>
        <v>19556.940999999999</v>
      </c>
      <c r="R29" s="10" t="s">
        <v>61</v>
      </c>
    </row>
    <row r="30" spans="1:31" s="10" customFormat="1" x14ac:dyDescent="0.2">
      <c r="A30" s="10" t="s">
        <v>174</v>
      </c>
      <c r="B30" s="11" t="s">
        <v>50</v>
      </c>
      <c r="C30" s="13">
        <v>34575.444000000003</v>
      </c>
      <c r="D30" s="13" t="s">
        <v>61</v>
      </c>
      <c r="E30" s="10">
        <f t="shared" si="0"/>
        <v>5341.0209002552174</v>
      </c>
      <c r="F30" s="10">
        <f t="shared" si="1"/>
        <v>5341</v>
      </c>
      <c r="G30" s="10">
        <f t="shared" si="2"/>
        <v>3.292900000087684E-2</v>
      </c>
      <c r="I30" s="10">
        <f t="shared" si="5"/>
        <v>3.292900000087684E-2</v>
      </c>
      <c r="O30" s="10">
        <f t="shared" ca="1" si="3"/>
        <v>3.3494703166825814E-3</v>
      </c>
      <c r="Q30" s="12">
        <f t="shared" si="4"/>
        <v>19556.944000000003</v>
      </c>
      <c r="R30" s="10" t="s">
        <v>61</v>
      </c>
    </row>
    <row r="31" spans="1:31" s="10" customFormat="1" x14ac:dyDescent="0.2">
      <c r="A31" s="10" t="s">
        <v>174</v>
      </c>
      <c r="B31" s="11" t="s">
        <v>36</v>
      </c>
      <c r="C31" s="13">
        <v>35636.531999999999</v>
      </c>
      <c r="D31" s="13" t="s">
        <v>61</v>
      </c>
      <c r="E31" s="10">
        <f t="shared" si="0"/>
        <v>6014.5005080826713</v>
      </c>
      <c r="F31" s="10">
        <f t="shared" si="1"/>
        <v>6014.5</v>
      </c>
      <c r="G31" s="10">
        <f t="shared" si="2"/>
        <v>8.0049999814946204E-4</v>
      </c>
      <c r="I31" s="10">
        <f t="shared" si="5"/>
        <v>8.0049999814946204E-4</v>
      </c>
      <c r="O31" s="10">
        <f t="shared" ca="1" si="3"/>
        <v>2.2443580988350514E-3</v>
      </c>
      <c r="Q31" s="12">
        <f t="shared" si="4"/>
        <v>20618.031999999999</v>
      </c>
      <c r="R31" s="10" t="s">
        <v>61</v>
      </c>
    </row>
    <row r="32" spans="1:31" s="10" customFormat="1" x14ac:dyDescent="0.2">
      <c r="A32" s="10" t="s">
        <v>174</v>
      </c>
      <c r="B32" s="11" t="s">
        <v>50</v>
      </c>
      <c r="C32" s="13">
        <v>35692.377999999997</v>
      </c>
      <c r="D32" s="13" t="s">
        <v>61</v>
      </c>
      <c r="E32" s="10">
        <f t="shared" si="0"/>
        <v>6049.9463355529006</v>
      </c>
      <c r="F32" s="10">
        <f t="shared" si="1"/>
        <v>6050</v>
      </c>
      <c r="G32" s="10">
        <f t="shared" si="2"/>
        <v>-8.4549999999580905E-2</v>
      </c>
      <c r="I32" s="10">
        <f t="shared" si="5"/>
        <v>-8.4549999999580905E-2</v>
      </c>
      <c r="O32" s="10">
        <f t="shared" ca="1" si="3"/>
        <v>2.1861079373894868E-3</v>
      </c>
      <c r="Q32" s="12">
        <f t="shared" si="4"/>
        <v>20673.877999999997</v>
      </c>
      <c r="R32" s="10" t="s">
        <v>61</v>
      </c>
    </row>
    <row r="33" spans="1:31" s="10" customFormat="1" x14ac:dyDescent="0.2">
      <c r="A33" s="10" t="s">
        <v>174</v>
      </c>
      <c r="B33" s="11" t="s">
        <v>50</v>
      </c>
      <c r="C33" s="13">
        <v>35727.285000000003</v>
      </c>
      <c r="D33" s="13" t="s">
        <v>61</v>
      </c>
      <c r="E33" s="10">
        <f t="shared" si="0"/>
        <v>6072.1020405184054</v>
      </c>
      <c r="F33" s="10">
        <f t="shared" si="1"/>
        <v>6072</v>
      </c>
      <c r="G33" s="10">
        <f t="shared" si="2"/>
        <v>0.16076800000155345</v>
      </c>
      <c r="I33" s="10">
        <f t="shared" si="5"/>
        <v>0.16076800000155345</v>
      </c>
      <c r="O33" s="10">
        <f t="shared" ca="1" si="3"/>
        <v>2.1500092457894197E-3</v>
      </c>
      <c r="Q33" s="12">
        <f t="shared" si="4"/>
        <v>20708.785000000003</v>
      </c>
      <c r="R33" s="10" t="s">
        <v>61</v>
      </c>
    </row>
    <row r="34" spans="1:31" s="10" customFormat="1" x14ac:dyDescent="0.2">
      <c r="A34" s="10" t="s">
        <v>174</v>
      </c>
      <c r="B34" s="11"/>
      <c r="C34" s="13">
        <v>36817.375999999997</v>
      </c>
      <c r="D34" s="13"/>
      <c r="E34" s="10">
        <f t="shared" si="0"/>
        <v>6763.990045260929</v>
      </c>
      <c r="F34" s="10">
        <f t="shared" si="1"/>
        <v>6764</v>
      </c>
      <c r="G34" s="10">
        <f t="shared" si="2"/>
        <v>-1.5684000005421694E-2</v>
      </c>
      <c r="I34" s="10">
        <f t="shared" si="5"/>
        <v>-1.5684000005421694E-2</v>
      </c>
      <c r="O34" s="10">
        <f t="shared" ca="1" si="3"/>
        <v>1.01454131000547E-3</v>
      </c>
      <c r="Q34" s="12">
        <f t="shared" si="4"/>
        <v>21798.875999999997</v>
      </c>
      <c r="R34" s="10" t="s">
        <v>61</v>
      </c>
      <c r="AA34" s="11" t="s">
        <v>26</v>
      </c>
      <c r="AE34" s="10" t="s">
        <v>27</v>
      </c>
    </row>
    <row r="35" spans="1:31" s="10" customFormat="1" x14ac:dyDescent="0.2">
      <c r="A35" s="10" t="s">
        <v>174</v>
      </c>
      <c r="B35" s="11"/>
      <c r="C35" s="13">
        <v>37173.406000000003</v>
      </c>
      <c r="D35" s="13"/>
      <c r="E35" s="10">
        <f t="shared" si="0"/>
        <v>6989.9646531867684</v>
      </c>
      <c r="F35" s="10">
        <f t="shared" si="1"/>
        <v>6990</v>
      </c>
      <c r="G35" s="10">
        <f t="shared" si="2"/>
        <v>-5.5689999993774109E-2</v>
      </c>
      <c r="I35" s="10">
        <f t="shared" si="5"/>
        <v>-5.5689999993774109E-2</v>
      </c>
      <c r="O35" s="10">
        <f t="shared" ca="1" si="3"/>
        <v>6.4370929629568169E-4</v>
      </c>
      <c r="Q35" s="12">
        <f t="shared" si="4"/>
        <v>22154.906000000003</v>
      </c>
      <c r="R35" s="10" t="s">
        <v>61</v>
      </c>
      <c r="AA35" s="11" t="s">
        <v>26</v>
      </c>
      <c r="AE35" s="10" t="s">
        <v>27</v>
      </c>
    </row>
    <row r="36" spans="1:31" s="10" customFormat="1" x14ac:dyDescent="0.2">
      <c r="A36" s="10" t="s">
        <v>174</v>
      </c>
      <c r="B36" s="11"/>
      <c r="C36" s="13">
        <v>37578.311999999998</v>
      </c>
      <c r="D36" s="13"/>
      <c r="E36" s="10">
        <f t="shared" si="0"/>
        <v>7246.9611832455203</v>
      </c>
      <c r="F36" s="10">
        <f t="shared" si="1"/>
        <v>7247</v>
      </c>
      <c r="G36" s="10">
        <f t="shared" si="2"/>
        <v>-6.115700000373181E-2</v>
      </c>
      <c r="I36" s="10">
        <f t="shared" si="5"/>
        <v>-6.115700000373181E-2</v>
      </c>
      <c r="O36" s="10">
        <f t="shared" ca="1" si="3"/>
        <v>2.2201094442216192E-4</v>
      </c>
      <c r="Q36" s="12">
        <f t="shared" si="4"/>
        <v>22559.811999999998</v>
      </c>
      <c r="R36" s="10" t="s">
        <v>61</v>
      </c>
      <c r="AA36" s="11" t="s">
        <v>26</v>
      </c>
      <c r="AE36" s="10" t="s">
        <v>27</v>
      </c>
    </row>
    <row r="37" spans="1:31" s="10" customFormat="1" x14ac:dyDescent="0.2">
      <c r="A37" s="10" t="s">
        <v>174</v>
      </c>
      <c r="B37" s="11"/>
      <c r="C37" s="13">
        <v>37904.434999999998</v>
      </c>
      <c r="D37" s="13"/>
      <c r="E37" s="10">
        <f t="shared" si="0"/>
        <v>7453.9536194463944</v>
      </c>
      <c r="F37" s="10">
        <f t="shared" si="1"/>
        <v>7454</v>
      </c>
      <c r="G37" s="10">
        <f t="shared" si="2"/>
        <v>-7.3073999999905936E-2</v>
      </c>
      <c r="I37" s="10">
        <f t="shared" si="5"/>
        <v>-7.3073999999905936E-2</v>
      </c>
      <c r="O37" s="10">
        <f t="shared" ca="1" si="3"/>
        <v>-1.1764492654211221E-4</v>
      </c>
      <c r="Q37" s="12">
        <f t="shared" si="4"/>
        <v>22885.934999999998</v>
      </c>
      <c r="R37" s="10" t="s">
        <v>61</v>
      </c>
      <c r="AA37" s="11" t="s">
        <v>26</v>
      </c>
      <c r="AE37" s="10" t="s">
        <v>27</v>
      </c>
    </row>
    <row r="38" spans="1:31" s="10" customFormat="1" x14ac:dyDescent="0.2">
      <c r="A38" s="10" t="s">
        <v>174</v>
      </c>
      <c r="B38" s="11"/>
      <c r="C38" s="13">
        <v>38287.349000000002</v>
      </c>
      <c r="D38" s="13"/>
      <c r="E38" s="10">
        <f t="shared" si="0"/>
        <v>7696.9916808999642</v>
      </c>
      <c r="F38" s="10">
        <f t="shared" si="1"/>
        <v>7697</v>
      </c>
      <c r="G38" s="10">
        <f t="shared" si="2"/>
        <v>-1.3106999998854008E-2</v>
      </c>
      <c r="I38" s="10">
        <f t="shared" si="5"/>
        <v>-1.3106999998854008E-2</v>
      </c>
      <c r="O38" s="10">
        <f t="shared" ca="1" si="3"/>
        <v>-5.1637138376104189E-4</v>
      </c>
      <c r="Q38" s="12">
        <f t="shared" si="4"/>
        <v>23268.849000000002</v>
      </c>
      <c r="R38" s="10" t="s">
        <v>61</v>
      </c>
      <c r="AA38" s="11" t="s">
        <v>26</v>
      </c>
      <c r="AE38" s="10" t="s">
        <v>27</v>
      </c>
    </row>
    <row r="39" spans="1:31" s="10" customFormat="1" x14ac:dyDescent="0.2">
      <c r="A39" s="10" t="s">
        <v>174</v>
      </c>
      <c r="B39" s="11"/>
      <c r="C39" s="13">
        <v>38561.56</v>
      </c>
      <c r="D39" s="13"/>
      <c r="E39" s="10">
        <f t="shared" si="0"/>
        <v>7871.0352255842618</v>
      </c>
      <c r="F39" s="10">
        <f t="shared" si="1"/>
        <v>7871</v>
      </c>
      <c r="G39" s="10">
        <f t="shared" si="2"/>
        <v>5.5498999994597398E-2</v>
      </c>
      <c r="I39" s="10">
        <f t="shared" si="5"/>
        <v>5.5498999994597398E-2</v>
      </c>
      <c r="O39" s="10">
        <f t="shared" ca="1" si="3"/>
        <v>-8.0187921732521525E-4</v>
      </c>
      <c r="Q39" s="12">
        <f t="shared" si="4"/>
        <v>23543.059999999998</v>
      </c>
      <c r="R39" s="10" t="s">
        <v>61</v>
      </c>
      <c r="AA39" s="11" t="s">
        <v>28</v>
      </c>
      <c r="AE39" s="10" t="s">
        <v>27</v>
      </c>
    </row>
    <row r="40" spans="1:31" s="10" customFormat="1" x14ac:dyDescent="0.2">
      <c r="A40" s="10" t="s">
        <v>174</v>
      </c>
      <c r="B40" s="11"/>
      <c r="C40" s="13">
        <v>38583.521999999997</v>
      </c>
      <c r="D40" s="13"/>
      <c r="E40" s="10">
        <f t="shared" si="0"/>
        <v>7884.9746529900058</v>
      </c>
      <c r="F40" s="10">
        <f t="shared" si="1"/>
        <v>7885</v>
      </c>
      <c r="G40" s="10">
        <f t="shared" si="2"/>
        <v>-3.9935000000696164E-2</v>
      </c>
      <c r="I40" s="10">
        <f t="shared" si="5"/>
        <v>-3.9935000000696164E-2</v>
      </c>
      <c r="O40" s="10">
        <f t="shared" ca="1" si="3"/>
        <v>-8.2485111197980361E-4</v>
      </c>
      <c r="Q40" s="12">
        <f t="shared" si="4"/>
        <v>23565.021999999997</v>
      </c>
      <c r="R40" s="10" t="s">
        <v>61</v>
      </c>
      <c r="AA40" s="11" t="s">
        <v>28</v>
      </c>
      <c r="AE40" s="10" t="s">
        <v>27</v>
      </c>
    </row>
    <row r="41" spans="1:31" s="10" customFormat="1" x14ac:dyDescent="0.2">
      <c r="A41" s="10" t="s">
        <v>174</v>
      </c>
      <c r="B41" s="11"/>
      <c r="C41" s="13">
        <v>38613.440000000002</v>
      </c>
      <c r="D41" s="13"/>
      <c r="E41" s="10">
        <f t="shared" si="0"/>
        <v>7903.9638064881001</v>
      </c>
      <c r="F41" s="10">
        <f t="shared" si="1"/>
        <v>7904</v>
      </c>
      <c r="G41" s="10">
        <f t="shared" si="2"/>
        <v>-5.7023999994271435E-2</v>
      </c>
      <c r="I41" s="10">
        <f t="shared" si="5"/>
        <v>-5.7023999994271435E-2</v>
      </c>
      <c r="O41" s="10">
        <f t="shared" ca="1" si="3"/>
        <v>-8.5602725472531602E-4</v>
      </c>
      <c r="Q41" s="12">
        <f t="shared" si="4"/>
        <v>23594.940000000002</v>
      </c>
      <c r="R41" s="10" t="s">
        <v>61</v>
      </c>
      <c r="AA41" s="11" t="s">
        <v>28</v>
      </c>
      <c r="AE41" s="10" t="s">
        <v>27</v>
      </c>
    </row>
    <row r="42" spans="1:31" s="10" customFormat="1" x14ac:dyDescent="0.2">
      <c r="A42" s="10" t="s">
        <v>174</v>
      </c>
      <c r="B42" s="11"/>
      <c r="C42" s="13">
        <v>38621.387999999999</v>
      </c>
      <c r="D42" s="13"/>
      <c r="E42" s="10">
        <f t="shared" si="0"/>
        <v>7909.0084549272588</v>
      </c>
      <c r="F42" s="10">
        <f t="shared" si="1"/>
        <v>7909</v>
      </c>
      <c r="G42" s="10">
        <f t="shared" si="2"/>
        <v>1.3320999998541083E-2</v>
      </c>
      <c r="I42" s="10">
        <f t="shared" si="5"/>
        <v>1.3320999998541083E-2</v>
      </c>
      <c r="O42" s="10">
        <f t="shared" ca="1" si="3"/>
        <v>-8.6423150281624006E-4</v>
      </c>
      <c r="Q42" s="12">
        <f t="shared" si="4"/>
        <v>23602.887999999999</v>
      </c>
      <c r="R42" s="10" t="s">
        <v>61</v>
      </c>
      <c r="AA42" s="11" t="s">
        <v>28</v>
      </c>
      <c r="AE42" s="10" t="s">
        <v>27</v>
      </c>
    </row>
    <row r="43" spans="1:31" s="10" customFormat="1" x14ac:dyDescent="0.2">
      <c r="A43" s="10" t="s">
        <v>174</v>
      </c>
      <c r="B43" s="11" t="s">
        <v>36</v>
      </c>
      <c r="C43" s="13">
        <v>38636.362000000001</v>
      </c>
      <c r="D43" s="13"/>
      <c r="E43" s="10">
        <f t="shared" si="0"/>
        <v>7918.5125522760272</v>
      </c>
      <c r="F43" s="10">
        <f t="shared" si="1"/>
        <v>7918.5</v>
      </c>
      <c r="G43" s="10">
        <f t="shared" si="2"/>
        <v>1.9776499997533392E-2</v>
      </c>
      <c r="I43" s="10">
        <f t="shared" si="5"/>
        <v>1.9776499997533392E-2</v>
      </c>
      <c r="O43" s="10">
        <f t="shared" ca="1" si="3"/>
        <v>-8.7981957418899713E-4</v>
      </c>
      <c r="Q43" s="12">
        <f t="shared" si="4"/>
        <v>23617.862000000001</v>
      </c>
      <c r="R43" s="10" t="s">
        <v>61</v>
      </c>
      <c r="AA43" s="11" t="s">
        <v>28</v>
      </c>
      <c r="AE43" s="10" t="s">
        <v>27</v>
      </c>
    </row>
    <row r="44" spans="1:31" s="10" customFormat="1" x14ac:dyDescent="0.2">
      <c r="A44" s="10" t="s">
        <v>174</v>
      </c>
      <c r="B44" s="11"/>
      <c r="C44" s="13">
        <v>38640.358999999997</v>
      </c>
      <c r="D44" s="13"/>
      <c r="E44" s="10">
        <f t="shared" si="0"/>
        <v>7921.0494747485109</v>
      </c>
      <c r="F44" s="10">
        <f t="shared" si="1"/>
        <v>7921</v>
      </c>
      <c r="G44" s="10">
        <f t="shared" si="2"/>
        <v>7.7948999998625368E-2</v>
      </c>
      <c r="I44" s="10">
        <f t="shared" si="5"/>
        <v>7.7948999998625368E-2</v>
      </c>
      <c r="O44" s="10">
        <f t="shared" ca="1" si="3"/>
        <v>-8.8392169823445915E-4</v>
      </c>
      <c r="Q44" s="12">
        <f t="shared" si="4"/>
        <v>23621.858999999997</v>
      </c>
      <c r="R44" s="10" t="s">
        <v>61</v>
      </c>
      <c r="AA44" s="11" t="s">
        <v>28</v>
      </c>
      <c r="AE44" s="10" t="s">
        <v>27</v>
      </c>
    </row>
    <row r="45" spans="1:31" s="10" customFormat="1" x14ac:dyDescent="0.2">
      <c r="A45" s="10" t="s">
        <v>174</v>
      </c>
      <c r="B45" s="11"/>
      <c r="C45" s="13">
        <v>38643.362000000001</v>
      </c>
      <c r="D45" s="13"/>
      <c r="E45" s="10">
        <f t="shared" si="0"/>
        <v>7922.955498812782</v>
      </c>
      <c r="F45" s="10">
        <f t="shared" si="1"/>
        <v>7923</v>
      </c>
      <c r="G45" s="10">
        <f t="shared" si="2"/>
        <v>-7.0113000001583714E-2</v>
      </c>
      <c r="I45" s="10">
        <f t="shared" si="5"/>
        <v>-7.0113000001583714E-2</v>
      </c>
      <c r="O45" s="10">
        <f t="shared" ca="1" si="3"/>
        <v>-8.8720339747083016E-4</v>
      </c>
      <c r="Q45" s="12">
        <f t="shared" si="4"/>
        <v>23624.862000000001</v>
      </c>
      <c r="R45" s="10" t="s">
        <v>61</v>
      </c>
      <c r="AA45" s="11" t="s">
        <v>28</v>
      </c>
      <c r="AE45" s="10" t="s">
        <v>27</v>
      </c>
    </row>
    <row r="46" spans="1:31" s="10" customFormat="1" x14ac:dyDescent="0.2">
      <c r="A46" s="10" t="s">
        <v>175</v>
      </c>
      <c r="B46" s="11"/>
      <c r="C46" s="13">
        <v>38990.058400000002</v>
      </c>
      <c r="D46" s="13"/>
      <c r="E46" s="10">
        <f t="shared" si="0"/>
        <v>8143.0060087678385</v>
      </c>
      <c r="F46" s="10">
        <f t="shared" si="1"/>
        <v>8143</v>
      </c>
      <c r="G46" s="10">
        <f t="shared" si="2"/>
        <v>9.4670000034966506E-3</v>
      </c>
      <c r="I46" s="10">
        <f t="shared" si="5"/>
        <v>9.4670000034966506E-3</v>
      </c>
      <c r="O46" s="10">
        <f t="shared" ca="1" si="3"/>
        <v>-1.2481903134715071E-3</v>
      </c>
      <c r="Q46" s="12">
        <f t="shared" si="4"/>
        <v>23971.558400000002</v>
      </c>
      <c r="R46" s="10" t="s">
        <v>61</v>
      </c>
      <c r="AA46" s="11" t="s">
        <v>28</v>
      </c>
      <c r="AE46" s="10" t="s">
        <v>27</v>
      </c>
    </row>
    <row r="47" spans="1:31" s="10" customFormat="1" x14ac:dyDescent="0.2">
      <c r="A47" s="10" t="s">
        <v>175</v>
      </c>
      <c r="B47" s="11"/>
      <c r="C47" s="13">
        <v>38990.824099999998</v>
      </c>
      <c r="D47" s="13"/>
      <c r="E47" s="10">
        <f t="shared" si="0"/>
        <v>8143.4920036482927</v>
      </c>
      <c r="F47" s="10">
        <f t="shared" si="1"/>
        <v>8143.5</v>
      </c>
      <c r="G47" s="10">
        <f t="shared" si="2"/>
        <v>-1.2598500004969537E-2</v>
      </c>
      <c r="I47" s="10">
        <f t="shared" si="5"/>
        <v>-1.2598500004969537E-2</v>
      </c>
      <c r="O47" s="10">
        <f t="shared" ca="1" si="3"/>
        <v>-1.2490107382805999E-3</v>
      </c>
      <c r="Q47" s="12">
        <f t="shared" si="4"/>
        <v>23972.324099999998</v>
      </c>
      <c r="R47" s="10" t="s">
        <v>61</v>
      </c>
      <c r="AA47" s="11" t="s">
        <v>28</v>
      </c>
      <c r="AE47" s="10" t="s">
        <v>27</v>
      </c>
    </row>
    <row r="48" spans="1:31" s="10" customFormat="1" x14ac:dyDescent="0.2">
      <c r="A48" s="10" t="s">
        <v>32</v>
      </c>
      <c r="B48" s="11"/>
      <c r="C48" s="13">
        <v>41148.553</v>
      </c>
      <c r="D48" s="13"/>
      <c r="E48" s="10">
        <f t="shared" si="0"/>
        <v>9513.0168812927204</v>
      </c>
      <c r="F48" s="10">
        <f t="shared" si="1"/>
        <v>9513</v>
      </c>
      <c r="G48" s="10">
        <f t="shared" si="2"/>
        <v>2.659700000367593E-2</v>
      </c>
      <c r="I48" s="10">
        <f t="shared" si="5"/>
        <v>2.659700000367593E-2</v>
      </c>
      <c r="O48" s="10">
        <f t="shared" ca="1" si="3"/>
        <v>-3.4961542903848199E-3</v>
      </c>
      <c r="Q48" s="12">
        <f t="shared" si="4"/>
        <v>26130.053</v>
      </c>
      <c r="AA48" s="11"/>
      <c r="AB48" s="10">
        <v>10</v>
      </c>
      <c r="AC48" s="10" t="s">
        <v>31</v>
      </c>
      <c r="AE48" s="10" t="s">
        <v>33</v>
      </c>
    </row>
    <row r="49" spans="1:31" s="10" customFormat="1" x14ac:dyDescent="0.2">
      <c r="A49" s="10" t="s">
        <v>30</v>
      </c>
      <c r="B49" s="11"/>
      <c r="C49" s="13">
        <v>41148.553</v>
      </c>
      <c r="D49" s="13"/>
      <c r="E49" s="10">
        <f t="shared" si="0"/>
        <v>9513.0168812927204</v>
      </c>
      <c r="F49" s="10">
        <f t="shared" si="1"/>
        <v>9513</v>
      </c>
      <c r="G49" s="10">
        <f t="shared" si="2"/>
        <v>2.659700000367593E-2</v>
      </c>
      <c r="I49" s="10">
        <f t="shared" si="5"/>
        <v>2.659700000367593E-2</v>
      </c>
      <c r="O49" s="10">
        <f t="shared" ca="1" si="3"/>
        <v>-3.4961542903848199E-3</v>
      </c>
      <c r="Q49" s="12">
        <f t="shared" si="4"/>
        <v>26130.053</v>
      </c>
      <c r="AA49" s="11" t="s">
        <v>29</v>
      </c>
      <c r="AE49" s="10" t="s">
        <v>27</v>
      </c>
    </row>
    <row r="50" spans="1:31" s="10" customFormat="1" x14ac:dyDescent="0.2">
      <c r="A50" s="46" t="s">
        <v>158</v>
      </c>
      <c r="B50" s="11" t="s">
        <v>50</v>
      </c>
      <c r="C50" s="13">
        <v>45574.183700000001</v>
      </c>
      <c r="D50" s="13" t="s">
        <v>61</v>
      </c>
      <c r="E50" s="10">
        <f t="shared" si="0"/>
        <v>12321.994108652892</v>
      </c>
      <c r="F50" s="10">
        <f t="shared" si="1"/>
        <v>12322</v>
      </c>
      <c r="G50" s="10">
        <f t="shared" si="2"/>
        <v>-9.2819999990751967E-3</v>
      </c>
      <c r="J50" s="10">
        <f>+G50</f>
        <v>-9.2819999990751967E-3</v>
      </c>
      <c r="O50" s="10">
        <f t="shared" ca="1" si="3"/>
        <v>-8.1053008678662018E-3</v>
      </c>
      <c r="Q50" s="12">
        <f t="shared" si="4"/>
        <v>30555.683700000001</v>
      </c>
    </row>
    <row r="51" spans="1:31" s="10" customFormat="1" x14ac:dyDescent="0.2">
      <c r="A51" s="10" t="s">
        <v>35</v>
      </c>
      <c r="B51" s="11"/>
      <c r="C51" s="13">
        <v>45914.514000000003</v>
      </c>
      <c r="D51" s="13"/>
      <c r="E51" s="10">
        <f t="shared" si="0"/>
        <v>12538.004012615431</v>
      </c>
      <c r="F51" s="10">
        <f t="shared" si="1"/>
        <v>12538</v>
      </c>
      <c r="G51" s="10">
        <f t="shared" si="2"/>
        <v>6.3220000010915101E-3</v>
      </c>
      <c r="I51" s="10">
        <f>+G51</f>
        <v>6.3220000010915101E-3</v>
      </c>
      <c r="O51" s="10">
        <f t="shared" ca="1" si="3"/>
        <v>-8.459724385394142E-3</v>
      </c>
      <c r="Q51" s="12">
        <f t="shared" si="4"/>
        <v>30896.014000000003</v>
      </c>
      <c r="AA51" s="11" t="s">
        <v>29</v>
      </c>
      <c r="AB51" s="10">
        <v>12</v>
      </c>
      <c r="AC51" s="10" t="s">
        <v>34</v>
      </c>
      <c r="AE51" s="10" t="s">
        <v>33</v>
      </c>
    </row>
    <row r="52" spans="1:31" s="10" customFormat="1" x14ac:dyDescent="0.2">
      <c r="A52" s="47" t="s">
        <v>49</v>
      </c>
      <c r="B52" s="48" t="s">
        <v>50</v>
      </c>
      <c r="C52" s="49">
        <v>55386.57</v>
      </c>
      <c r="D52" s="49">
        <v>0.01</v>
      </c>
      <c r="E52" s="10">
        <f t="shared" si="0"/>
        <v>18549.980927065222</v>
      </c>
      <c r="F52" s="10">
        <f t="shared" si="1"/>
        <v>18550</v>
      </c>
      <c r="G52" s="10">
        <f t="shared" si="2"/>
        <v>-3.0050000001210719E-2</v>
      </c>
      <c r="I52" s="10">
        <f>+G52</f>
        <v>-3.0050000001210719E-2</v>
      </c>
      <c r="O52" s="10">
        <f t="shared" ca="1" si="3"/>
        <v>-1.8324512289921754E-2</v>
      </c>
      <c r="Q52" s="12">
        <f t="shared" si="4"/>
        <v>40368.07</v>
      </c>
    </row>
    <row r="53" spans="1:31" s="10" customFormat="1" x14ac:dyDescent="0.2">
      <c r="A53" s="50" t="s">
        <v>51</v>
      </c>
      <c r="B53" s="51" t="s">
        <v>50</v>
      </c>
      <c r="C53" s="52">
        <v>56886.478999999999</v>
      </c>
      <c r="D53" s="52">
        <v>0.01</v>
      </c>
      <c r="E53" s="10">
        <f t="shared" si="0"/>
        <v>19501.983140922013</v>
      </c>
      <c r="F53" s="10">
        <f t="shared" si="1"/>
        <v>19502</v>
      </c>
      <c r="G53" s="10">
        <f t="shared" si="2"/>
        <v>-2.6562000006379094E-2</v>
      </c>
      <c r="I53" s="10">
        <f>+G53</f>
        <v>-2.6562000006379094E-2</v>
      </c>
      <c r="O53" s="10">
        <f t="shared" ca="1" si="3"/>
        <v>-1.988660112643378E-2</v>
      </c>
      <c r="Q53" s="12">
        <f t="shared" si="4"/>
        <v>41867.978999999999</v>
      </c>
    </row>
    <row r="54" spans="1:31" s="10" customFormat="1" x14ac:dyDescent="0.2">
      <c r="A54" s="55" t="s">
        <v>0</v>
      </c>
      <c r="B54" s="53" t="s">
        <v>50</v>
      </c>
      <c r="C54" s="54">
        <v>58063.425999999999</v>
      </c>
      <c r="D54" s="54">
        <v>0.01</v>
      </c>
      <c r="E54" s="10">
        <f>+(C54-C$7)/C$8</f>
        <v>20248.999226292595</v>
      </c>
      <c r="F54" s="10">
        <f t="shared" si="1"/>
        <v>20249</v>
      </c>
      <c r="G54" s="10">
        <f>+C54-(C$7+F54*C$8)</f>
        <v>-1.21900000522146E-3</v>
      </c>
      <c r="I54" s="10">
        <f>+G54</f>
        <v>-1.21900000522146E-3</v>
      </c>
      <c r="O54" s="10">
        <f ca="1">+C$11+C$12*F54</f>
        <v>-2.11123157912179E-2</v>
      </c>
      <c r="Q54" s="12">
        <f>+C54-15018.5</f>
        <v>43044.925999999999</v>
      </c>
    </row>
    <row r="55" spans="1:31" s="10" customFormat="1" x14ac:dyDescent="0.2">
      <c r="A55" s="56" t="s">
        <v>176</v>
      </c>
      <c r="B55" s="57" t="s">
        <v>36</v>
      </c>
      <c r="C55" s="58">
        <v>59432.544999999998</v>
      </c>
      <c r="D55" s="56">
        <v>0.01</v>
      </c>
      <c r="E55" s="10">
        <f t="shared" ref="E55:E56" si="6">+(C55-C$7)/C$8</f>
        <v>21117.988157643358</v>
      </c>
      <c r="F55" s="10">
        <f t="shared" ref="F55:F56" si="7">ROUND(2*E55,0)/2</f>
        <v>21118</v>
      </c>
      <c r="G55" s="10">
        <f t="shared" ref="G55:G56" si="8">+C55-(C$7+F55*C$8)</f>
        <v>-1.8658000000868924E-2</v>
      </c>
      <c r="I55" s="10">
        <f t="shared" ref="I55:I56" si="9">+G55</f>
        <v>-1.8658000000868924E-2</v>
      </c>
      <c r="O55" s="10">
        <f t="shared" ref="O55:O56" ca="1" si="10">+C$11+C$12*F55</f>
        <v>-2.2538214109420581E-2</v>
      </c>
      <c r="Q55" s="12">
        <f t="shared" ref="Q55:Q56" si="11">+C55-15018.5</f>
        <v>44414.044999999998</v>
      </c>
    </row>
    <row r="56" spans="1:31" s="10" customFormat="1" x14ac:dyDescent="0.2">
      <c r="A56" s="56" t="s">
        <v>176</v>
      </c>
      <c r="B56" s="57" t="s">
        <v>36</v>
      </c>
      <c r="C56" s="58">
        <v>59440.41</v>
      </c>
      <c r="D56" s="56">
        <v>0.01</v>
      </c>
      <c r="E56" s="10">
        <f t="shared" si="6"/>
        <v>21122.980125430731</v>
      </c>
      <c r="F56" s="10">
        <f t="shared" si="7"/>
        <v>21123</v>
      </c>
      <c r="G56" s="10">
        <f t="shared" si="8"/>
        <v>-3.131299999949988E-2</v>
      </c>
      <c r="I56" s="10">
        <f t="shared" si="9"/>
        <v>-3.131299999949988E-2</v>
      </c>
      <c r="O56" s="10">
        <f t="shared" ca="1" si="10"/>
        <v>-2.2546418357511502E-2</v>
      </c>
      <c r="Q56" s="12">
        <f t="shared" si="11"/>
        <v>44421.91</v>
      </c>
    </row>
    <row r="57" spans="1:31" s="10" customFormat="1" x14ac:dyDescent="0.2">
      <c r="B57" s="11"/>
    </row>
    <row r="58" spans="1:31" s="10" customFormat="1" x14ac:dyDescent="0.2">
      <c r="B58" s="11"/>
    </row>
    <row r="59" spans="1:31" s="10" customFormat="1" x14ac:dyDescent="0.2"/>
    <row r="60" spans="1:31" s="10" customFormat="1" x14ac:dyDescent="0.2"/>
    <row r="61" spans="1:31" s="10" customFormat="1" x14ac:dyDescent="0.2"/>
    <row r="62" spans="1:31" s="10" customFormat="1" x14ac:dyDescent="0.2"/>
    <row r="63" spans="1:31" s="10" customFormat="1" x14ac:dyDescent="0.2"/>
    <row r="64" spans="1:31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</sheetData>
  <phoneticPr fontId="8" type="noConversion"/>
  <hyperlinks>
    <hyperlink ref="H64837" r:id="rId1" display="http://vsolj.cetus-net.org/bulletin.html" xr:uid="{00000000-0004-0000-0000-000000000000}"/>
    <hyperlink ref="H64830" r:id="rId2" display="https://www.aavso.org/ejaavso" xr:uid="{00000000-0004-0000-0000-000001000000}"/>
    <hyperlink ref="AP1688" r:id="rId3" display="http://cdsbib.u-strasbg.fr/cgi-bin/cdsbib?1990RMxAA..21..381G" xr:uid="{00000000-0004-0000-0000-000002000000}"/>
    <hyperlink ref="AP1685" r:id="rId4" display="http://cdsbib.u-strasbg.fr/cgi-bin/cdsbib?1990RMxAA..21..381G" xr:uid="{00000000-0004-0000-0000-000003000000}"/>
    <hyperlink ref="AP1687" r:id="rId5" display="http://cdsbib.u-strasbg.fr/cgi-bin/cdsbib?1990RMxAA..21..381G" xr:uid="{00000000-0004-0000-0000-000004000000}"/>
    <hyperlink ref="AP1663" r:id="rId6" display="http://cdsbib.u-strasbg.fr/cgi-bin/cdsbib?1990RMxAA..21..381G" xr:uid="{00000000-0004-0000-0000-000005000000}"/>
    <hyperlink ref="I64837" r:id="rId7" display="http://vsolj.cetus-net.org/bulletin.html" xr:uid="{00000000-0004-0000-0000-000006000000}"/>
    <hyperlink ref="AQ1824" r:id="rId8" display="http://cdsbib.u-strasbg.fr/cgi-bin/cdsbib?1990RMxAA..21..381G" xr:uid="{00000000-0004-0000-0000-000007000000}"/>
    <hyperlink ref="AQ3468" r:id="rId9" display="http://cdsbib.u-strasbg.fr/cgi-bin/cdsbib?1990RMxAA..21..381G" xr:uid="{00000000-0004-0000-0000-000008000000}"/>
    <hyperlink ref="AQ1825" r:id="rId10" display="http://cdsbib.u-strasbg.fr/cgi-bin/cdsbib?1990RMxAA..21..381G" xr:uid="{00000000-0004-0000-0000-000009000000}"/>
    <hyperlink ref="H64834" r:id="rId11" display="https://www.aavso.org/ejaavso" xr:uid="{00000000-0004-0000-0000-00000A000000}"/>
    <hyperlink ref="H2675" r:id="rId12" display="http://vsolj.cetus-net.org/bulletin.html" xr:uid="{00000000-0004-0000-0000-00000B000000}"/>
    <hyperlink ref="AP5913" r:id="rId13" display="http://cdsbib.u-strasbg.fr/cgi-bin/cdsbib?1990RMxAA..21..381G" xr:uid="{00000000-0004-0000-0000-00000C000000}"/>
    <hyperlink ref="AP5916" r:id="rId14" display="http://cdsbib.u-strasbg.fr/cgi-bin/cdsbib?1990RMxAA..21..381G" xr:uid="{00000000-0004-0000-0000-00000D000000}"/>
    <hyperlink ref="AP5914" r:id="rId15" display="http://cdsbib.u-strasbg.fr/cgi-bin/cdsbib?1990RMxAA..21..381G" xr:uid="{00000000-0004-0000-0000-00000E000000}"/>
    <hyperlink ref="AP5892" r:id="rId16" display="http://cdsbib.u-strasbg.fr/cgi-bin/cdsbib?1990RMxAA..21..381G" xr:uid="{00000000-0004-0000-0000-00000F000000}"/>
    <hyperlink ref="I2675" r:id="rId17" display="http://vsolj.cetus-net.org/bulletin.html" xr:uid="{00000000-0004-0000-0000-000010000000}"/>
    <hyperlink ref="AQ6026" r:id="rId18" display="http://cdsbib.u-strasbg.fr/cgi-bin/cdsbib?1990RMxAA..21..381G" xr:uid="{00000000-0004-0000-0000-000011000000}"/>
    <hyperlink ref="AQ578" r:id="rId19" display="http://cdsbib.u-strasbg.fr/cgi-bin/cdsbib?1990RMxAA..21..381G" xr:uid="{00000000-0004-0000-0000-000012000000}"/>
    <hyperlink ref="AQ602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workbookViewId="0">
      <selection activeCell="A33" sqref="A33:D40"/>
    </sheetView>
  </sheetViews>
  <sheetFormatPr defaultRowHeight="12.75" x14ac:dyDescent="0.2"/>
  <cols>
    <col min="1" max="1" width="19.7109375" style="33" customWidth="1"/>
    <col min="2" max="2" width="4.42578125" style="15" customWidth="1"/>
    <col min="3" max="3" width="12.7109375" style="3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3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2" t="s">
        <v>52</v>
      </c>
      <c r="I1" s="34" t="s">
        <v>53</v>
      </c>
      <c r="J1" s="35" t="s">
        <v>54</v>
      </c>
    </row>
    <row r="2" spans="1:16" x14ac:dyDescent="0.2">
      <c r="I2" s="36" t="s">
        <v>55</v>
      </c>
      <c r="J2" s="37" t="s">
        <v>56</v>
      </c>
    </row>
    <row r="3" spans="1:16" x14ac:dyDescent="0.2">
      <c r="A3" s="38" t="s">
        <v>57</v>
      </c>
      <c r="I3" s="36" t="s">
        <v>58</v>
      </c>
      <c r="J3" s="37" t="s">
        <v>26</v>
      </c>
    </row>
    <row r="4" spans="1:16" x14ac:dyDescent="0.2">
      <c r="I4" s="36" t="s">
        <v>59</v>
      </c>
      <c r="J4" s="37" t="s">
        <v>26</v>
      </c>
    </row>
    <row r="5" spans="1:16" ht="13.5" thickBot="1" x14ac:dyDescent="0.25">
      <c r="I5" s="39" t="s">
        <v>60</v>
      </c>
      <c r="J5" s="40" t="s">
        <v>61</v>
      </c>
    </row>
    <row r="10" spans="1:16" ht="13.5" thickBot="1" x14ac:dyDescent="0.25"/>
    <row r="11" spans="1:16" ht="12.75" customHeight="1" thickBot="1" x14ac:dyDescent="0.25">
      <c r="A11" s="33" t="str">
        <f t="shared" ref="A11:A40" si="0">P11</f>
        <v>IBVS 89 </v>
      </c>
      <c r="B11" s="18" t="str">
        <f t="shared" ref="B11:B40" si="1">IF(H11=INT(H11),"I","II")</f>
        <v>I</v>
      </c>
      <c r="C11" s="33">
        <f t="shared" ref="C11:C40" si="2">1*G11</f>
        <v>26546.477999999999</v>
      </c>
      <c r="D11" s="15" t="str">
        <f t="shared" ref="D11:D40" si="3">VLOOKUP(F11,I$1:J$5,2,FALSE)</f>
        <v>vis</v>
      </c>
      <c r="E11" s="41">
        <f>VLOOKUP(C11,Active!C$21:E$973,3,FALSE)</f>
        <v>244.98280262336897</v>
      </c>
      <c r="F11" s="18" t="s">
        <v>60</v>
      </c>
      <c r="G11" s="15" t="str">
        <f t="shared" ref="G11:G40" si="4">MID(I11,3,LEN(I11)-3)</f>
        <v>26546.478</v>
      </c>
      <c r="H11" s="33">
        <f t="shared" ref="H11:H40" si="5">1*K11</f>
        <v>-16473</v>
      </c>
      <c r="I11" s="42" t="s">
        <v>69</v>
      </c>
      <c r="J11" s="43" t="s">
        <v>70</v>
      </c>
      <c r="K11" s="42">
        <v>-16473</v>
      </c>
      <c r="L11" s="42" t="s">
        <v>71</v>
      </c>
      <c r="M11" s="43" t="s">
        <v>66</v>
      </c>
      <c r="N11" s="43"/>
      <c r="O11" s="44" t="s">
        <v>67</v>
      </c>
      <c r="P11" s="45" t="s">
        <v>68</v>
      </c>
    </row>
    <row r="12" spans="1:16" ht="12.75" customHeight="1" thickBot="1" x14ac:dyDescent="0.25">
      <c r="A12" s="33" t="str">
        <f t="shared" si="0"/>
        <v>IBVS 89 </v>
      </c>
      <c r="B12" s="18" t="str">
        <f t="shared" si="1"/>
        <v>I</v>
      </c>
      <c r="C12" s="33">
        <f t="shared" si="2"/>
        <v>26929.416000000001</v>
      </c>
      <c r="D12" s="15" t="str">
        <f t="shared" si="3"/>
        <v>vis</v>
      </c>
      <c r="E12" s="41">
        <f>VLOOKUP(C12,Active!C$21:E$973,3,FALSE)</f>
        <v>488.03609703649187</v>
      </c>
      <c r="F12" s="18" t="s">
        <v>60</v>
      </c>
      <c r="G12" s="15" t="str">
        <f t="shared" si="4"/>
        <v>26929.416</v>
      </c>
      <c r="H12" s="33">
        <f t="shared" si="5"/>
        <v>-16230</v>
      </c>
      <c r="I12" s="42" t="s">
        <v>72</v>
      </c>
      <c r="J12" s="43" t="s">
        <v>73</v>
      </c>
      <c r="K12" s="42">
        <v>-16230</v>
      </c>
      <c r="L12" s="42" t="s">
        <v>74</v>
      </c>
      <c r="M12" s="43" t="s">
        <v>66</v>
      </c>
      <c r="N12" s="43"/>
      <c r="O12" s="44" t="s">
        <v>67</v>
      </c>
      <c r="P12" s="45" t="s">
        <v>68</v>
      </c>
    </row>
    <row r="13" spans="1:16" ht="12.75" customHeight="1" thickBot="1" x14ac:dyDescent="0.25">
      <c r="A13" s="33" t="str">
        <f t="shared" si="0"/>
        <v>IBVS 89 </v>
      </c>
      <c r="B13" s="18" t="str">
        <f t="shared" si="1"/>
        <v>I</v>
      </c>
      <c r="C13" s="33">
        <f t="shared" si="2"/>
        <v>27386.227999999999</v>
      </c>
      <c r="D13" s="15" t="str">
        <f t="shared" si="3"/>
        <v>vis</v>
      </c>
      <c r="E13" s="41">
        <f>VLOOKUP(C13,Active!C$21:E$973,3,FALSE)</f>
        <v>777.97771037193115</v>
      </c>
      <c r="F13" s="18" t="s">
        <v>60</v>
      </c>
      <c r="G13" s="15" t="str">
        <f t="shared" si="4"/>
        <v>27386.228</v>
      </c>
      <c r="H13" s="33">
        <f t="shared" si="5"/>
        <v>-15940</v>
      </c>
      <c r="I13" s="42" t="s">
        <v>75</v>
      </c>
      <c r="J13" s="43" t="s">
        <v>76</v>
      </c>
      <c r="K13" s="42">
        <v>-15940</v>
      </c>
      <c r="L13" s="42" t="s">
        <v>77</v>
      </c>
      <c r="M13" s="43" t="s">
        <v>66</v>
      </c>
      <c r="N13" s="43"/>
      <c r="O13" s="44" t="s">
        <v>67</v>
      </c>
      <c r="P13" s="45" t="s">
        <v>68</v>
      </c>
    </row>
    <row r="14" spans="1:16" ht="12.75" customHeight="1" thickBot="1" x14ac:dyDescent="0.25">
      <c r="A14" s="33" t="str">
        <f t="shared" si="0"/>
        <v>IBVS 89 </v>
      </c>
      <c r="B14" s="18" t="str">
        <f t="shared" si="1"/>
        <v>I</v>
      </c>
      <c r="C14" s="33">
        <f t="shared" si="2"/>
        <v>27416.217000000001</v>
      </c>
      <c r="D14" s="15" t="str">
        <f t="shared" si="3"/>
        <v>vis</v>
      </c>
      <c r="E14" s="41">
        <f>VLOOKUP(C14,Active!C$21:E$973,3,FALSE)</f>
        <v>797.01192804203822</v>
      </c>
      <c r="F14" s="18" t="s">
        <v>60</v>
      </c>
      <c r="G14" s="15" t="str">
        <f t="shared" si="4"/>
        <v>27416.217</v>
      </c>
      <c r="H14" s="33">
        <f t="shared" si="5"/>
        <v>-15921</v>
      </c>
      <c r="I14" s="42" t="s">
        <v>78</v>
      </c>
      <c r="J14" s="43" t="s">
        <v>79</v>
      </c>
      <c r="K14" s="42">
        <v>-15921</v>
      </c>
      <c r="L14" s="42" t="s">
        <v>80</v>
      </c>
      <c r="M14" s="43" t="s">
        <v>66</v>
      </c>
      <c r="N14" s="43"/>
      <c r="O14" s="44" t="s">
        <v>67</v>
      </c>
      <c r="P14" s="45" t="s">
        <v>68</v>
      </c>
    </row>
    <row r="15" spans="1:16" ht="12.75" customHeight="1" thickBot="1" x14ac:dyDescent="0.25">
      <c r="A15" s="33" t="str">
        <f t="shared" si="0"/>
        <v>IBVS 89 </v>
      </c>
      <c r="B15" s="18" t="str">
        <f t="shared" si="1"/>
        <v>I</v>
      </c>
      <c r="C15" s="33">
        <f t="shared" si="2"/>
        <v>27416.235000000001</v>
      </c>
      <c r="D15" s="15" t="str">
        <f t="shared" si="3"/>
        <v>vis</v>
      </c>
      <c r="E15" s="41">
        <f>VLOOKUP(C15,Active!C$21:E$973,3,FALSE)</f>
        <v>797.02335276170425</v>
      </c>
      <c r="F15" s="18" t="s">
        <v>60</v>
      </c>
      <c r="G15" s="15" t="str">
        <f t="shared" si="4"/>
        <v>27416.235</v>
      </c>
      <c r="H15" s="33">
        <f t="shared" si="5"/>
        <v>-15921</v>
      </c>
      <c r="I15" s="42" t="s">
        <v>81</v>
      </c>
      <c r="J15" s="43" t="s">
        <v>82</v>
      </c>
      <c r="K15" s="42">
        <v>-15921</v>
      </c>
      <c r="L15" s="42" t="s">
        <v>83</v>
      </c>
      <c r="M15" s="43" t="s">
        <v>66</v>
      </c>
      <c r="N15" s="43"/>
      <c r="O15" s="44" t="s">
        <v>67</v>
      </c>
      <c r="P15" s="45" t="s">
        <v>68</v>
      </c>
    </row>
    <row r="16" spans="1:16" ht="12.75" customHeight="1" thickBot="1" x14ac:dyDescent="0.25">
      <c r="A16" s="33" t="str">
        <f t="shared" si="0"/>
        <v>IBVS 89 </v>
      </c>
      <c r="B16" s="18" t="str">
        <f t="shared" si="1"/>
        <v>I</v>
      </c>
      <c r="C16" s="33">
        <f t="shared" si="2"/>
        <v>36817.375999999997</v>
      </c>
      <c r="D16" s="15" t="str">
        <f t="shared" si="3"/>
        <v>vis</v>
      </c>
      <c r="E16" s="41">
        <f>VLOOKUP(C16,Active!C$21:E$973,3,FALSE)</f>
        <v>6763.990045260929</v>
      </c>
      <c r="F16" s="18" t="s">
        <v>60</v>
      </c>
      <c r="G16" s="15" t="str">
        <f t="shared" si="4"/>
        <v>36817.376</v>
      </c>
      <c r="H16" s="33">
        <f t="shared" si="5"/>
        <v>-9954</v>
      </c>
      <c r="I16" s="42" t="s">
        <v>104</v>
      </c>
      <c r="J16" s="43" t="s">
        <v>105</v>
      </c>
      <c r="K16" s="42">
        <v>-9954</v>
      </c>
      <c r="L16" s="42" t="s">
        <v>106</v>
      </c>
      <c r="M16" s="43" t="s">
        <v>66</v>
      </c>
      <c r="N16" s="43"/>
      <c r="O16" s="44" t="s">
        <v>67</v>
      </c>
      <c r="P16" s="45" t="s">
        <v>68</v>
      </c>
    </row>
    <row r="17" spans="1:16" ht="12.75" customHeight="1" thickBot="1" x14ac:dyDescent="0.25">
      <c r="A17" s="33" t="str">
        <f t="shared" si="0"/>
        <v>IBVS 89 </v>
      </c>
      <c r="B17" s="18" t="str">
        <f t="shared" si="1"/>
        <v>I</v>
      </c>
      <c r="C17" s="33">
        <f t="shared" si="2"/>
        <v>37173.406000000003</v>
      </c>
      <c r="D17" s="15" t="str">
        <f t="shared" si="3"/>
        <v>vis</v>
      </c>
      <c r="E17" s="41">
        <f>VLOOKUP(C17,Active!C$21:E$973,3,FALSE)</f>
        <v>6989.9646531867684</v>
      </c>
      <c r="F17" s="18" t="s">
        <v>60</v>
      </c>
      <c r="G17" s="15" t="str">
        <f t="shared" si="4"/>
        <v>37173.406</v>
      </c>
      <c r="H17" s="33">
        <f t="shared" si="5"/>
        <v>-9728</v>
      </c>
      <c r="I17" s="42" t="s">
        <v>107</v>
      </c>
      <c r="J17" s="43" t="s">
        <v>108</v>
      </c>
      <c r="K17" s="42">
        <v>-9728</v>
      </c>
      <c r="L17" s="42" t="s">
        <v>109</v>
      </c>
      <c r="M17" s="43" t="s">
        <v>66</v>
      </c>
      <c r="N17" s="43"/>
      <c r="O17" s="44" t="s">
        <v>67</v>
      </c>
      <c r="P17" s="45" t="s">
        <v>68</v>
      </c>
    </row>
    <row r="18" spans="1:16" ht="12.75" customHeight="1" thickBot="1" x14ac:dyDescent="0.25">
      <c r="A18" s="33" t="str">
        <f t="shared" si="0"/>
        <v>IBVS 89 </v>
      </c>
      <c r="B18" s="18" t="str">
        <f t="shared" si="1"/>
        <v>I</v>
      </c>
      <c r="C18" s="33">
        <f t="shared" si="2"/>
        <v>37578.311999999998</v>
      </c>
      <c r="D18" s="15" t="str">
        <f t="shared" si="3"/>
        <v>vis</v>
      </c>
      <c r="E18" s="41">
        <f>VLOOKUP(C18,Active!C$21:E$973,3,FALSE)</f>
        <v>7246.9611832455203</v>
      </c>
      <c r="F18" s="18" t="s">
        <v>60</v>
      </c>
      <c r="G18" s="15" t="str">
        <f t="shared" si="4"/>
        <v>37578.312</v>
      </c>
      <c r="H18" s="33">
        <f t="shared" si="5"/>
        <v>-9471</v>
      </c>
      <c r="I18" s="42" t="s">
        <v>110</v>
      </c>
      <c r="J18" s="43" t="s">
        <v>111</v>
      </c>
      <c r="K18" s="42">
        <v>-9471</v>
      </c>
      <c r="L18" s="42" t="s">
        <v>112</v>
      </c>
      <c r="M18" s="43" t="s">
        <v>66</v>
      </c>
      <c r="N18" s="43"/>
      <c r="O18" s="44" t="s">
        <v>67</v>
      </c>
      <c r="P18" s="45" t="s">
        <v>68</v>
      </c>
    </row>
    <row r="19" spans="1:16" ht="12.75" customHeight="1" thickBot="1" x14ac:dyDescent="0.25">
      <c r="A19" s="33" t="str">
        <f t="shared" si="0"/>
        <v>IBVS 89 </v>
      </c>
      <c r="B19" s="18" t="str">
        <f t="shared" si="1"/>
        <v>I</v>
      </c>
      <c r="C19" s="33">
        <f t="shared" si="2"/>
        <v>37904.434999999998</v>
      </c>
      <c r="D19" s="15" t="str">
        <f t="shared" si="3"/>
        <v>vis</v>
      </c>
      <c r="E19" s="41">
        <f>VLOOKUP(C19,Active!C$21:E$973,3,FALSE)</f>
        <v>7453.9536194463944</v>
      </c>
      <c r="F19" s="18" t="s">
        <v>60</v>
      </c>
      <c r="G19" s="15" t="str">
        <f t="shared" si="4"/>
        <v>37904.435</v>
      </c>
      <c r="H19" s="33">
        <f t="shared" si="5"/>
        <v>-9264</v>
      </c>
      <c r="I19" s="42" t="s">
        <v>113</v>
      </c>
      <c r="J19" s="43" t="s">
        <v>114</v>
      </c>
      <c r="K19" s="42">
        <v>-9264</v>
      </c>
      <c r="L19" s="42" t="s">
        <v>115</v>
      </c>
      <c r="M19" s="43" t="s">
        <v>66</v>
      </c>
      <c r="N19" s="43"/>
      <c r="O19" s="44" t="s">
        <v>67</v>
      </c>
      <c r="P19" s="45" t="s">
        <v>68</v>
      </c>
    </row>
    <row r="20" spans="1:16" ht="12.75" customHeight="1" thickBot="1" x14ac:dyDescent="0.25">
      <c r="A20" s="33" t="str">
        <f t="shared" si="0"/>
        <v>IBVS 89 </v>
      </c>
      <c r="B20" s="18" t="str">
        <f t="shared" si="1"/>
        <v>I</v>
      </c>
      <c r="C20" s="33">
        <f t="shared" si="2"/>
        <v>38287.349000000002</v>
      </c>
      <c r="D20" s="15" t="str">
        <f t="shared" si="3"/>
        <v>vis</v>
      </c>
      <c r="E20" s="41">
        <f>VLOOKUP(C20,Active!C$21:E$973,3,FALSE)</f>
        <v>7696.9916808999642</v>
      </c>
      <c r="F20" s="18" t="s">
        <v>60</v>
      </c>
      <c r="G20" s="15" t="str">
        <f t="shared" si="4"/>
        <v>38287.349</v>
      </c>
      <c r="H20" s="33">
        <f t="shared" si="5"/>
        <v>-9021</v>
      </c>
      <c r="I20" s="42" t="s">
        <v>116</v>
      </c>
      <c r="J20" s="43" t="s">
        <v>117</v>
      </c>
      <c r="K20" s="42">
        <v>-9021</v>
      </c>
      <c r="L20" s="42" t="s">
        <v>118</v>
      </c>
      <c r="M20" s="43" t="s">
        <v>66</v>
      </c>
      <c r="N20" s="43"/>
      <c r="O20" s="44" t="s">
        <v>67</v>
      </c>
      <c r="P20" s="45" t="s">
        <v>68</v>
      </c>
    </row>
    <row r="21" spans="1:16" ht="12.75" customHeight="1" thickBot="1" x14ac:dyDescent="0.25">
      <c r="A21" s="33" t="str">
        <f t="shared" si="0"/>
        <v>IBVS 89 </v>
      </c>
      <c r="B21" s="18" t="str">
        <f t="shared" si="1"/>
        <v>I</v>
      </c>
      <c r="C21" s="33">
        <f t="shared" si="2"/>
        <v>38561.56</v>
      </c>
      <c r="D21" s="15" t="str">
        <f t="shared" si="3"/>
        <v>vis</v>
      </c>
      <c r="E21" s="41">
        <f>VLOOKUP(C21,Active!C$21:E$973,3,FALSE)</f>
        <v>7871.0352255842618</v>
      </c>
      <c r="F21" s="18" t="s">
        <v>60</v>
      </c>
      <c r="G21" s="15" t="str">
        <f t="shared" si="4"/>
        <v>38561.560</v>
      </c>
      <c r="H21" s="33">
        <f t="shared" si="5"/>
        <v>-8847</v>
      </c>
      <c r="I21" s="42" t="s">
        <v>119</v>
      </c>
      <c r="J21" s="43" t="s">
        <v>120</v>
      </c>
      <c r="K21" s="42">
        <v>-8847</v>
      </c>
      <c r="L21" s="42" t="s">
        <v>121</v>
      </c>
      <c r="M21" s="43" t="s">
        <v>66</v>
      </c>
      <c r="N21" s="43"/>
      <c r="O21" s="44" t="s">
        <v>67</v>
      </c>
      <c r="P21" s="45" t="s">
        <v>68</v>
      </c>
    </row>
    <row r="22" spans="1:16" ht="12.75" customHeight="1" thickBot="1" x14ac:dyDescent="0.25">
      <c r="A22" s="33" t="str">
        <f t="shared" si="0"/>
        <v>IBVS 89 </v>
      </c>
      <c r="B22" s="18" t="str">
        <f t="shared" si="1"/>
        <v>I</v>
      </c>
      <c r="C22" s="33">
        <f t="shared" si="2"/>
        <v>38583.521999999997</v>
      </c>
      <c r="D22" s="15" t="str">
        <f t="shared" si="3"/>
        <v>vis</v>
      </c>
      <c r="E22" s="41">
        <f>VLOOKUP(C22,Active!C$21:E$973,3,FALSE)</f>
        <v>7884.9746529900058</v>
      </c>
      <c r="F22" s="18" t="s">
        <v>60</v>
      </c>
      <c r="G22" s="15" t="str">
        <f t="shared" si="4"/>
        <v>38583.522</v>
      </c>
      <c r="H22" s="33">
        <f t="shared" si="5"/>
        <v>-8833</v>
      </c>
      <c r="I22" s="42" t="s">
        <v>122</v>
      </c>
      <c r="J22" s="43" t="s">
        <v>123</v>
      </c>
      <c r="K22" s="42">
        <v>-8833</v>
      </c>
      <c r="L22" s="42" t="s">
        <v>124</v>
      </c>
      <c r="M22" s="43" t="s">
        <v>66</v>
      </c>
      <c r="N22" s="43"/>
      <c r="O22" s="44" t="s">
        <v>67</v>
      </c>
      <c r="P22" s="45" t="s">
        <v>68</v>
      </c>
    </row>
    <row r="23" spans="1:16" ht="12.75" customHeight="1" thickBot="1" x14ac:dyDescent="0.25">
      <c r="A23" s="33" t="str">
        <f t="shared" si="0"/>
        <v>IBVS 89 </v>
      </c>
      <c r="B23" s="18" t="str">
        <f t="shared" si="1"/>
        <v>I</v>
      </c>
      <c r="C23" s="33">
        <f t="shared" si="2"/>
        <v>38613.440000000002</v>
      </c>
      <c r="D23" s="15" t="str">
        <f t="shared" si="3"/>
        <v>vis</v>
      </c>
      <c r="E23" s="41">
        <f>VLOOKUP(C23,Active!C$21:E$973,3,FALSE)</f>
        <v>7903.9638064881001</v>
      </c>
      <c r="F23" s="18" t="s">
        <v>60</v>
      </c>
      <c r="G23" s="15" t="str">
        <f t="shared" si="4"/>
        <v>38613.440</v>
      </c>
      <c r="H23" s="33">
        <f t="shared" si="5"/>
        <v>-8814</v>
      </c>
      <c r="I23" s="42" t="s">
        <v>125</v>
      </c>
      <c r="J23" s="43" t="s">
        <v>126</v>
      </c>
      <c r="K23" s="42">
        <v>-8814</v>
      </c>
      <c r="L23" s="42" t="s">
        <v>127</v>
      </c>
      <c r="M23" s="43" t="s">
        <v>66</v>
      </c>
      <c r="N23" s="43"/>
      <c r="O23" s="44" t="s">
        <v>67</v>
      </c>
      <c r="P23" s="45" t="s">
        <v>68</v>
      </c>
    </row>
    <row r="24" spans="1:16" ht="12.75" customHeight="1" thickBot="1" x14ac:dyDescent="0.25">
      <c r="A24" s="33" t="str">
        <f t="shared" si="0"/>
        <v>IBVS 89 </v>
      </c>
      <c r="B24" s="18" t="str">
        <f t="shared" si="1"/>
        <v>I</v>
      </c>
      <c r="C24" s="33">
        <f t="shared" si="2"/>
        <v>38621.387999999999</v>
      </c>
      <c r="D24" s="15" t="str">
        <f t="shared" si="3"/>
        <v>vis</v>
      </c>
      <c r="E24" s="41">
        <f>VLOOKUP(C24,Active!C$21:E$973,3,FALSE)</f>
        <v>7909.0084549272588</v>
      </c>
      <c r="F24" s="18" t="s">
        <v>60</v>
      </c>
      <c r="G24" s="15" t="str">
        <f t="shared" si="4"/>
        <v>38621.388</v>
      </c>
      <c r="H24" s="33">
        <f t="shared" si="5"/>
        <v>-8809</v>
      </c>
      <c r="I24" s="42" t="s">
        <v>128</v>
      </c>
      <c r="J24" s="43" t="s">
        <v>129</v>
      </c>
      <c r="K24" s="42">
        <v>-8809</v>
      </c>
      <c r="L24" s="42" t="s">
        <v>130</v>
      </c>
      <c r="M24" s="43" t="s">
        <v>66</v>
      </c>
      <c r="N24" s="43"/>
      <c r="O24" s="44" t="s">
        <v>67</v>
      </c>
      <c r="P24" s="45" t="s">
        <v>68</v>
      </c>
    </row>
    <row r="25" spans="1:16" ht="12.75" customHeight="1" thickBot="1" x14ac:dyDescent="0.25">
      <c r="A25" s="33" t="str">
        <f t="shared" si="0"/>
        <v>IBVS 89 </v>
      </c>
      <c r="B25" s="18" t="str">
        <f t="shared" si="1"/>
        <v>II</v>
      </c>
      <c r="C25" s="33">
        <f t="shared" si="2"/>
        <v>38636.362000000001</v>
      </c>
      <c r="D25" s="15" t="str">
        <f t="shared" si="3"/>
        <v>vis</v>
      </c>
      <c r="E25" s="41">
        <f>VLOOKUP(C25,Active!C$21:E$973,3,FALSE)</f>
        <v>7918.5125522760272</v>
      </c>
      <c r="F25" s="18" t="s">
        <v>60</v>
      </c>
      <c r="G25" s="15" t="str">
        <f t="shared" si="4"/>
        <v>38636.362</v>
      </c>
      <c r="H25" s="33">
        <f t="shared" si="5"/>
        <v>-8799.5</v>
      </c>
      <c r="I25" s="42" t="s">
        <v>131</v>
      </c>
      <c r="J25" s="43" t="s">
        <v>132</v>
      </c>
      <c r="K25" s="42">
        <v>-8799.5</v>
      </c>
      <c r="L25" s="42" t="s">
        <v>133</v>
      </c>
      <c r="M25" s="43" t="s">
        <v>66</v>
      </c>
      <c r="N25" s="43"/>
      <c r="O25" s="44" t="s">
        <v>67</v>
      </c>
      <c r="P25" s="45" t="s">
        <v>68</v>
      </c>
    </row>
    <row r="26" spans="1:16" ht="12.75" customHeight="1" thickBot="1" x14ac:dyDescent="0.25">
      <c r="A26" s="33" t="str">
        <f t="shared" si="0"/>
        <v>IBVS 89 </v>
      </c>
      <c r="B26" s="18" t="str">
        <f t="shared" si="1"/>
        <v>I</v>
      </c>
      <c r="C26" s="33">
        <f t="shared" si="2"/>
        <v>38640.358999999997</v>
      </c>
      <c r="D26" s="15" t="str">
        <f t="shared" si="3"/>
        <v>vis</v>
      </c>
      <c r="E26" s="41">
        <f>VLOOKUP(C26,Active!C$21:E$973,3,FALSE)</f>
        <v>7921.0494747485109</v>
      </c>
      <c r="F26" s="18" t="s">
        <v>60</v>
      </c>
      <c r="G26" s="15" t="str">
        <f t="shared" si="4"/>
        <v>38640.359</v>
      </c>
      <c r="H26" s="33">
        <f t="shared" si="5"/>
        <v>-8797</v>
      </c>
      <c r="I26" s="42" t="s">
        <v>134</v>
      </c>
      <c r="J26" s="43" t="s">
        <v>135</v>
      </c>
      <c r="K26" s="42">
        <v>-8797</v>
      </c>
      <c r="L26" s="42" t="s">
        <v>136</v>
      </c>
      <c r="M26" s="43" t="s">
        <v>66</v>
      </c>
      <c r="N26" s="43"/>
      <c r="O26" s="44" t="s">
        <v>67</v>
      </c>
      <c r="P26" s="45" t="s">
        <v>68</v>
      </c>
    </row>
    <row r="27" spans="1:16" ht="12.75" customHeight="1" thickBot="1" x14ac:dyDescent="0.25">
      <c r="A27" s="33" t="str">
        <f t="shared" si="0"/>
        <v>IBVS 89 </v>
      </c>
      <c r="B27" s="18" t="str">
        <f t="shared" si="1"/>
        <v>I</v>
      </c>
      <c r="C27" s="33">
        <f t="shared" si="2"/>
        <v>38643.362000000001</v>
      </c>
      <c r="D27" s="15" t="str">
        <f t="shared" si="3"/>
        <v>vis</v>
      </c>
      <c r="E27" s="41">
        <f>VLOOKUP(C27,Active!C$21:E$973,3,FALSE)</f>
        <v>7922.955498812782</v>
      </c>
      <c r="F27" s="18" t="s">
        <v>60</v>
      </c>
      <c r="G27" s="15" t="str">
        <f t="shared" si="4"/>
        <v>38643.362</v>
      </c>
      <c r="H27" s="33">
        <f t="shared" si="5"/>
        <v>-8795</v>
      </c>
      <c r="I27" s="42" t="s">
        <v>137</v>
      </c>
      <c r="J27" s="43" t="s">
        <v>138</v>
      </c>
      <c r="K27" s="42">
        <v>-8795</v>
      </c>
      <c r="L27" s="42" t="s">
        <v>139</v>
      </c>
      <c r="M27" s="43" t="s">
        <v>66</v>
      </c>
      <c r="N27" s="43"/>
      <c r="O27" s="44" t="s">
        <v>67</v>
      </c>
      <c r="P27" s="45" t="s">
        <v>68</v>
      </c>
    </row>
    <row r="28" spans="1:16" ht="12.75" customHeight="1" thickBot="1" x14ac:dyDescent="0.25">
      <c r="A28" s="33" t="str">
        <f t="shared" si="0"/>
        <v>IBVS 180 </v>
      </c>
      <c r="B28" s="18" t="str">
        <f t="shared" si="1"/>
        <v>I</v>
      </c>
      <c r="C28" s="33">
        <f t="shared" si="2"/>
        <v>38990.058400000002</v>
      </c>
      <c r="D28" s="15" t="str">
        <f t="shared" si="3"/>
        <v>vis</v>
      </c>
      <c r="E28" s="41">
        <f>VLOOKUP(C28,Active!C$21:E$973,3,FALSE)</f>
        <v>8143.0060087678385</v>
      </c>
      <c r="F28" s="18" t="s">
        <v>60</v>
      </c>
      <c r="G28" s="15" t="str">
        <f t="shared" si="4"/>
        <v>38990.0584</v>
      </c>
      <c r="H28" s="33">
        <f t="shared" si="5"/>
        <v>-8575</v>
      </c>
      <c r="I28" s="42" t="s">
        <v>140</v>
      </c>
      <c r="J28" s="43" t="s">
        <v>141</v>
      </c>
      <c r="K28" s="42">
        <v>-8575</v>
      </c>
      <c r="L28" s="42" t="s">
        <v>142</v>
      </c>
      <c r="M28" s="43" t="s">
        <v>87</v>
      </c>
      <c r="N28" s="43" t="s">
        <v>88</v>
      </c>
      <c r="O28" s="44" t="s">
        <v>143</v>
      </c>
      <c r="P28" s="45" t="s">
        <v>144</v>
      </c>
    </row>
    <row r="29" spans="1:16" ht="12.75" customHeight="1" thickBot="1" x14ac:dyDescent="0.25">
      <c r="A29" s="33" t="str">
        <f t="shared" si="0"/>
        <v>IBVS 180 </v>
      </c>
      <c r="B29" s="18" t="str">
        <f t="shared" si="1"/>
        <v>II</v>
      </c>
      <c r="C29" s="33">
        <f t="shared" si="2"/>
        <v>38990.824099999998</v>
      </c>
      <c r="D29" s="15" t="str">
        <f t="shared" si="3"/>
        <v>vis</v>
      </c>
      <c r="E29" s="41">
        <f>VLOOKUP(C29,Active!C$21:E$973,3,FALSE)</f>
        <v>8143.4920036482927</v>
      </c>
      <c r="F29" s="18" t="s">
        <v>60</v>
      </c>
      <c r="G29" s="15" t="str">
        <f t="shared" si="4"/>
        <v>38990.8241</v>
      </c>
      <c r="H29" s="33">
        <f t="shared" si="5"/>
        <v>-8574.5</v>
      </c>
      <c r="I29" s="42" t="s">
        <v>145</v>
      </c>
      <c r="J29" s="43" t="s">
        <v>146</v>
      </c>
      <c r="K29" s="42">
        <v>-8574.5</v>
      </c>
      <c r="L29" s="42" t="s">
        <v>147</v>
      </c>
      <c r="M29" s="43" t="s">
        <v>87</v>
      </c>
      <c r="N29" s="43" t="s">
        <v>88</v>
      </c>
      <c r="O29" s="44" t="s">
        <v>143</v>
      </c>
      <c r="P29" s="45" t="s">
        <v>144</v>
      </c>
    </row>
    <row r="30" spans="1:16" ht="12.75" customHeight="1" thickBot="1" x14ac:dyDescent="0.25">
      <c r="A30" s="33" t="str">
        <f t="shared" si="0"/>
        <v> ORI 126 </v>
      </c>
      <c r="B30" s="18" t="str">
        <f t="shared" si="1"/>
        <v>I</v>
      </c>
      <c r="C30" s="33">
        <f t="shared" si="2"/>
        <v>41148.553</v>
      </c>
      <c r="D30" s="15" t="str">
        <f t="shared" si="3"/>
        <v>vis</v>
      </c>
      <c r="E30" s="41">
        <f>VLOOKUP(C30,Active!C$21:E$973,3,FALSE)</f>
        <v>9513.0168812927204</v>
      </c>
      <c r="F30" s="18" t="s">
        <v>60</v>
      </c>
      <c r="G30" s="15" t="str">
        <f t="shared" si="4"/>
        <v>41148.553</v>
      </c>
      <c r="H30" s="33">
        <f t="shared" si="5"/>
        <v>-7205</v>
      </c>
      <c r="I30" s="42" t="s">
        <v>148</v>
      </c>
      <c r="J30" s="43" t="s">
        <v>149</v>
      </c>
      <c r="K30" s="42">
        <v>-7205</v>
      </c>
      <c r="L30" s="42" t="s">
        <v>150</v>
      </c>
      <c r="M30" s="43" t="s">
        <v>151</v>
      </c>
      <c r="N30" s="43"/>
      <c r="O30" s="44" t="s">
        <v>152</v>
      </c>
      <c r="P30" s="44" t="s">
        <v>153</v>
      </c>
    </row>
    <row r="31" spans="1:16" ht="12.75" customHeight="1" thickBot="1" x14ac:dyDescent="0.25">
      <c r="A31" s="33" t="str">
        <f t="shared" si="0"/>
        <v> BBS 73 </v>
      </c>
      <c r="B31" s="18" t="str">
        <f t="shared" si="1"/>
        <v>I</v>
      </c>
      <c r="C31" s="33">
        <f t="shared" si="2"/>
        <v>45914.514000000003</v>
      </c>
      <c r="D31" s="15" t="str">
        <f t="shared" si="3"/>
        <v>vis</v>
      </c>
      <c r="E31" s="41">
        <f>VLOOKUP(C31,Active!C$21:E$973,3,FALSE)</f>
        <v>12538.004012615431</v>
      </c>
      <c r="F31" s="18" t="s">
        <v>60</v>
      </c>
      <c r="G31" s="15" t="str">
        <f t="shared" si="4"/>
        <v>45914.514</v>
      </c>
      <c r="H31" s="33">
        <f t="shared" si="5"/>
        <v>-4180</v>
      </c>
      <c r="I31" s="42" t="s">
        <v>159</v>
      </c>
      <c r="J31" s="43" t="s">
        <v>160</v>
      </c>
      <c r="K31" s="42">
        <v>-4180</v>
      </c>
      <c r="L31" s="42" t="s">
        <v>161</v>
      </c>
      <c r="M31" s="43" t="s">
        <v>151</v>
      </c>
      <c r="N31" s="43"/>
      <c r="O31" s="44" t="s">
        <v>162</v>
      </c>
      <c r="P31" s="44" t="s">
        <v>163</v>
      </c>
    </row>
    <row r="32" spans="1:16" ht="12.75" customHeight="1" thickBot="1" x14ac:dyDescent="0.25">
      <c r="A32" s="33" t="str">
        <f t="shared" si="0"/>
        <v>OEJV 0172 </v>
      </c>
      <c r="B32" s="18" t="str">
        <f t="shared" si="1"/>
        <v>I</v>
      </c>
      <c r="C32" s="33">
        <f t="shared" si="2"/>
        <v>56886.478999999999</v>
      </c>
      <c r="D32" s="15" t="str">
        <f t="shared" si="3"/>
        <v>vis</v>
      </c>
      <c r="E32" s="41">
        <f>VLOOKUP(C32,Active!C$21:E$973,3,FALSE)</f>
        <v>19501.983140922013</v>
      </c>
      <c r="F32" s="18" t="s">
        <v>60</v>
      </c>
      <c r="G32" s="15" t="str">
        <f t="shared" si="4"/>
        <v>56886.479</v>
      </c>
      <c r="H32" s="33">
        <f t="shared" si="5"/>
        <v>2784</v>
      </c>
      <c r="I32" s="42" t="s">
        <v>164</v>
      </c>
      <c r="J32" s="43" t="s">
        <v>165</v>
      </c>
      <c r="K32" s="42">
        <v>2784</v>
      </c>
      <c r="L32" s="42" t="s">
        <v>166</v>
      </c>
      <c r="M32" s="43" t="s">
        <v>167</v>
      </c>
      <c r="N32" s="43" t="s">
        <v>168</v>
      </c>
      <c r="O32" s="44" t="s">
        <v>169</v>
      </c>
      <c r="P32" s="45" t="s">
        <v>170</v>
      </c>
    </row>
    <row r="33" spans="1:16" ht="12.75" customHeight="1" thickBot="1" x14ac:dyDescent="0.25">
      <c r="A33" s="33" t="str">
        <f t="shared" si="0"/>
        <v>IBVS 89 </v>
      </c>
      <c r="B33" s="18" t="str">
        <f t="shared" si="1"/>
        <v>I</v>
      </c>
      <c r="C33" s="33">
        <f t="shared" si="2"/>
        <v>26160.524000000001</v>
      </c>
      <c r="D33" s="15" t="str">
        <f t="shared" si="3"/>
        <v>vis</v>
      </c>
      <c r="E33" s="41">
        <f>VLOOKUP(C33,Active!C$21:E$973,3,FALSE)</f>
        <v>1.5232959555382576E-2</v>
      </c>
      <c r="F33" s="18" t="s">
        <v>60</v>
      </c>
      <c r="G33" s="15" t="str">
        <f t="shared" si="4"/>
        <v>26160.524</v>
      </c>
      <c r="H33" s="33">
        <f t="shared" si="5"/>
        <v>-16718</v>
      </c>
      <c r="I33" s="42" t="s">
        <v>63</v>
      </c>
      <c r="J33" s="43" t="s">
        <v>64</v>
      </c>
      <c r="K33" s="42">
        <v>-16718</v>
      </c>
      <c r="L33" s="42" t="s">
        <v>65</v>
      </c>
      <c r="M33" s="43" t="s">
        <v>66</v>
      </c>
      <c r="N33" s="43"/>
      <c r="O33" s="44" t="s">
        <v>67</v>
      </c>
      <c r="P33" s="45" t="s">
        <v>68</v>
      </c>
    </row>
    <row r="34" spans="1:16" ht="12.75" customHeight="1" thickBot="1" x14ac:dyDescent="0.25">
      <c r="A34" s="33" t="str">
        <f t="shared" si="0"/>
        <v>IBVS 89 </v>
      </c>
      <c r="B34" s="18" t="str">
        <f t="shared" si="1"/>
        <v>I</v>
      </c>
      <c r="C34" s="33">
        <f t="shared" si="2"/>
        <v>34575.438000000002</v>
      </c>
      <c r="D34" s="15" t="str">
        <f t="shared" si="3"/>
        <v>vis</v>
      </c>
      <c r="E34" s="41">
        <f>VLOOKUP(C34,Active!C$21:E$973,3,FALSE)</f>
        <v>5341.0170920153278</v>
      </c>
      <c r="F34" s="18" t="s">
        <v>60</v>
      </c>
      <c r="G34" s="15" t="str">
        <f t="shared" si="4"/>
        <v>34575.438</v>
      </c>
      <c r="H34" s="33">
        <f t="shared" si="5"/>
        <v>-11377</v>
      </c>
      <c r="I34" s="42" t="s">
        <v>84</v>
      </c>
      <c r="J34" s="43" t="s">
        <v>85</v>
      </c>
      <c r="K34" s="42">
        <v>-11377</v>
      </c>
      <c r="L34" s="42" t="s">
        <v>86</v>
      </c>
      <c r="M34" s="43" t="s">
        <v>87</v>
      </c>
      <c r="N34" s="43" t="s">
        <v>88</v>
      </c>
      <c r="O34" s="44" t="s">
        <v>89</v>
      </c>
      <c r="P34" s="45" t="s">
        <v>68</v>
      </c>
    </row>
    <row r="35" spans="1:16" ht="12.75" customHeight="1" thickBot="1" x14ac:dyDescent="0.25">
      <c r="A35" s="33" t="str">
        <f t="shared" si="0"/>
        <v>IBVS 89 </v>
      </c>
      <c r="B35" s="18" t="str">
        <f t="shared" si="1"/>
        <v>I</v>
      </c>
      <c r="C35" s="33">
        <f t="shared" si="2"/>
        <v>34575.440999999999</v>
      </c>
      <c r="D35" s="15" t="str">
        <f t="shared" si="3"/>
        <v>vis</v>
      </c>
      <c r="E35" s="41">
        <f>VLOOKUP(C35,Active!C$21:E$973,3,FALSE)</f>
        <v>5341.0189961352708</v>
      </c>
      <c r="F35" s="18" t="s">
        <v>60</v>
      </c>
      <c r="G35" s="15" t="str">
        <f t="shared" si="4"/>
        <v>34575.441</v>
      </c>
      <c r="H35" s="33">
        <f t="shared" si="5"/>
        <v>-11377</v>
      </c>
      <c r="I35" s="42" t="s">
        <v>90</v>
      </c>
      <c r="J35" s="43" t="s">
        <v>91</v>
      </c>
      <c r="K35" s="42">
        <v>-11377</v>
      </c>
      <c r="L35" s="42" t="s">
        <v>92</v>
      </c>
      <c r="M35" s="43" t="s">
        <v>87</v>
      </c>
      <c r="N35" s="43" t="s">
        <v>88</v>
      </c>
      <c r="O35" s="44" t="s">
        <v>89</v>
      </c>
      <c r="P35" s="45" t="s">
        <v>68</v>
      </c>
    </row>
    <row r="36" spans="1:16" ht="12.75" customHeight="1" thickBot="1" x14ac:dyDescent="0.25">
      <c r="A36" s="33" t="str">
        <f t="shared" si="0"/>
        <v>IBVS 89 </v>
      </c>
      <c r="B36" s="18" t="str">
        <f t="shared" si="1"/>
        <v>I</v>
      </c>
      <c r="C36" s="33">
        <f t="shared" si="2"/>
        <v>34575.444000000003</v>
      </c>
      <c r="D36" s="15" t="str">
        <f t="shared" si="3"/>
        <v>vis</v>
      </c>
      <c r="E36" s="41">
        <f>VLOOKUP(C36,Active!C$21:E$973,3,FALSE)</f>
        <v>5341.0209002552174</v>
      </c>
      <c r="F36" s="18" t="s">
        <v>60</v>
      </c>
      <c r="G36" s="15" t="str">
        <f t="shared" si="4"/>
        <v>34575.444</v>
      </c>
      <c r="H36" s="33">
        <f t="shared" si="5"/>
        <v>-11377</v>
      </c>
      <c r="I36" s="42" t="s">
        <v>93</v>
      </c>
      <c r="J36" s="43" t="s">
        <v>94</v>
      </c>
      <c r="K36" s="42">
        <v>-11377</v>
      </c>
      <c r="L36" s="42" t="s">
        <v>95</v>
      </c>
      <c r="M36" s="43" t="s">
        <v>87</v>
      </c>
      <c r="N36" s="43" t="s">
        <v>88</v>
      </c>
      <c r="O36" s="44" t="s">
        <v>89</v>
      </c>
      <c r="P36" s="45" t="s">
        <v>68</v>
      </c>
    </row>
    <row r="37" spans="1:16" ht="12.75" customHeight="1" thickBot="1" x14ac:dyDescent="0.25">
      <c r="A37" s="33" t="str">
        <f t="shared" si="0"/>
        <v>IBVS 89 </v>
      </c>
      <c r="B37" s="18" t="str">
        <f t="shared" si="1"/>
        <v>II</v>
      </c>
      <c r="C37" s="33">
        <f t="shared" si="2"/>
        <v>35636.531999999999</v>
      </c>
      <c r="D37" s="15" t="str">
        <f t="shared" si="3"/>
        <v>vis</v>
      </c>
      <c r="E37" s="41">
        <f>VLOOKUP(C37,Active!C$21:E$973,3,FALSE)</f>
        <v>6014.5005080826713</v>
      </c>
      <c r="F37" s="18" t="s">
        <v>60</v>
      </c>
      <c r="G37" s="15" t="str">
        <f t="shared" si="4"/>
        <v>35636.532</v>
      </c>
      <c r="H37" s="33">
        <f t="shared" si="5"/>
        <v>-10703.5</v>
      </c>
      <c r="I37" s="42" t="s">
        <v>96</v>
      </c>
      <c r="J37" s="43" t="s">
        <v>97</v>
      </c>
      <c r="K37" s="42">
        <v>-10703.5</v>
      </c>
      <c r="L37" s="42" t="s">
        <v>62</v>
      </c>
      <c r="M37" s="43" t="s">
        <v>87</v>
      </c>
      <c r="N37" s="43" t="s">
        <v>88</v>
      </c>
      <c r="O37" s="44" t="s">
        <v>89</v>
      </c>
      <c r="P37" s="45" t="s">
        <v>68</v>
      </c>
    </row>
    <row r="38" spans="1:16" ht="12.75" customHeight="1" thickBot="1" x14ac:dyDescent="0.25">
      <c r="A38" s="33" t="str">
        <f t="shared" si="0"/>
        <v>IBVS 89 </v>
      </c>
      <c r="B38" s="18" t="str">
        <f t="shared" si="1"/>
        <v>I</v>
      </c>
      <c r="C38" s="33">
        <f t="shared" si="2"/>
        <v>35692.377999999997</v>
      </c>
      <c r="D38" s="15" t="str">
        <f t="shared" si="3"/>
        <v>vis</v>
      </c>
      <c r="E38" s="41">
        <f>VLOOKUP(C38,Active!C$21:E$973,3,FALSE)</f>
        <v>6049.9463355529006</v>
      </c>
      <c r="F38" s="18" t="s">
        <v>60</v>
      </c>
      <c r="G38" s="15" t="str">
        <f t="shared" si="4"/>
        <v>35692.378</v>
      </c>
      <c r="H38" s="33">
        <f t="shared" si="5"/>
        <v>-10668</v>
      </c>
      <c r="I38" s="42" t="s">
        <v>98</v>
      </c>
      <c r="J38" s="43" t="s">
        <v>99</v>
      </c>
      <c r="K38" s="42">
        <v>-10668</v>
      </c>
      <c r="L38" s="42" t="s">
        <v>100</v>
      </c>
      <c r="M38" s="43" t="s">
        <v>87</v>
      </c>
      <c r="N38" s="43" t="s">
        <v>88</v>
      </c>
      <c r="O38" s="44" t="s">
        <v>89</v>
      </c>
      <c r="P38" s="45" t="s">
        <v>68</v>
      </c>
    </row>
    <row r="39" spans="1:16" ht="12.75" customHeight="1" thickBot="1" x14ac:dyDescent="0.25">
      <c r="A39" s="33" t="str">
        <f t="shared" si="0"/>
        <v>IBVS 89 </v>
      </c>
      <c r="B39" s="18" t="str">
        <f t="shared" si="1"/>
        <v>I</v>
      </c>
      <c r="C39" s="33">
        <f t="shared" si="2"/>
        <v>35727.285000000003</v>
      </c>
      <c r="D39" s="15" t="str">
        <f t="shared" si="3"/>
        <v>vis</v>
      </c>
      <c r="E39" s="41">
        <f>VLOOKUP(C39,Active!C$21:E$973,3,FALSE)</f>
        <v>6072.1020405184054</v>
      </c>
      <c r="F39" s="18" t="s">
        <v>60</v>
      </c>
      <c r="G39" s="15" t="str">
        <f t="shared" si="4"/>
        <v>35727.285</v>
      </c>
      <c r="H39" s="33">
        <f t="shared" si="5"/>
        <v>-10646</v>
      </c>
      <c r="I39" s="42" t="s">
        <v>101</v>
      </c>
      <c r="J39" s="43" t="s">
        <v>102</v>
      </c>
      <c r="K39" s="42">
        <v>-10646</v>
      </c>
      <c r="L39" s="42" t="s">
        <v>103</v>
      </c>
      <c r="M39" s="43" t="s">
        <v>87</v>
      </c>
      <c r="N39" s="43" t="s">
        <v>88</v>
      </c>
      <c r="O39" s="44" t="s">
        <v>89</v>
      </c>
      <c r="P39" s="45" t="s">
        <v>68</v>
      </c>
    </row>
    <row r="40" spans="1:16" ht="12.75" customHeight="1" thickBot="1" x14ac:dyDescent="0.25">
      <c r="A40" s="33" t="str">
        <f t="shared" si="0"/>
        <v> PASP 97.62 </v>
      </c>
      <c r="B40" s="18" t="str">
        <f t="shared" si="1"/>
        <v>I</v>
      </c>
      <c r="C40" s="33">
        <f t="shared" si="2"/>
        <v>45574.183700000001</v>
      </c>
      <c r="D40" s="15" t="str">
        <f t="shared" si="3"/>
        <v>vis</v>
      </c>
      <c r="E40" s="41">
        <f>VLOOKUP(C40,Active!C$21:E$973,3,FALSE)</f>
        <v>12321.994108652892</v>
      </c>
      <c r="F40" s="18" t="s">
        <v>60</v>
      </c>
      <c r="G40" s="15" t="str">
        <f t="shared" si="4"/>
        <v>45574.1837</v>
      </c>
      <c r="H40" s="33">
        <f t="shared" si="5"/>
        <v>-4396</v>
      </c>
      <c r="I40" s="42" t="s">
        <v>154</v>
      </c>
      <c r="J40" s="43" t="s">
        <v>155</v>
      </c>
      <c r="K40" s="42">
        <v>-4396</v>
      </c>
      <c r="L40" s="42" t="s">
        <v>156</v>
      </c>
      <c r="M40" s="43" t="s">
        <v>87</v>
      </c>
      <c r="N40" s="43" t="s">
        <v>88</v>
      </c>
      <c r="O40" s="44" t="s">
        <v>157</v>
      </c>
      <c r="P40" s="44" t="s">
        <v>158</v>
      </c>
    </row>
    <row r="41" spans="1:16" x14ac:dyDescent="0.2">
      <c r="B41" s="18"/>
      <c r="F41" s="18"/>
    </row>
    <row r="42" spans="1:16" x14ac:dyDescent="0.2">
      <c r="B42" s="18"/>
      <c r="F42" s="18"/>
    </row>
    <row r="43" spans="1:16" x14ac:dyDescent="0.2">
      <c r="B43" s="18"/>
      <c r="F43" s="18"/>
    </row>
    <row r="44" spans="1:16" x14ac:dyDescent="0.2">
      <c r="B44" s="18"/>
      <c r="F44" s="18"/>
    </row>
    <row r="45" spans="1:16" x14ac:dyDescent="0.2">
      <c r="B45" s="18"/>
      <c r="F45" s="18"/>
    </row>
    <row r="46" spans="1:16" x14ac:dyDescent="0.2">
      <c r="B46" s="18"/>
      <c r="F46" s="18"/>
    </row>
    <row r="47" spans="1:16" x14ac:dyDescent="0.2">
      <c r="B47" s="18"/>
      <c r="F47" s="18"/>
    </row>
    <row r="48" spans="1:16" x14ac:dyDescent="0.2">
      <c r="B48" s="18"/>
      <c r="F48" s="18"/>
    </row>
    <row r="49" spans="2:6" x14ac:dyDescent="0.2">
      <c r="B49" s="18"/>
      <c r="F49" s="18"/>
    </row>
    <row r="50" spans="2:6" x14ac:dyDescent="0.2">
      <c r="B50" s="18"/>
      <c r="F50" s="18"/>
    </row>
    <row r="51" spans="2:6" x14ac:dyDescent="0.2">
      <c r="B51" s="18"/>
      <c r="F51" s="18"/>
    </row>
    <row r="52" spans="2:6" x14ac:dyDescent="0.2">
      <c r="B52" s="18"/>
      <c r="F52" s="18"/>
    </row>
    <row r="53" spans="2:6" x14ac:dyDescent="0.2">
      <c r="B53" s="18"/>
      <c r="F53" s="18"/>
    </row>
    <row r="54" spans="2:6" x14ac:dyDescent="0.2">
      <c r="B54" s="18"/>
      <c r="F54" s="18"/>
    </row>
    <row r="55" spans="2:6" x14ac:dyDescent="0.2">
      <c r="B55" s="18"/>
      <c r="F55" s="18"/>
    </row>
    <row r="56" spans="2:6" x14ac:dyDescent="0.2">
      <c r="B56" s="18"/>
      <c r="F56" s="18"/>
    </row>
    <row r="57" spans="2:6" x14ac:dyDescent="0.2">
      <c r="B57" s="18"/>
      <c r="F57" s="18"/>
    </row>
    <row r="58" spans="2:6" x14ac:dyDescent="0.2">
      <c r="B58" s="18"/>
      <c r="F58" s="18"/>
    </row>
    <row r="59" spans="2:6" x14ac:dyDescent="0.2">
      <c r="B59" s="18"/>
      <c r="F59" s="18"/>
    </row>
    <row r="60" spans="2:6" x14ac:dyDescent="0.2">
      <c r="B60" s="18"/>
      <c r="F60" s="18"/>
    </row>
    <row r="61" spans="2:6" x14ac:dyDescent="0.2">
      <c r="B61" s="18"/>
      <c r="F61" s="18"/>
    </row>
    <row r="62" spans="2:6" x14ac:dyDescent="0.2">
      <c r="B62" s="18"/>
      <c r="F62" s="18"/>
    </row>
    <row r="63" spans="2:6" x14ac:dyDescent="0.2">
      <c r="B63" s="18"/>
      <c r="F63" s="18"/>
    </row>
    <row r="64" spans="2:6" x14ac:dyDescent="0.2">
      <c r="B64" s="18"/>
      <c r="F64" s="18"/>
    </row>
    <row r="65" spans="2:6" x14ac:dyDescent="0.2">
      <c r="B65" s="18"/>
      <c r="F65" s="18"/>
    </row>
    <row r="66" spans="2:6" x14ac:dyDescent="0.2">
      <c r="B66" s="18"/>
      <c r="F66" s="18"/>
    </row>
    <row r="67" spans="2:6" x14ac:dyDescent="0.2">
      <c r="B67" s="18"/>
      <c r="F67" s="18"/>
    </row>
    <row r="68" spans="2:6" x14ac:dyDescent="0.2">
      <c r="B68" s="18"/>
      <c r="F68" s="18"/>
    </row>
    <row r="69" spans="2:6" x14ac:dyDescent="0.2">
      <c r="B69" s="18"/>
      <c r="F69" s="18"/>
    </row>
    <row r="70" spans="2:6" x14ac:dyDescent="0.2">
      <c r="B70" s="18"/>
      <c r="F70" s="18"/>
    </row>
    <row r="71" spans="2:6" x14ac:dyDescent="0.2">
      <c r="B71" s="18"/>
      <c r="F71" s="18"/>
    </row>
    <row r="72" spans="2:6" x14ac:dyDescent="0.2">
      <c r="B72" s="18"/>
      <c r="F72" s="18"/>
    </row>
    <row r="73" spans="2:6" x14ac:dyDescent="0.2">
      <c r="B73" s="18"/>
      <c r="F73" s="18"/>
    </row>
    <row r="74" spans="2:6" x14ac:dyDescent="0.2">
      <c r="B74" s="18"/>
      <c r="F74" s="18"/>
    </row>
    <row r="75" spans="2:6" x14ac:dyDescent="0.2">
      <c r="B75" s="18"/>
      <c r="F75" s="18"/>
    </row>
    <row r="76" spans="2:6" x14ac:dyDescent="0.2">
      <c r="B76" s="18"/>
      <c r="F76" s="18"/>
    </row>
    <row r="77" spans="2:6" x14ac:dyDescent="0.2">
      <c r="B77" s="18"/>
      <c r="F77" s="18"/>
    </row>
    <row r="78" spans="2:6" x14ac:dyDescent="0.2">
      <c r="B78" s="18"/>
      <c r="F78" s="18"/>
    </row>
    <row r="79" spans="2:6" x14ac:dyDescent="0.2">
      <c r="B79" s="18"/>
      <c r="F79" s="18"/>
    </row>
    <row r="80" spans="2: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</sheetData>
  <phoneticPr fontId="8" type="noConversion"/>
  <hyperlinks>
    <hyperlink ref="A3" r:id="rId1" xr:uid="{00000000-0004-0000-0100-000000000000}"/>
    <hyperlink ref="P33" r:id="rId2" display="http://www.konkoly.hu/cgi-bin/IBVS?89" xr:uid="{00000000-0004-0000-0100-000001000000}"/>
    <hyperlink ref="P11" r:id="rId3" display="http://www.konkoly.hu/cgi-bin/IBVS?89" xr:uid="{00000000-0004-0000-0100-000002000000}"/>
    <hyperlink ref="P12" r:id="rId4" display="http://www.konkoly.hu/cgi-bin/IBVS?89" xr:uid="{00000000-0004-0000-0100-000003000000}"/>
    <hyperlink ref="P13" r:id="rId5" display="http://www.konkoly.hu/cgi-bin/IBVS?89" xr:uid="{00000000-0004-0000-0100-000004000000}"/>
    <hyperlink ref="P14" r:id="rId6" display="http://www.konkoly.hu/cgi-bin/IBVS?89" xr:uid="{00000000-0004-0000-0100-000005000000}"/>
    <hyperlink ref="P15" r:id="rId7" display="http://www.konkoly.hu/cgi-bin/IBVS?89" xr:uid="{00000000-0004-0000-0100-000006000000}"/>
    <hyperlink ref="P34" r:id="rId8" display="http://www.konkoly.hu/cgi-bin/IBVS?89" xr:uid="{00000000-0004-0000-0100-000007000000}"/>
    <hyperlink ref="P35" r:id="rId9" display="http://www.konkoly.hu/cgi-bin/IBVS?89" xr:uid="{00000000-0004-0000-0100-000008000000}"/>
    <hyperlink ref="P36" r:id="rId10" display="http://www.konkoly.hu/cgi-bin/IBVS?89" xr:uid="{00000000-0004-0000-0100-000009000000}"/>
    <hyperlink ref="P37" r:id="rId11" display="http://www.konkoly.hu/cgi-bin/IBVS?89" xr:uid="{00000000-0004-0000-0100-00000A000000}"/>
    <hyperlink ref="P38" r:id="rId12" display="http://www.konkoly.hu/cgi-bin/IBVS?89" xr:uid="{00000000-0004-0000-0100-00000B000000}"/>
    <hyperlink ref="P39" r:id="rId13" display="http://www.konkoly.hu/cgi-bin/IBVS?89" xr:uid="{00000000-0004-0000-0100-00000C000000}"/>
    <hyperlink ref="P16" r:id="rId14" display="http://www.konkoly.hu/cgi-bin/IBVS?89" xr:uid="{00000000-0004-0000-0100-00000D000000}"/>
    <hyperlink ref="P17" r:id="rId15" display="http://www.konkoly.hu/cgi-bin/IBVS?89" xr:uid="{00000000-0004-0000-0100-00000E000000}"/>
    <hyperlink ref="P18" r:id="rId16" display="http://www.konkoly.hu/cgi-bin/IBVS?89" xr:uid="{00000000-0004-0000-0100-00000F000000}"/>
    <hyperlink ref="P19" r:id="rId17" display="http://www.konkoly.hu/cgi-bin/IBVS?89" xr:uid="{00000000-0004-0000-0100-000010000000}"/>
    <hyperlink ref="P20" r:id="rId18" display="http://www.konkoly.hu/cgi-bin/IBVS?89" xr:uid="{00000000-0004-0000-0100-000011000000}"/>
    <hyperlink ref="P21" r:id="rId19" display="http://www.konkoly.hu/cgi-bin/IBVS?89" xr:uid="{00000000-0004-0000-0100-000012000000}"/>
    <hyperlink ref="P22" r:id="rId20" display="http://www.konkoly.hu/cgi-bin/IBVS?89" xr:uid="{00000000-0004-0000-0100-000013000000}"/>
    <hyperlink ref="P23" r:id="rId21" display="http://www.konkoly.hu/cgi-bin/IBVS?89" xr:uid="{00000000-0004-0000-0100-000014000000}"/>
    <hyperlink ref="P24" r:id="rId22" display="http://www.konkoly.hu/cgi-bin/IBVS?89" xr:uid="{00000000-0004-0000-0100-000015000000}"/>
    <hyperlink ref="P25" r:id="rId23" display="http://www.konkoly.hu/cgi-bin/IBVS?89" xr:uid="{00000000-0004-0000-0100-000016000000}"/>
    <hyperlink ref="P26" r:id="rId24" display="http://www.konkoly.hu/cgi-bin/IBVS?89" xr:uid="{00000000-0004-0000-0100-000017000000}"/>
    <hyperlink ref="P27" r:id="rId25" display="http://www.konkoly.hu/cgi-bin/IBVS?89" xr:uid="{00000000-0004-0000-0100-000018000000}"/>
    <hyperlink ref="P28" r:id="rId26" display="http://www.konkoly.hu/cgi-bin/IBVS?180" xr:uid="{00000000-0004-0000-0100-000019000000}"/>
    <hyperlink ref="P29" r:id="rId27" display="http://www.konkoly.hu/cgi-bin/IBVS?180" xr:uid="{00000000-0004-0000-0100-00001A000000}"/>
    <hyperlink ref="P32" r:id="rId28" display="http://var.astro.cz/oejv/issues/oejv0172.pdf" xr:uid="{00000000-0004-0000-0100-00001B000000}"/>
  </hyperlinks>
  <pageMargins left="0.75" right="0.75" top="1" bottom="1" header="0.5" footer="0.5"/>
  <pageSetup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2023-01-26T05:16:54Z</dcterms:modified>
</cp:coreProperties>
</file>