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8CA76E0-5395-46EB-ABFA-8E6375899272}" xr6:coauthVersionLast="47" xr6:coauthVersionMax="47" xr10:uidLastSave="{00000000-0000-0000-0000-000000000000}"/>
  <bookViews>
    <workbookView xWindow="13665" yWindow="675" windowWidth="12975" windowHeight="14640"/>
  </bookViews>
  <sheets>
    <sheet name="Active" sheetId="1" r:id="rId1"/>
    <sheet name="A (2)" sheetId="3" r:id="rId2"/>
    <sheet name="BAV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1" l="1"/>
  <c r="F83" i="1" s="1"/>
  <c r="G83" i="1" s="1"/>
  <c r="K83" i="1" s="1"/>
  <c r="Q83" i="1"/>
  <c r="E82" i="1"/>
  <c r="F82" i="1"/>
  <c r="G82" i="1"/>
  <c r="K82" i="1"/>
  <c r="Q82" i="1"/>
  <c r="E81" i="1"/>
  <c r="F81" i="1"/>
  <c r="G81" i="1"/>
  <c r="K81" i="1"/>
  <c r="D9" i="1"/>
  <c r="C9" i="1"/>
  <c r="Q81" i="1"/>
  <c r="E60" i="1"/>
  <c r="F60" i="1"/>
  <c r="G60" i="1"/>
  <c r="K60" i="1"/>
  <c r="E61" i="1"/>
  <c r="F61" i="1"/>
  <c r="G61" i="1"/>
  <c r="K61" i="1"/>
  <c r="E59" i="1"/>
  <c r="F59" i="1"/>
  <c r="G59" i="1"/>
  <c r="K59" i="1"/>
  <c r="E62" i="1"/>
  <c r="F62" i="1"/>
  <c r="G62" i="1"/>
  <c r="K62" i="1"/>
  <c r="E63" i="1"/>
  <c r="F63" i="1"/>
  <c r="G63" i="1"/>
  <c r="K63" i="1"/>
  <c r="E64" i="1"/>
  <c r="F64" i="1"/>
  <c r="G64" i="1"/>
  <c r="J64" i="1"/>
  <c r="E65" i="1"/>
  <c r="F65" i="1"/>
  <c r="G65" i="1"/>
  <c r="E66" i="1"/>
  <c r="F66" i="1"/>
  <c r="G66" i="1"/>
  <c r="E67" i="1"/>
  <c r="F67" i="1"/>
  <c r="G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3" i="1"/>
  <c r="F73" i="1"/>
  <c r="G73" i="1"/>
  <c r="E74" i="1"/>
  <c r="F74" i="1"/>
  <c r="G74" i="1"/>
  <c r="K74" i="1"/>
  <c r="E75" i="1"/>
  <c r="F75" i="1"/>
  <c r="G75" i="1"/>
  <c r="K75" i="1"/>
  <c r="E76" i="1"/>
  <c r="F76" i="1"/>
  <c r="G76" i="1"/>
  <c r="J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42" i="1"/>
  <c r="F42" i="1"/>
  <c r="G42" i="1"/>
  <c r="E43" i="1"/>
  <c r="F43" i="1"/>
  <c r="G43" i="1"/>
  <c r="K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E50" i="1"/>
  <c r="F50" i="1"/>
  <c r="G50" i="1"/>
  <c r="E51" i="1"/>
  <c r="F51" i="1"/>
  <c r="G51" i="1"/>
  <c r="K51" i="1"/>
  <c r="E52" i="1"/>
  <c r="F52" i="1"/>
  <c r="G52" i="1"/>
  <c r="K52" i="1"/>
  <c r="E53" i="1"/>
  <c r="F53" i="1"/>
  <c r="G53" i="1"/>
  <c r="E54" i="1"/>
  <c r="F54" i="1"/>
  <c r="G54" i="1"/>
  <c r="K54" i="1"/>
  <c r="E55" i="1"/>
  <c r="F55" i="1"/>
  <c r="G55" i="1"/>
  <c r="J55" i="1"/>
  <c r="E56" i="1"/>
  <c r="F56" i="1"/>
  <c r="G56" i="1"/>
  <c r="E57" i="1"/>
  <c r="F57" i="1"/>
  <c r="G57" i="1"/>
  <c r="J57" i="1"/>
  <c r="E58" i="1"/>
  <c r="F58" i="1"/>
  <c r="G58" i="1"/>
  <c r="E21" i="1"/>
  <c r="F21" i="1"/>
  <c r="G21" i="1"/>
  <c r="J21" i="1"/>
  <c r="E22" i="1"/>
  <c r="F22" i="1"/>
  <c r="G22" i="1"/>
  <c r="J22" i="1"/>
  <c r="E23" i="1"/>
  <c r="F23" i="1"/>
  <c r="G23" i="1"/>
  <c r="K23" i="1"/>
  <c r="E24" i="1"/>
  <c r="F24" i="1"/>
  <c r="G24" i="1"/>
  <c r="J24" i="1"/>
  <c r="E25" i="1"/>
  <c r="F25" i="1"/>
  <c r="G25" i="1"/>
  <c r="E26" i="1"/>
  <c r="F26" i="1"/>
  <c r="G26" i="1"/>
  <c r="J26" i="1"/>
  <c r="E27" i="1"/>
  <c r="F27" i="1"/>
  <c r="G27" i="1"/>
  <c r="J27" i="1"/>
  <c r="E28" i="1"/>
  <c r="F28" i="1"/>
  <c r="G28" i="1"/>
  <c r="E29" i="1"/>
  <c r="F29" i="1"/>
  <c r="G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E34" i="1"/>
  <c r="F34" i="1"/>
  <c r="G34" i="1"/>
  <c r="J34" i="1"/>
  <c r="E35" i="1"/>
  <c r="F35" i="1"/>
  <c r="G35" i="1"/>
  <c r="J35" i="1"/>
  <c r="E36" i="1"/>
  <c r="F36" i="1"/>
  <c r="G36" i="1"/>
  <c r="E37" i="1"/>
  <c r="F37" i="1"/>
  <c r="G37" i="1"/>
  <c r="J37" i="1"/>
  <c r="E38" i="1"/>
  <c r="F38" i="1"/>
  <c r="G38" i="1"/>
  <c r="J38" i="1"/>
  <c r="E39" i="1"/>
  <c r="F39" i="1"/>
  <c r="G39" i="1"/>
  <c r="K39" i="1"/>
  <c r="E40" i="1"/>
  <c r="F40" i="1"/>
  <c r="G40" i="1"/>
  <c r="K40" i="1"/>
  <c r="E41" i="1"/>
  <c r="F41" i="1"/>
  <c r="G41" i="1"/>
  <c r="Q60" i="1"/>
  <c r="Q61" i="1"/>
  <c r="E59" i="3"/>
  <c r="F59" i="3"/>
  <c r="E60" i="3"/>
  <c r="F60" i="3"/>
  <c r="E61" i="3"/>
  <c r="F61" i="3"/>
  <c r="G61" i="3"/>
  <c r="K61" i="3"/>
  <c r="E62" i="3"/>
  <c r="F62" i="3"/>
  <c r="E63" i="3"/>
  <c r="F63" i="3"/>
  <c r="E64" i="3"/>
  <c r="F64" i="3"/>
  <c r="E65" i="3"/>
  <c r="F65" i="3"/>
  <c r="G65" i="3"/>
  <c r="K65" i="3"/>
  <c r="E66" i="3"/>
  <c r="F66" i="3"/>
  <c r="E67" i="3"/>
  <c r="F67" i="3"/>
  <c r="E68" i="3"/>
  <c r="F68" i="3"/>
  <c r="E69" i="3"/>
  <c r="F69" i="3"/>
  <c r="G69" i="3"/>
  <c r="K69" i="3"/>
  <c r="E70" i="3"/>
  <c r="F70" i="3"/>
  <c r="E71" i="3"/>
  <c r="F71" i="3"/>
  <c r="E72" i="3"/>
  <c r="F72" i="3"/>
  <c r="G72" i="3"/>
  <c r="K72" i="3"/>
  <c r="E73" i="3"/>
  <c r="F73" i="3"/>
  <c r="G73" i="3"/>
  <c r="K73" i="3"/>
  <c r="E74" i="3"/>
  <c r="F74" i="3"/>
  <c r="E75" i="3"/>
  <c r="F75" i="3"/>
  <c r="E76" i="3"/>
  <c r="F76" i="3"/>
  <c r="E77" i="3"/>
  <c r="F77" i="3"/>
  <c r="G77" i="3"/>
  <c r="K77" i="3"/>
  <c r="E78" i="3"/>
  <c r="F78" i="3"/>
  <c r="C9" i="3"/>
  <c r="D9" i="3"/>
  <c r="E21" i="3"/>
  <c r="F21" i="3"/>
  <c r="G21" i="3"/>
  <c r="J21" i="3"/>
  <c r="E22" i="3"/>
  <c r="F22" i="3"/>
  <c r="G22" i="3"/>
  <c r="J22" i="3"/>
  <c r="E23" i="3"/>
  <c r="F23" i="3"/>
  <c r="G23" i="3"/>
  <c r="E24" i="3"/>
  <c r="F24" i="3"/>
  <c r="G24" i="3"/>
  <c r="J24" i="3"/>
  <c r="E25" i="3"/>
  <c r="F25" i="3"/>
  <c r="G25" i="3"/>
  <c r="J25" i="3"/>
  <c r="E26" i="3"/>
  <c r="F26" i="3"/>
  <c r="G26" i="3"/>
  <c r="E27" i="3"/>
  <c r="F27" i="3"/>
  <c r="G27" i="3"/>
  <c r="J27" i="3"/>
  <c r="E28" i="3"/>
  <c r="F28" i="3"/>
  <c r="G28" i="3"/>
  <c r="J28" i="3"/>
  <c r="E29" i="3"/>
  <c r="F29" i="3"/>
  <c r="G29" i="3"/>
  <c r="J29" i="3"/>
  <c r="E30" i="3"/>
  <c r="F30" i="3"/>
  <c r="G30" i="3"/>
  <c r="J30" i="3"/>
  <c r="E31" i="3"/>
  <c r="F31" i="3"/>
  <c r="G31" i="3"/>
  <c r="E32" i="3"/>
  <c r="F32" i="3"/>
  <c r="G32" i="3"/>
  <c r="J32" i="3"/>
  <c r="E33" i="3"/>
  <c r="F33" i="3"/>
  <c r="G33" i="3"/>
  <c r="J33" i="3"/>
  <c r="E34" i="3"/>
  <c r="F34" i="3"/>
  <c r="G34" i="3"/>
  <c r="E35" i="3"/>
  <c r="F35" i="3"/>
  <c r="G35" i="3"/>
  <c r="J35" i="3"/>
  <c r="E36" i="3"/>
  <c r="F36" i="3"/>
  <c r="G36" i="3"/>
  <c r="J36" i="3"/>
  <c r="E37" i="3"/>
  <c r="F37" i="3"/>
  <c r="G37" i="3"/>
  <c r="J37" i="3"/>
  <c r="E38" i="3"/>
  <c r="F38" i="3"/>
  <c r="G38" i="3"/>
  <c r="J38" i="3"/>
  <c r="E39" i="3"/>
  <c r="F39" i="3"/>
  <c r="G39" i="3"/>
  <c r="E40" i="3"/>
  <c r="F40" i="3"/>
  <c r="G40" i="3"/>
  <c r="K40" i="3"/>
  <c r="E41" i="3"/>
  <c r="F41" i="3"/>
  <c r="G41" i="3"/>
  <c r="K41" i="3"/>
  <c r="E42" i="3"/>
  <c r="F42" i="3"/>
  <c r="G42" i="3"/>
  <c r="K42" i="3"/>
  <c r="E43" i="3"/>
  <c r="F43" i="3"/>
  <c r="G43" i="3"/>
  <c r="E44" i="3"/>
  <c r="F44" i="3"/>
  <c r="G44" i="3"/>
  <c r="K44" i="3"/>
  <c r="E45" i="3"/>
  <c r="F45" i="3"/>
  <c r="G45" i="3"/>
  <c r="K45" i="3"/>
  <c r="E46" i="3"/>
  <c r="F46" i="3"/>
  <c r="G46" i="3"/>
  <c r="K46" i="3"/>
  <c r="E47" i="3"/>
  <c r="F47" i="3"/>
  <c r="G47" i="3"/>
  <c r="E48" i="3"/>
  <c r="F48" i="3"/>
  <c r="G48" i="3"/>
  <c r="K48" i="3"/>
  <c r="E49" i="3"/>
  <c r="F49" i="3"/>
  <c r="G49" i="3"/>
  <c r="K49" i="3"/>
  <c r="E50" i="3"/>
  <c r="F50" i="3"/>
  <c r="G50" i="3"/>
  <c r="K50" i="3"/>
  <c r="E51" i="3"/>
  <c r="F51" i="3"/>
  <c r="G51" i="3"/>
  <c r="E52" i="3"/>
  <c r="F52" i="3"/>
  <c r="G52" i="3"/>
  <c r="K52" i="3"/>
  <c r="E53" i="3"/>
  <c r="F53" i="3"/>
  <c r="G53" i="3"/>
  <c r="K53" i="3"/>
  <c r="E54" i="3"/>
  <c r="F54" i="3"/>
  <c r="G54" i="3"/>
  <c r="K54" i="3"/>
  <c r="E55" i="3"/>
  <c r="F55" i="3"/>
  <c r="G55" i="3"/>
  <c r="E56" i="3"/>
  <c r="F56" i="3"/>
  <c r="G56" i="3"/>
  <c r="J56" i="3"/>
  <c r="E57" i="3"/>
  <c r="F57" i="3"/>
  <c r="G57" i="3"/>
  <c r="J57" i="3"/>
  <c r="E58" i="3"/>
  <c r="F58" i="3"/>
  <c r="G58" i="3"/>
  <c r="J58" i="3"/>
  <c r="G59" i="3"/>
  <c r="G60" i="3"/>
  <c r="K60" i="3"/>
  <c r="G62" i="3"/>
  <c r="J62" i="3"/>
  <c r="G63" i="3"/>
  <c r="G64" i="3"/>
  <c r="G66" i="3"/>
  <c r="K66" i="3"/>
  <c r="G67" i="3"/>
  <c r="G68" i="3"/>
  <c r="K68" i="3"/>
  <c r="G70" i="3"/>
  <c r="K70" i="3"/>
  <c r="G71" i="3"/>
  <c r="G74" i="3"/>
  <c r="J74" i="3"/>
  <c r="G75" i="3"/>
  <c r="G76" i="3"/>
  <c r="K76" i="3"/>
  <c r="G78" i="3"/>
  <c r="K78" i="3"/>
  <c r="F16" i="3"/>
  <c r="F17" i="3" s="1"/>
  <c r="C17" i="3"/>
  <c r="Q21" i="3"/>
  <c r="Q22" i="3"/>
  <c r="K23" i="3"/>
  <c r="Q23" i="3"/>
  <c r="Q24" i="3"/>
  <c r="Q25" i="3"/>
  <c r="J26" i="3"/>
  <c r="Q26" i="3"/>
  <c r="Q27" i="3"/>
  <c r="Q28" i="3"/>
  <c r="Q29" i="3"/>
  <c r="Q30" i="3"/>
  <c r="J31" i="3"/>
  <c r="Q31" i="3"/>
  <c r="Q32" i="3"/>
  <c r="Q33" i="3"/>
  <c r="J34" i="3"/>
  <c r="Q34" i="3"/>
  <c r="Q35" i="3"/>
  <c r="Q36" i="3"/>
  <c r="Q37" i="3"/>
  <c r="Q38" i="3"/>
  <c r="K39" i="3"/>
  <c r="Q39" i="3"/>
  <c r="Q40" i="3"/>
  <c r="Q41" i="3"/>
  <c r="Q42" i="3"/>
  <c r="K43" i="3"/>
  <c r="Q43" i="3"/>
  <c r="Q44" i="3"/>
  <c r="Q45" i="3"/>
  <c r="Q46" i="3"/>
  <c r="K47" i="3"/>
  <c r="Q47" i="3"/>
  <c r="Q48" i="3"/>
  <c r="Q49" i="3"/>
  <c r="Q50" i="3"/>
  <c r="K51" i="3"/>
  <c r="Q51" i="3"/>
  <c r="Q52" i="3"/>
  <c r="Q53" i="3"/>
  <c r="Q54" i="3"/>
  <c r="J55" i="3"/>
  <c r="Q55" i="3"/>
  <c r="Q56" i="3"/>
  <c r="Q57" i="3"/>
  <c r="Q58" i="3"/>
  <c r="K59" i="3"/>
  <c r="Q59" i="3"/>
  <c r="Q60" i="3"/>
  <c r="Q61" i="3"/>
  <c r="Q62" i="3"/>
  <c r="J63" i="3"/>
  <c r="Q63" i="3"/>
  <c r="K64" i="3"/>
  <c r="Q64" i="3"/>
  <c r="Q65" i="3"/>
  <c r="Q66" i="3"/>
  <c r="K67" i="3"/>
  <c r="Q67" i="3"/>
  <c r="Q68" i="3"/>
  <c r="Q69" i="3"/>
  <c r="Q70" i="3"/>
  <c r="K71" i="3"/>
  <c r="Q71" i="3"/>
  <c r="Q72" i="3"/>
  <c r="Q73" i="3"/>
  <c r="Q74" i="3"/>
  <c r="K75" i="3"/>
  <c r="Q75" i="3"/>
  <c r="Q76" i="3"/>
  <c r="Q77" i="3"/>
  <c r="Q78" i="3"/>
  <c r="Q79" i="1"/>
  <c r="Q77" i="1"/>
  <c r="Q80" i="1"/>
  <c r="Q78" i="1"/>
  <c r="K67" i="1"/>
  <c r="Q67" i="1"/>
  <c r="Q68" i="1"/>
  <c r="Q69" i="1"/>
  <c r="Q70" i="1"/>
  <c r="Q71" i="1"/>
  <c r="Q72" i="1"/>
  <c r="K73" i="1"/>
  <c r="Q73" i="1"/>
  <c r="Q74" i="1"/>
  <c r="Q75" i="1"/>
  <c r="F16" i="1"/>
  <c r="F17" i="1" s="1"/>
  <c r="J36" i="1"/>
  <c r="Q36" i="1"/>
  <c r="Q37" i="1"/>
  <c r="Q38" i="1"/>
  <c r="Q24" i="1"/>
  <c r="Q21" i="1"/>
  <c r="K42" i="1"/>
  <c r="Q42" i="1"/>
  <c r="Q43" i="1"/>
  <c r="Q22" i="1"/>
  <c r="Q44" i="1"/>
  <c r="Q46" i="1"/>
  <c r="Q48" i="1"/>
  <c r="K50" i="1"/>
  <c r="Q50" i="1"/>
  <c r="Q52" i="1"/>
  <c r="K53" i="1"/>
  <c r="Q53" i="1"/>
  <c r="Q54" i="1"/>
  <c r="Q23" i="1"/>
  <c r="Q59" i="1"/>
  <c r="Q62" i="1"/>
  <c r="Q63" i="1"/>
  <c r="G12" i="2"/>
  <c r="C12" i="2"/>
  <c r="E12" i="2"/>
  <c r="G13" i="2"/>
  <c r="C13" i="2"/>
  <c r="E13" i="2"/>
  <c r="G14" i="2"/>
  <c r="C14" i="2"/>
  <c r="E14" i="2"/>
  <c r="G15" i="2"/>
  <c r="C15" i="2"/>
  <c r="E15" i="2"/>
  <c r="G25" i="2"/>
  <c r="C25" i="2"/>
  <c r="E25" i="2"/>
  <c r="G26" i="2"/>
  <c r="C26" i="2"/>
  <c r="E26" i="2"/>
  <c r="G27" i="2"/>
  <c r="C27" i="2"/>
  <c r="E27" i="2"/>
  <c r="G28" i="2"/>
  <c r="C28" i="2"/>
  <c r="E28" i="2"/>
  <c r="G29" i="2"/>
  <c r="C29" i="2"/>
  <c r="E29" i="2"/>
  <c r="G30" i="2"/>
  <c r="C30" i="2"/>
  <c r="E30" i="2"/>
  <c r="G31" i="2"/>
  <c r="C31" i="2"/>
  <c r="E31" i="2"/>
  <c r="G32" i="2"/>
  <c r="C32" i="2"/>
  <c r="E32" i="2"/>
  <c r="G16" i="2"/>
  <c r="C16" i="2"/>
  <c r="E16" i="2"/>
  <c r="G33" i="2"/>
  <c r="C33" i="2"/>
  <c r="E33" i="2"/>
  <c r="G34" i="2"/>
  <c r="C34" i="2"/>
  <c r="E34" i="2"/>
  <c r="G35" i="2"/>
  <c r="C35" i="2"/>
  <c r="E35" i="2"/>
  <c r="G36" i="2"/>
  <c r="C36" i="2"/>
  <c r="E36" i="2"/>
  <c r="G37" i="2"/>
  <c r="C37" i="2"/>
  <c r="E37" i="2"/>
  <c r="G38" i="2"/>
  <c r="C38" i="2"/>
  <c r="E38" i="2"/>
  <c r="G39" i="2"/>
  <c r="C39" i="2"/>
  <c r="E39" i="2"/>
  <c r="G17" i="2"/>
  <c r="C17" i="2"/>
  <c r="E17" i="2"/>
  <c r="G18" i="2"/>
  <c r="C18" i="2"/>
  <c r="E18" i="2"/>
  <c r="G19" i="2"/>
  <c r="C19" i="2"/>
  <c r="E19" i="2"/>
  <c r="G20" i="2"/>
  <c r="C20" i="2"/>
  <c r="E20" i="2"/>
  <c r="G40" i="2"/>
  <c r="C40" i="2"/>
  <c r="E40" i="2"/>
  <c r="G41" i="2"/>
  <c r="C41" i="2"/>
  <c r="E41" i="2"/>
  <c r="G42" i="2"/>
  <c r="C42" i="2"/>
  <c r="E42" i="2"/>
  <c r="G43" i="2"/>
  <c r="C43" i="2"/>
  <c r="E43" i="2"/>
  <c r="G21" i="2"/>
  <c r="C21" i="2"/>
  <c r="E21" i="2"/>
  <c r="G22" i="2"/>
  <c r="C22" i="2"/>
  <c r="E22" i="2"/>
  <c r="G23" i="2"/>
  <c r="C23" i="2"/>
  <c r="E23" i="2"/>
  <c r="G24" i="2"/>
  <c r="C24" i="2"/>
  <c r="E24" i="2"/>
  <c r="G11" i="2"/>
  <c r="C11" i="2"/>
  <c r="E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16" i="2"/>
  <c r="B16" i="2"/>
  <c r="D16" i="2"/>
  <c r="A16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76" i="1"/>
  <c r="Q65" i="1"/>
  <c r="J65" i="1"/>
  <c r="Q64" i="1"/>
  <c r="K66" i="1"/>
  <c r="Q66" i="1"/>
  <c r="Q55" i="1"/>
  <c r="J56" i="1"/>
  <c r="Q56" i="1"/>
  <c r="Q57" i="1"/>
  <c r="J58" i="1"/>
  <c r="Q58" i="1"/>
  <c r="C17" i="1"/>
  <c r="Q40" i="1"/>
  <c r="Q39" i="1"/>
  <c r="K41" i="1"/>
  <c r="Q41" i="1"/>
  <c r="Q47" i="1"/>
  <c r="K45" i="1"/>
  <c r="Q45" i="1"/>
  <c r="Q51" i="1"/>
  <c r="K49" i="1"/>
  <c r="Q49" i="1"/>
  <c r="J25" i="1"/>
  <c r="Q25" i="1"/>
  <c r="Q26" i="1"/>
  <c r="Q27" i="1"/>
  <c r="J29" i="1"/>
  <c r="Q29" i="1"/>
  <c r="Q31" i="1"/>
  <c r="J28" i="1"/>
  <c r="Q28" i="1"/>
  <c r="Q30" i="1"/>
  <c r="J33" i="1"/>
  <c r="Q33" i="1"/>
  <c r="Q35" i="1"/>
  <c r="Q32" i="1"/>
  <c r="Q34" i="1"/>
  <c r="C11" i="3"/>
  <c r="C12" i="1"/>
  <c r="C12" i="3"/>
  <c r="C11" i="1"/>
  <c r="O83" i="1" l="1"/>
  <c r="O78" i="1"/>
  <c r="O74" i="1"/>
  <c r="O21" i="1"/>
  <c r="O52" i="1"/>
  <c r="O82" i="1"/>
  <c r="O81" i="1"/>
  <c r="O69" i="1"/>
  <c r="O22" i="1"/>
  <c r="O23" i="1"/>
  <c r="O58" i="1"/>
  <c r="O49" i="1"/>
  <c r="O33" i="1"/>
  <c r="O64" i="1"/>
  <c r="O38" i="1"/>
  <c r="O35" i="1"/>
  <c r="O48" i="1"/>
  <c r="O47" i="1"/>
  <c r="O31" i="1"/>
  <c r="O25" i="1"/>
  <c r="O77" i="1"/>
  <c r="O55" i="1"/>
  <c r="O32" i="1"/>
  <c r="O72" i="1"/>
  <c r="O76" i="1"/>
  <c r="O79" i="1"/>
  <c r="O71" i="1"/>
  <c r="O37" i="1"/>
  <c r="O46" i="1"/>
  <c r="O62" i="1"/>
  <c r="O60" i="1"/>
  <c r="O63" i="1"/>
  <c r="O27" i="1"/>
  <c r="O39" i="1"/>
  <c r="O34" i="1"/>
  <c r="O61" i="1"/>
  <c r="O67" i="1"/>
  <c r="O75" i="1"/>
  <c r="O42" i="1"/>
  <c r="O53" i="1"/>
  <c r="O56" i="1"/>
  <c r="O45" i="1"/>
  <c r="O28" i="1"/>
  <c r="O70" i="1"/>
  <c r="O36" i="1"/>
  <c r="O44" i="1"/>
  <c r="O59" i="1"/>
  <c r="O80" i="1"/>
  <c r="O73" i="1"/>
  <c r="C15" i="1"/>
  <c r="O24" i="1"/>
  <c r="O50" i="1"/>
  <c r="O66" i="1"/>
  <c r="O41" i="1"/>
  <c r="O29" i="1"/>
  <c r="O65" i="1"/>
  <c r="O68" i="1"/>
  <c r="O43" i="1"/>
  <c r="O54" i="1"/>
  <c r="O57" i="1"/>
  <c r="O51" i="1"/>
  <c r="O30" i="1"/>
  <c r="O40" i="1"/>
  <c r="O26" i="1"/>
  <c r="C16" i="3"/>
  <c r="D18" i="3" s="1"/>
  <c r="C16" i="1"/>
  <c r="D18" i="1" s="1"/>
  <c r="O43" i="3"/>
  <c r="O46" i="3"/>
  <c r="O49" i="3"/>
  <c r="O60" i="3"/>
  <c r="O55" i="3"/>
  <c r="O66" i="3"/>
  <c r="O69" i="3"/>
  <c r="O64" i="3"/>
  <c r="O51" i="3"/>
  <c r="O54" i="3"/>
  <c r="O57" i="3"/>
  <c r="O68" i="3"/>
  <c r="O63" i="3"/>
  <c r="O74" i="3"/>
  <c r="O77" i="3"/>
  <c r="O59" i="3"/>
  <c r="O62" i="3"/>
  <c r="O65" i="3"/>
  <c r="O76" i="3"/>
  <c r="O71" i="3"/>
  <c r="O21" i="3"/>
  <c r="O24" i="3"/>
  <c r="O35" i="3"/>
  <c r="O41" i="3"/>
  <c r="O52" i="3"/>
  <c r="O47" i="3"/>
  <c r="O58" i="3"/>
  <c r="O61" i="3"/>
  <c r="O40" i="3"/>
  <c r="O67" i="3"/>
  <c r="O70" i="3"/>
  <c r="O73" i="3"/>
  <c r="C15" i="3"/>
  <c r="O26" i="3"/>
  <c r="O29" i="3"/>
  <c r="O32" i="3"/>
  <c r="O75" i="3"/>
  <c r="O78" i="3"/>
  <c r="O28" i="3"/>
  <c r="O23" i="3"/>
  <c r="O34" i="3"/>
  <c r="O37" i="3"/>
  <c r="O48" i="3"/>
  <c r="O22" i="3"/>
  <c r="O25" i="3"/>
  <c r="O36" i="3"/>
  <c r="O31" i="3"/>
  <c r="O42" i="3"/>
  <c r="O45" i="3"/>
  <c r="O72" i="3"/>
  <c r="O27" i="3"/>
  <c r="O30" i="3"/>
  <c r="O33" i="3"/>
  <c r="O44" i="3"/>
  <c r="O39" i="3"/>
  <c r="O50" i="3"/>
  <c r="O53" i="3"/>
  <c r="O56" i="3"/>
  <c r="O38" i="3"/>
  <c r="C18" i="3" l="1"/>
  <c r="F18" i="3"/>
  <c r="F19" i="3" s="1"/>
  <c r="C18" i="1"/>
  <c r="F18" i="1"/>
  <c r="F19" i="1" s="1"/>
</calcChain>
</file>

<file path=xl/sharedStrings.xml><?xml version="1.0" encoding="utf-8"?>
<sst xmlns="http://schemas.openxmlformats.org/spreadsheetml/2006/main" count="657" uniqueCount="209">
  <si>
    <t>IBVS 6244</t>
  </si>
  <si>
    <t>IBVS 6225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</si>
  <si>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</si>
  <si>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</si>
  <si>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</si>
  <si>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</si>
  <si>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</si>
  <si>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</si>
  <si>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</si>
  <si>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</si>
  <si>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</si>
  <si>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</si>
  <si>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</si>
  <si>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</si>
  <si>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</si>
  <si>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</si>
  <si>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</si>
  <si>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</si>
  <si>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</si>
  <si>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</si>
  <si>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</si>
  <si>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</si>
  <si>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</si>
  <si>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</si>
  <si>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</si>
  <si>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</si>
  <si>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</si>
  <si>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</t>
  </si>
  <si>
    <t>I</t>
  </si>
  <si>
    <t>Clausen 2001</t>
  </si>
  <si>
    <t>IBVS 3536</t>
  </si>
  <si>
    <t>II</t>
  </si>
  <si>
    <t>2001A&amp;A...374..980C</t>
  </si>
  <si>
    <t>IBVS 5507</t>
  </si>
  <si>
    <t># of data points:</t>
  </si>
  <si>
    <t>HS Aqr / GSC 05177-00844</t>
  </si>
  <si>
    <t>EB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</si>
  <si>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</si>
  <si>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</si>
  <si>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</si>
  <si>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</si>
  <si>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</si>
  <si>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</si>
  <si>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5887</t>
  </si>
  <si>
    <t>IBVS 6070</t>
  </si>
  <si>
    <t>OEJV 0160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</si>
  <si>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</si>
  <si>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</si>
  <si>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</si>
  <si>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</si>
  <si>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</si>
  <si>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</si>
  <si>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</si>
  <si>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</si>
  <si>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</si>
  <si>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</si>
  <si>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</si>
  <si>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</si>
  <si>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</si>
  <si>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2448138.7196 </t>
  </si>
  <si>
    <t> 04.09.1990 05:16 </t>
  </si>
  <si>
    <t> -0.0036 </t>
  </si>
  <si>
    <t>E </t>
  </si>
  <si>
    <t>?</t>
  </si>
  <si>
    <t> R.M.Robb et al. </t>
  </si>
  <si>
    <t>IBVS 3536 </t>
  </si>
  <si>
    <t>2448139.7936 </t>
  </si>
  <si>
    <t> 05.09.1990 07:02 </t>
  </si>
  <si>
    <t> 0.0051 </t>
  </si>
  <si>
    <t>2448140.8511 </t>
  </si>
  <si>
    <t> 06.09.1990 08:25 </t>
  </si>
  <si>
    <t> -0.0026 </t>
  </si>
  <si>
    <t>2448144.7621 </t>
  </si>
  <si>
    <t> 10.09.1990 06:17 </t>
  </si>
  <si>
    <t> 0.0023 </t>
  </si>
  <si>
    <t>2448158.6048 </t>
  </si>
  <si>
    <t> 24.09.1990 02:30 </t>
  </si>
  <si>
    <t> L.Marschall et al. </t>
  </si>
  <si>
    <t>IBVS 3633 </t>
  </si>
  <si>
    <t>2448182.7319 </t>
  </si>
  <si>
    <t> 18.10.1990 05:33 </t>
  </si>
  <si>
    <t> -0.0229 </t>
  </si>
  <si>
    <t>2448402.9000 </t>
  </si>
  <si>
    <t> 26.05.1991 09:36 </t>
  </si>
  <si>
    <t> -0.0129 </t>
  </si>
  <si>
    <t>2448423.8666 </t>
  </si>
  <si>
    <t> 16.06.1991 08:47 </t>
  </si>
  <si>
    <t> 0.0031 </t>
  </si>
  <si>
    <t>2448830.440 </t>
  </si>
  <si>
    <t> 26.07.1992 22:33 </t>
  </si>
  <si>
    <t> -0.006 </t>
  </si>
  <si>
    <t>C </t>
  </si>
  <si>
    <t> E.Wunder </t>
  </si>
  <si>
    <t>BAVM 225 </t>
  </si>
  <si>
    <t>2451089.5506 </t>
  </si>
  <si>
    <t> 03.10.1998 01:12 </t>
  </si>
  <si>
    <t> -0.0016 </t>
  </si>
  <si>
    <t> J.V.Clausen et al. </t>
  </si>
  <si>
    <t> AAP 374,980 ff </t>
  </si>
  <si>
    <t>2451091.3267 </t>
  </si>
  <si>
    <t> 04.10.1998 19:50 </t>
  </si>
  <si>
    <t> -0.0010 </t>
  </si>
  <si>
    <t> Ogloza&amp;Zakrewski </t>
  </si>
  <si>
    <t>IBVS 5507 </t>
  </si>
  <si>
    <t>2451091.6813 </t>
  </si>
  <si>
    <t> 05.10.1998 04:21 </t>
  </si>
  <si>
    <t> -0.0015 </t>
  </si>
  <si>
    <t>2451105.5326 </t>
  </si>
  <si>
    <t> 19.10.1998 00:46 </t>
  </si>
  <si>
    <t> 0.0011 </t>
  </si>
  <si>
    <t>2451116.5385 </t>
  </si>
  <si>
    <t> 30.10.1998 00:55 </t>
  </si>
  <si>
    <t> -0.0009 </t>
  </si>
  <si>
    <t>2451299.7666 </t>
  </si>
  <si>
    <t> 01.05.1999 06:23 </t>
  </si>
  <si>
    <t> -0.0011 </t>
  </si>
  <si>
    <t>2451353.3861 </t>
  </si>
  <si>
    <t> 23.06.1999 21:15 </t>
  </si>
  <si>
    <t> -0.0008 </t>
  </si>
  <si>
    <t>2451353.7407 </t>
  </si>
  <si>
    <t> 24.06.1999 05:46 </t>
  </si>
  <si>
    <t> -0.0013 </t>
  </si>
  <si>
    <t>2451431.5113 </t>
  </si>
  <si>
    <t> 10.09.1999 00:16 </t>
  </si>
  <si>
    <t> 0.0038 </t>
  </si>
  <si>
    <t>2451431.8616 </t>
  </si>
  <si>
    <t> 10.09.1999 08:40 </t>
  </si>
  <si>
    <t>2453982.1447 </t>
  </si>
  <si>
    <t> 03.09.2006 15:28 </t>
  </si>
  <si>
    <t> -0.0012 </t>
  </si>
  <si>
    <t> K.Nagai et al. </t>
  </si>
  <si>
    <t>VSB 45 </t>
  </si>
  <si>
    <t>2454351.0897 </t>
  </si>
  <si>
    <t> 07.09.2007 14:09 </t>
  </si>
  <si>
    <t> 0.0014 </t>
  </si>
  <si>
    <t>Ic</t>
  </si>
  <si>
    <t> K.Nakajima </t>
  </si>
  <si>
    <t>VSB 46 </t>
  </si>
  <si>
    <t>2454666.4121 </t>
  </si>
  <si>
    <t> 18.07.2008 21:53 </t>
  </si>
  <si>
    <t> 0.0005 </t>
  </si>
  <si>
    <t>m</t>
  </si>
  <si>
    <t> Z.Avci &amp; S.Saydam </t>
  </si>
  <si>
    <t>IBVS 5887 </t>
  </si>
  <si>
    <t>2454667.4758 </t>
  </si>
  <si>
    <t> 19.07.2008 23:25 </t>
  </si>
  <si>
    <t> S.Çaliskan &amp; L.Kalkan </t>
  </si>
  <si>
    <t>2454687.3616 </t>
  </si>
  <si>
    <t> 08.08.2008 20:40 </t>
  </si>
  <si>
    <t> -0.0005 </t>
  </si>
  <si>
    <t> Ö.Bastürk &amp; G.Erdogan </t>
  </si>
  <si>
    <t>2454720.3846 </t>
  </si>
  <si>
    <t> 10.09.2008 21:13 </t>
  </si>
  <si>
    <t> Z.Terzioglu &amp; E.Imdat </t>
  </si>
  <si>
    <t>2455041.3878 </t>
  </si>
  <si>
    <t> 28.07.2009 21:18 </t>
  </si>
  <si>
    <t> -0.0028 </t>
  </si>
  <si>
    <t>-I</t>
  </si>
  <si>
    <t> P.Frank </t>
  </si>
  <si>
    <t>BAVM 212 </t>
  </si>
  <si>
    <t>2455431.9938 </t>
  </si>
  <si>
    <t> 23.08.2010 11:51 </t>
  </si>
  <si>
    <t>4127.5</t>
  </si>
  <si>
    <t> 0.0001 </t>
  </si>
  <si>
    <t> K.Nagai </t>
  </si>
  <si>
    <t>VSB 51 </t>
  </si>
  <si>
    <t>2456140.0523 </t>
  </si>
  <si>
    <t> 31.07.2012 13:15 </t>
  </si>
  <si>
    <t>5124.5</t>
  </si>
  <si>
    <t> 0.0017 </t>
  </si>
  <si>
    <t>VSB 55 </t>
  </si>
  <si>
    <t>2456141.1145 </t>
  </si>
  <si>
    <t> 01.08.2012 14:44 </t>
  </si>
  <si>
    <t>5126</t>
  </si>
  <si>
    <t> -0.0014 </t>
  </si>
  <si>
    <t>Rc</t>
  </si>
  <si>
    <t>2456177.3303 </t>
  </si>
  <si>
    <t> 06.09.2012 19:55 </t>
  </si>
  <si>
    <t>5177</t>
  </si>
  <si>
    <t> -0.0052 </t>
  </si>
  <si>
    <t>R</t>
  </si>
  <si>
    <t> M.&amp; K.Rätz </t>
  </si>
  <si>
    <t>BAVM 231 </t>
  </si>
  <si>
    <t>2456495.4975 </t>
  </si>
  <si>
    <t> 21.07.2013 23:56 </t>
  </si>
  <si>
    <t>5625</t>
  </si>
  <si>
    <t> -0.0020 </t>
  </si>
  <si>
    <t> F.Agerer </t>
  </si>
  <si>
    <t>BAVM 234 </t>
  </si>
  <si>
    <t>2456521.41006 </t>
  </si>
  <si>
    <t> 16.08.2013 21:50 </t>
  </si>
  <si>
    <t>5661.5</t>
  </si>
  <si>
    <t> -0.01127 </t>
  </si>
  <si>
    <t> M.Mašek </t>
  </si>
  <si>
    <t>OEJV 0160 </t>
  </si>
  <si>
    <t>2456877.5753 </t>
  </si>
  <si>
    <t> 08.08.2014 01:48 </t>
  </si>
  <si>
    <t>6163</t>
  </si>
  <si>
    <t> -0.0051 </t>
  </si>
  <si>
    <t>BAVM 238 </t>
  </si>
  <si>
    <t>s5</t>
  </si>
  <si>
    <t>s6</t>
  </si>
  <si>
    <t>s7</t>
  </si>
  <si>
    <t>Add cycle</t>
  </si>
  <si>
    <t>Old Cycle</t>
  </si>
  <si>
    <t>IBVS 6158</t>
  </si>
  <si>
    <t>VSB_061</t>
  </si>
  <si>
    <t>VSB 069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</si>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</sst>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4" fontId="16" fillId="0" borderId="0" xfId="0" applyNumberFormat="1" applyFont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24" borderId="0" xfId="0" applyFont="1" applyFill="1" applyAlignment="1"/>
    <xf numFmtId="0" fontId="5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0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7" fillId="0" borderId="0" xfId="43" applyFont="1" applyAlignment="1">
      <alignment horizontal="left" vertical="center"/>
    </xf>
    <xf numFmtId="0" fontId="17" fillId="0" borderId="0" xfId="43" applyFont="1" applyAlignment="1">
      <alignment horizontal="center" vertical="center"/>
    </xf>
    <xf numFmtId="0" fontId="17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Aqr - O-C Diagr.</a:t>
            </a:r>
          </a:p>
        </c:rich>
      </c:tx>
      <c:layout>
        <c:manualLayout>
          <c:xMode val="edge"/>
          <c:yMode val="edge"/>
          <c:x val="0.348178137651821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4331983805668"/>
          <c:y val="0.14769252958613219"/>
          <c:w val="0.775303643724696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8-4177-BCEF-0E3CD30660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8-4177-BCEF-0E3CD30660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7.4260000001231674E-2</c:v>
                </c:pt>
                <c:pt idx="1">
                  <c:v>7.7434999999240972E-2</c:v>
                </c:pt>
                <c:pt idx="3">
                  <c:v>1.4430000002903398E-2</c:v>
                </c:pt>
                <c:pt idx="4">
                  <c:v>5.0000002374872565E-5</c:v>
                </c:pt>
                <c:pt idx="5">
                  <c:v>-1.8599999995785765E-2</c:v>
                </c:pt>
                <c:pt idx="6">
                  <c:v>-3.2700000010663643E-3</c:v>
                </c:pt>
                <c:pt idx="7">
                  <c:v>1.3395000001764856E-2</c:v>
                </c:pt>
                <c:pt idx="8">
                  <c:v>7.4209999998856802E-2</c:v>
                </c:pt>
                <c:pt idx="9">
                  <c:v>7.7405000003636815E-2</c:v>
                </c:pt>
                <c:pt idx="10">
                  <c:v>7.5700000001234002E-2</c:v>
                </c:pt>
                <c:pt idx="11">
                  <c:v>-3.9000000106170774E-4</c:v>
                </c:pt>
                <c:pt idx="12">
                  <c:v>8.3549999981187284E-3</c:v>
                </c:pt>
                <c:pt idx="13">
                  <c:v>5.9999999939464033E-4</c:v>
                </c:pt>
                <c:pt idx="14">
                  <c:v>5.6649999969522469E-3</c:v>
                </c:pt>
                <c:pt idx="15">
                  <c:v>-1.862999999866588E-2</c:v>
                </c:pt>
                <c:pt idx="16">
                  <c:v>-3.2300000020768493E-3</c:v>
                </c:pt>
                <c:pt idx="17">
                  <c:v>1.3355000002775341E-2</c:v>
                </c:pt>
                <c:pt idx="34">
                  <c:v>0.16455500000301981</c:v>
                </c:pt>
                <c:pt idx="35">
                  <c:v>0.16300000000046566</c:v>
                </c:pt>
                <c:pt idx="36">
                  <c:v>0.16403999999602092</c:v>
                </c:pt>
                <c:pt idx="37">
                  <c:v>0.16413499999907799</c:v>
                </c:pt>
                <c:pt idx="43">
                  <c:v>0.1960800000015297</c:v>
                </c:pt>
                <c:pt idx="44">
                  <c:v>0.20711999999912223</c:v>
                </c:pt>
                <c:pt idx="55">
                  <c:v>0.21345999999903142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8-4177-BCEF-0E3CD30660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">
                  <c:v>0.17049499999848194</c:v>
                </c:pt>
                <c:pt idx="18">
                  <c:v>7.4935000091500115E-2</c:v>
                </c:pt>
                <c:pt idx="19">
                  <c:v>7.4449999825446866E-2</c:v>
                </c:pt>
                <c:pt idx="20">
                  <c:v>7.9940000206988771E-2</c:v>
                </c:pt>
                <c:pt idx="21">
                  <c:v>7.4934999996912666E-2</c:v>
                </c:pt>
                <c:pt idx="22">
                  <c:v>7.4450000000069849E-2</c:v>
                </c:pt>
                <c:pt idx="23">
                  <c:v>7.9940000003261957E-2</c:v>
                </c:pt>
                <c:pt idx="24">
                  <c:v>8.1604999766568653E-2</c:v>
                </c:pt>
                <c:pt idx="25">
                  <c:v>8.1604999999399297E-2</c:v>
                </c:pt>
                <c:pt idx="26">
                  <c:v>8.1119999966176692E-2</c:v>
                </c:pt>
                <c:pt idx="27">
                  <c:v>8.112000000255648E-2</c:v>
                </c:pt>
                <c:pt idx="28">
                  <c:v>8.8104999893403146E-2</c:v>
                </c:pt>
                <c:pt idx="29">
                  <c:v>8.8104999995266553E-2</c:v>
                </c:pt>
                <c:pt idx="30">
                  <c:v>8.3319999946979806E-2</c:v>
                </c:pt>
                <c:pt idx="31">
                  <c:v>8.3319999997911509E-2</c:v>
                </c:pt>
                <c:pt idx="32">
                  <c:v>0.14594999999826541</c:v>
                </c:pt>
                <c:pt idx="33">
                  <c:v>0.15763499999593478</c:v>
                </c:pt>
                <c:pt idx="38">
                  <c:v>0.18299499999557156</c:v>
                </c:pt>
                <c:pt idx="39">
                  <c:v>0.18971000000601634</c:v>
                </c:pt>
                <c:pt idx="40">
                  <c:v>0.18940000000293367</c:v>
                </c:pt>
                <c:pt idx="41">
                  <c:v>0.20200500000646571</c:v>
                </c:pt>
                <c:pt idx="42">
                  <c:v>0.19895000000542495</c:v>
                </c:pt>
                <c:pt idx="45">
                  <c:v>0.19847500000469154</c:v>
                </c:pt>
                <c:pt idx="46">
                  <c:v>0.20266999999876134</c:v>
                </c:pt>
                <c:pt idx="47">
                  <c:v>0.20481500000460073</c:v>
                </c:pt>
                <c:pt idx="48">
                  <c:v>0.20482500000071013</c:v>
                </c:pt>
                <c:pt idx="49">
                  <c:v>0.20620000000053551</c:v>
                </c:pt>
                <c:pt idx="50">
                  <c:v>0.20589000000472879</c:v>
                </c:pt>
                <c:pt idx="51">
                  <c:v>0.20483499999681953</c:v>
                </c:pt>
                <c:pt idx="52">
                  <c:v>0.21185500000137836</c:v>
                </c:pt>
                <c:pt idx="53">
                  <c:v>0.20719999999710126</c:v>
                </c:pt>
                <c:pt idx="54">
                  <c:v>0.20694499999808613</c:v>
                </c:pt>
                <c:pt idx="56">
                  <c:v>0.22123499999725027</c:v>
                </c:pt>
                <c:pt idx="57">
                  <c:v>0.22093999987555435</c:v>
                </c:pt>
                <c:pt idx="58">
                  <c:v>0.22093999987555435</c:v>
                </c:pt>
                <c:pt idx="59">
                  <c:v>0.23008999999728985</c:v>
                </c:pt>
                <c:pt idx="60">
                  <c:v>0.23797999999806052</c:v>
                </c:pt>
                <c:pt idx="61">
                  <c:v>0.26324999999633292</c:v>
                </c:pt>
                <c:pt idx="62">
                  <c:v>0.27508499984105583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8-4177-BCEF-0E3CD30660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08-4177-BCEF-0E3CD30660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08-4177-BCEF-0E3CD30660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08-4177-BCEF-0E3CD30660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7.8865434605897428E-2</c:v>
                </c:pt>
                <c:pt idx="1">
                  <c:v>7.9238357370932336E-2</c:v>
                </c:pt>
                <c:pt idx="2">
                  <c:v>0.17109337798530838</c:v>
                </c:pt>
                <c:pt idx="3">
                  <c:v>2.6142442802517755E-2</c:v>
                </c:pt>
                <c:pt idx="4">
                  <c:v>1.0463112325938951E-2</c:v>
                </c:pt>
                <c:pt idx="5">
                  <c:v>1.1026640059769478E-2</c:v>
                </c:pt>
                <c:pt idx="6">
                  <c:v>1.616468704469488E-2</c:v>
                </c:pt>
                <c:pt idx="7">
                  <c:v>1.6653630225518426E-2</c:v>
                </c:pt>
                <c:pt idx="8">
                  <c:v>7.8865434605897428E-2</c:v>
                </c:pt>
                <c:pt idx="9">
                  <c:v>7.9238357370932336E-2</c:v>
                </c:pt>
                <c:pt idx="10">
                  <c:v>7.949525972017861E-2</c:v>
                </c:pt>
                <c:pt idx="11">
                  <c:v>9.9990306627843993E-3</c:v>
                </c:pt>
                <c:pt idx="12">
                  <c:v>1.0023892180453393E-2</c:v>
                </c:pt>
                <c:pt idx="13">
                  <c:v>1.0048753698122387E-2</c:v>
                </c:pt>
                <c:pt idx="14">
                  <c:v>1.0139912596242031E-2</c:v>
                </c:pt>
                <c:pt idx="15">
                  <c:v>1.1026640059769478E-2</c:v>
                </c:pt>
                <c:pt idx="16">
                  <c:v>1.616468704469488E-2</c:v>
                </c:pt>
                <c:pt idx="17">
                  <c:v>1.6653630225518426E-2</c:v>
                </c:pt>
                <c:pt idx="18">
                  <c:v>7.8906870468679086E-2</c:v>
                </c:pt>
                <c:pt idx="19">
                  <c:v>7.8915157641235426E-2</c:v>
                </c:pt>
                <c:pt idx="20">
                  <c:v>8.3771440759245558E-2</c:v>
                </c:pt>
                <c:pt idx="21">
                  <c:v>7.8906870468679086E-2</c:v>
                </c:pt>
                <c:pt idx="22">
                  <c:v>7.8915157641235426E-2</c:v>
                </c:pt>
                <c:pt idx="23">
                  <c:v>8.3771440759245558E-2</c:v>
                </c:pt>
                <c:pt idx="24">
                  <c:v>8.5022803815251582E-2</c:v>
                </c:pt>
                <c:pt idx="25">
                  <c:v>8.5022803815251582E-2</c:v>
                </c:pt>
                <c:pt idx="26">
                  <c:v>8.5031090987807909E-2</c:v>
                </c:pt>
                <c:pt idx="27">
                  <c:v>8.5031090987807909E-2</c:v>
                </c:pt>
                <c:pt idx="28">
                  <c:v>8.6845981777644465E-2</c:v>
                </c:pt>
                <c:pt idx="29">
                  <c:v>8.6845981777644465E-2</c:v>
                </c:pt>
                <c:pt idx="30">
                  <c:v>8.6854268950200791E-2</c:v>
                </c:pt>
                <c:pt idx="31">
                  <c:v>8.6854268950200791E-2</c:v>
                </c:pt>
                <c:pt idx="32">
                  <c:v>0.14637274224977212</c:v>
                </c:pt>
                <c:pt idx="33">
                  <c:v>0.15498311453580035</c:v>
                </c:pt>
                <c:pt idx="34">
                  <c:v>0.16234212376582252</c:v>
                </c:pt>
                <c:pt idx="35">
                  <c:v>0.16236698528349153</c:v>
                </c:pt>
                <c:pt idx="36">
                  <c:v>0.16283106694664609</c:v>
                </c:pt>
                <c:pt idx="37">
                  <c:v>0.16360177399438489</c:v>
                </c:pt>
                <c:pt idx="38">
                  <c:v>0.18020926779727281</c:v>
                </c:pt>
                <c:pt idx="39">
                  <c:v>0.1883389840750338</c:v>
                </c:pt>
                <c:pt idx="40">
                  <c:v>0.18838870711037178</c:v>
                </c:pt>
                <c:pt idx="41">
                  <c:v>0.19673388987459739</c:v>
                </c:pt>
                <c:pt idx="42">
                  <c:v>0.1967587513922664</c:v>
                </c:pt>
                <c:pt idx="43">
                  <c:v>0.19760404299301218</c:v>
                </c:pt>
                <c:pt idx="44">
                  <c:v>0.20502934960348501</c:v>
                </c:pt>
                <c:pt idx="45">
                  <c:v>0.2056343132000972</c:v>
                </c:pt>
                <c:pt idx="46">
                  <c:v>0.20577519513355483</c:v>
                </c:pt>
                <c:pt idx="47">
                  <c:v>0.20580005665122383</c:v>
                </c:pt>
                <c:pt idx="48">
                  <c:v>0.20591607706701245</c:v>
                </c:pt>
                <c:pt idx="49">
                  <c:v>0.20595751292979411</c:v>
                </c:pt>
                <c:pt idx="50">
                  <c:v>0.2060072359651321</c:v>
                </c:pt>
                <c:pt idx="51">
                  <c:v>0.2060320974828011</c:v>
                </c:pt>
                <c:pt idx="52">
                  <c:v>0.20609839486325174</c:v>
                </c:pt>
                <c:pt idx="53">
                  <c:v>0.20612325638092074</c:v>
                </c:pt>
                <c:pt idx="54">
                  <c:v>0.20614811789858975</c:v>
                </c:pt>
                <c:pt idx="55">
                  <c:v>0.21394634727409748</c:v>
                </c:pt>
                <c:pt idx="56">
                  <c:v>0.22244069914433706</c:v>
                </c:pt>
                <c:pt idx="57">
                  <c:v>0.22249870935223137</c:v>
                </c:pt>
                <c:pt idx="58">
                  <c:v>0.22249870935223137</c:v>
                </c:pt>
                <c:pt idx="59">
                  <c:v>0.23053726673187272</c:v>
                </c:pt>
                <c:pt idx="60">
                  <c:v>0.2400343664814284</c:v>
                </c:pt>
                <c:pt idx="61">
                  <c:v>0.26504505325643624</c:v>
                </c:pt>
                <c:pt idx="62">
                  <c:v>0.2744012710725342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08-4177-BCEF-0E3CD3066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59416"/>
        <c:axId val="1"/>
      </c:scatterChart>
      <c:valAx>
        <c:axId val="64225941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29149797570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8016194331983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5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748987854251"/>
          <c:y val="0.92000129214617399"/>
          <c:w val="0.821862348178137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Aqr - O-C Diagr.</a:t>
            </a:r>
          </a:p>
        </c:rich>
      </c:tx>
      <c:layout>
        <c:manualLayout>
          <c:xMode val="edge"/>
          <c:yMode val="edge"/>
          <c:x val="0.34949558577905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9730448489678"/>
          <c:y val="0.14723926380368099"/>
          <c:w val="0.767678282193580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1-4E62-8088-64E40DABB4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1-4E62-8088-64E40DABB4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7.4260000001231674E-2</c:v>
                </c:pt>
                <c:pt idx="1">
                  <c:v>7.7434999999240972E-2</c:v>
                </c:pt>
                <c:pt idx="3">
                  <c:v>1.4430000002903398E-2</c:v>
                </c:pt>
                <c:pt idx="4">
                  <c:v>5.0000002374872565E-5</c:v>
                </c:pt>
                <c:pt idx="5">
                  <c:v>-1.8599999995785765E-2</c:v>
                </c:pt>
                <c:pt idx="6">
                  <c:v>-3.2700000010663643E-3</c:v>
                </c:pt>
                <c:pt idx="7">
                  <c:v>1.3395000001764856E-2</c:v>
                </c:pt>
                <c:pt idx="8">
                  <c:v>7.4209999998856802E-2</c:v>
                </c:pt>
                <c:pt idx="9">
                  <c:v>7.7405000003636815E-2</c:v>
                </c:pt>
                <c:pt idx="10">
                  <c:v>7.5700000001234002E-2</c:v>
                </c:pt>
                <c:pt idx="11">
                  <c:v>-3.9000000106170774E-4</c:v>
                </c:pt>
                <c:pt idx="12">
                  <c:v>8.3549999981187284E-3</c:v>
                </c:pt>
                <c:pt idx="13">
                  <c:v>5.9999999939464033E-4</c:v>
                </c:pt>
                <c:pt idx="14">
                  <c:v>5.6649999969522469E-3</c:v>
                </c:pt>
                <c:pt idx="15">
                  <c:v>-1.862999999866588E-2</c:v>
                </c:pt>
                <c:pt idx="16">
                  <c:v>-3.2300000020768493E-3</c:v>
                </c:pt>
                <c:pt idx="17">
                  <c:v>1.3355000002775341E-2</c:v>
                </c:pt>
                <c:pt idx="34">
                  <c:v>0.16455500000301981</c:v>
                </c:pt>
                <c:pt idx="35">
                  <c:v>0.16300000000046566</c:v>
                </c:pt>
                <c:pt idx="36">
                  <c:v>0.16403999999602092</c:v>
                </c:pt>
                <c:pt idx="37">
                  <c:v>0.16413499999907799</c:v>
                </c:pt>
                <c:pt idx="43">
                  <c:v>0.1960800000015297</c:v>
                </c:pt>
                <c:pt idx="44">
                  <c:v>0.20711999999912223</c:v>
                </c:pt>
                <c:pt idx="55">
                  <c:v>0.21345999999903142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1-4E62-8088-64E40DABB4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">
                  <c:v>0.17049499999848194</c:v>
                </c:pt>
                <c:pt idx="18">
                  <c:v>7.4935000091500115E-2</c:v>
                </c:pt>
                <c:pt idx="19">
                  <c:v>7.4449999825446866E-2</c:v>
                </c:pt>
                <c:pt idx="20">
                  <c:v>7.9940000206988771E-2</c:v>
                </c:pt>
                <c:pt idx="21">
                  <c:v>7.4934999996912666E-2</c:v>
                </c:pt>
                <c:pt idx="22">
                  <c:v>7.4450000000069849E-2</c:v>
                </c:pt>
                <c:pt idx="23">
                  <c:v>7.9940000003261957E-2</c:v>
                </c:pt>
                <c:pt idx="24">
                  <c:v>8.1604999766568653E-2</c:v>
                </c:pt>
                <c:pt idx="25">
                  <c:v>8.1604999999399297E-2</c:v>
                </c:pt>
                <c:pt idx="26">
                  <c:v>8.1119999966176692E-2</c:v>
                </c:pt>
                <c:pt idx="27">
                  <c:v>8.112000000255648E-2</c:v>
                </c:pt>
                <c:pt idx="28">
                  <c:v>8.8104999893403146E-2</c:v>
                </c:pt>
                <c:pt idx="29">
                  <c:v>8.8104999995266553E-2</c:v>
                </c:pt>
                <c:pt idx="30">
                  <c:v>8.3319999946979806E-2</c:v>
                </c:pt>
                <c:pt idx="31">
                  <c:v>8.3319999997911509E-2</c:v>
                </c:pt>
                <c:pt idx="32">
                  <c:v>0.14594999999826541</c:v>
                </c:pt>
                <c:pt idx="33">
                  <c:v>0.15763499999593478</c:v>
                </c:pt>
                <c:pt idx="38">
                  <c:v>0.18299499999557156</c:v>
                </c:pt>
                <c:pt idx="39">
                  <c:v>0.18971000000601634</c:v>
                </c:pt>
                <c:pt idx="40">
                  <c:v>0.18940000000293367</c:v>
                </c:pt>
                <c:pt idx="41">
                  <c:v>0.20200500000646571</c:v>
                </c:pt>
                <c:pt idx="42">
                  <c:v>0.19895000000542495</c:v>
                </c:pt>
                <c:pt idx="45">
                  <c:v>0.19847500000469154</c:v>
                </c:pt>
                <c:pt idx="46">
                  <c:v>0.20266999999876134</c:v>
                </c:pt>
                <c:pt idx="47">
                  <c:v>0.20481500000460073</c:v>
                </c:pt>
                <c:pt idx="48">
                  <c:v>0.20482500000071013</c:v>
                </c:pt>
                <c:pt idx="49">
                  <c:v>0.20620000000053551</c:v>
                </c:pt>
                <c:pt idx="50">
                  <c:v>0.20589000000472879</c:v>
                </c:pt>
                <c:pt idx="51">
                  <c:v>0.20483499999681953</c:v>
                </c:pt>
                <c:pt idx="52">
                  <c:v>0.21185500000137836</c:v>
                </c:pt>
                <c:pt idx="53">
                  <c:v>0.20719999999710126</c:v>
                </c:pt>
                <c:pt idx="54">
                  <c:v>0.20694499999808613</c:v>
                </c:pt>
                <c:pt idx="56">
                  <c:v>0.22123499999725027</c:v>
                </c:pt>
                <c:pt idx="57">
                  <c:v>0.22093999987555435</c:v>
                </c:pt>
                <c:pt idx="58">
                  <c:v>0.22093999987555435</c:v>
                </c:pt>
                <c:pt idx="59">
                  <c:v>0.23008999999728985</c:v>
                </c:pt>
                <c:pt idx="60">
                  <c:v>0.23797999999806052</c:v>
                </c:pt>
                <c:pt idx="61">
                  <c:v>0.26324999999633292</c:v>
                </c:pt>
                <c:pt idx="62">
                  <c:v>0.27508499984105583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C1-4E62-8088-64E40DABB4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1-4E62-8088-64E40DABB4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1-4E62-8088-64E40DABB4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5.9999999999999995E-4</c:v>
                  </c:pt>
                  <c:pt idx="50">
                    <c:v>2.9999999999999997E-4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5.0000000000000001E-4</c:v>
                  </c:pt>
                  <c:pt idx="55">
                    <c:v>1.1000000000000001E-3</c:v>
                  </c:pt>
                  <c:pt idx="56">
                    <c:v>7.4999999999999997E-3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C1-4E62-8088-64E40DABB4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4152</c:v>
                </c:pt>
                <c:pt idx="1">
                  <c:v>4174.5</c:v>
                </c:pt>
                <c:pt idx="2">
                  <c:v>9716.5</c:v>
                </c:pt>
                <c:pt idx="3">
                  <c:v>971</c:v>
                </c:pt>
                <c:pt idx="4">
                  <c:v>25</c:v>
                </c:pt>
                <c:pt idx="5">
                  <c:v>59</c:v>
                </c:pt>
                <c:pt idx="6">
                  <c:v>369</c:v>
                </c:pt>
                <c:pt idx="7">
                  <c:v>398.5</c:v>
                </c:pt>
                <c:pt idx="8">
                  <c:v>4152</c:v>
                </c:pt>
                <c:pt idx="9">
                  <c:v>4174.5</c:v>
                </c:pt>
                <c:pt idx="10">
                  <c:v>4190</c:v>
                </c:pt>
                <c:pt idx="11">
                  <c:v>-3</c:v>
                </c:pt>
                <c:pt idx="12">
                  <c:v>-1.5</c:v>
                </c:pt>
                <c:pt idx="13">
                  <c:v>0</c:v>
                </c:pt>
                <c:pt idx="14">
                  <c:v>5.5</c:v>
                </c:pt>
                <c:pt idx="15">
                  <c:v>59</c:v>
                </c:pt>
                <c:pt idx="16">
                  <c:v>369</c:v>
                </c:pt>
                <c:pt idx="17">
                  <c:v>398.5</c:v>
                </c:pt>
                <c:pt idx="18">
                  <c:v>4154.5</c:v>
                </c:pt>
                <c:pt idx="19">
                  <c:v>4155</c:v>
                </c:pt>
                <c:pt idx="20">
                  <c:v>4448</c:v>
                </c:pt>
                <c:pt idx="21">
                  <c:v>4154.5</c:v>
                </c:pt>
                <c:pt idx="22">
                  <c:v>4155</c:v>
                </c:pt>
                <c:pt idx="23">
                  <c:v>4448</c:v>
                </c:pt>
                <c:pt idx="24">
                  <c:v>4523.5</c:v>
                </c:pt>
                <c:pt idx="25">
                  <c:v>4523.5</c:v>
                </c:pt>
                <c:pt idx="26">
                  <c:v>4524</c:v>
                </c:pt>
                <c:pt idx="27">
                  <c:v>4524</c:v>
                </c:pt>
                <c:pt idx="28">
                  <c:v>4633.5</c:v>
                </c:pt>
                <c:pt idx="29">
                  <c:v>4633.5</c:v>
                </c:pt>
                <c:pt idx="30">
                  <c:v>4634</c:v>
                </c:pt>
                <c:pt idx="31">
                  <c:v>4634</c:v>
                </c:pt>
                <c:pt idx="32">
                  <c:v>8225</c:v>
                </c:pt>
                <c:pt idx="33">
                  <c:v>8744.5</c:v>
                </c:pt>
                <c:pt idx="34">
                  <c:v>9188.5</c:v>
                </c:pt>
                <c:pt idx="35">
                  <c:v>9190</c:v>
                </c:pt>
                <c:pt idx="36">
                  <c:v>9218</c:v>
                </c:pt>
                <c:pt idx="37">
                  <c:v>9264.5</c:v>
                </c:pt>
                <c:pt idx="38">
                  <c:v>10266.5</c:v>
                </c:pt>
                <c:pt idx="39">
                  <c:v>10757</c:v>
                </c:pt>
                <c:pt idx="40">
                  <c:v>10760</c:v>
                </c:pt>
                <c:pt idx="41">
                  <c:v>11263.5</c:v>
                </c:pt>
                <c:pt idx="42">
                  <c:v>11265</c:v>
                </c:pt>
                <c:pt idx="43">
                  <c:v>11316</c:v>
                </c:pt>
                <c:pt idx="44">
                  <c:v>11764</c:v>
                </c:pt>
                <c:pt idx="45">
                  <c:v>11800.5</c:v>
                </c:pt>
                <c:pt idx="46">
                  <c:v>11809</c:v>
                </c:pt>
                <c:pt idx="47">
                  <c:v>11810.5</c:v>
                </c:pt>
                <c:pt idx="48">
                  <c:v>11817.5</c:v>
                </c:pt>
                <c:pt idx="49">
                  <c:v>11820</c:v>
                </c:pt>
                <c:pt idx="50">
                  <c:v>11823</c:v>
                </c:pt>
                <c:pt idx="51">
                  <c:v>11824.5</c:v>
                </c:pt>
                <c:pt idx="52">
                  <c:v>11828.5</c:v>
                </c:pt>
                <c:pt idx="53">
                  <c:v>11830</c:v>
                </c:pt>
                <c:pt idx="54">
                  <c:v>11831.5</c:v>
                </c:pt>
                <c:pt idx="55">
                  <c:v>12302</c:v>
                </c:pt>
                <c:pt idx="56">
                  <c:v>12814.5</c:v>
                </c:pt>
                <c:pt idx="57">
                  <c:v>12818</c:v>
                </c:pt>
                <c:pt idx="58">
                  <c:v>12818</c:v>
                </c:pt>
                <c:pt idx="59">
                  <c:v>13303</c:v>
                </c:pt>
                <c:pt idx="60">
                  <c:v>13876</c:v>
                </c:pt>
                <c:pt idx="61">
                  <c:v>15385</c:v>
                </c:pt>
                <c:pt idx="62">
                  <c:v>15949.5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7.8865434605897428E-2</c:v>
                </c:pt>
                <c:pt idx="1">
                  <c:v>7.9238357370932336E-2</c:v>
                </c:pt>
                <c:pt idx="2">
                  <c:v>0.17109337798530838</c:v>
                </c:pt>
                <c:pt idx="3">
                  <c:v>2.6142442802517755E-2</c:v>
                </c:pt>
                <c:pt idx="4">
                  <c:v>1.0463112325938951E-2</c:v>
                </c:pt>
                <c:pt idx="5">
                  <c:v>1.1026640059769478E-2</c:v>
                </c:pt>
                <c:pt idx="6">
                  <c:v>1.616468704469488E-2</c:v>
                </c:pt>
                <c:pt idx="7">
                  <c:v>1.6653630225518426E-2</c:v>
                </c:pt>
                <c:pt idx="8">
                  <c:v>7.8865434605897428E-2</c:v>
                </c:pt>
                <c:pt idx="9">
                  <c:v>7.9238357370932336E-2</c:v>
                </c:pt>
                <c:pt idx="10">
                  <c:v>7.949525972017861E-2</c:v>
                </c:pt>
                <c:pt idx="11">
                  <c:v>9.9990306627843993E-3</c:v>
                </c:pt>
                <c:pt idx="12">
                  <c:v>1.0023892180453393E-2</c:v>
                </c:pt>
                <c:pt idx="13">
                  <c:v>1.0048753698122387E-2</c:v>
                </c:pt>
                <c:pt idx="14">
                  <c:v>1.0139912596242031E-2</c:v>
                </c:pt>
                <c:pt idx="15">
                  <c:v>1.1026640059769478E-2</c:v>
                </c:pt>
                <c:pt idx="16">
                  <c:v>1.616468704469488E-2</c:v>
                </c:pt>
                <c:pt idx="17">
                  <c:v>1.6653630225518426E-2</c:v>
                </c:pt>
                <c:pt idx="18">
                  <c:v>7.8906870468679086E-2</c:v>
                </c:pt>
                <c:pt idx="19">
                  <c:v>7.8915157641235426E-2</c:v>
                </c:pt>
                <c:pt idx="20">
                  <c:v>8.3771440759245558E-2</c:v>
                </c:pt>
                <c:pt idx="21">
                  <c:v>7.8906870468679086E-2</c:v>
                </c:pt>
                <c:pt idx="22">
                  <c:v>7.8915157641235426E-2</c:v>
                </c:pt>
                <c:pt idx="23">
                  <c:v>8.3771440759245558E-2</c:v>
                </c:pt>
                <c:pt idx="24">
                  <c:v>8.5022803815251582E-2</c:v>
                </c:pt>
                <c:pt idx="25">
                  <c:v>8.5022803815251582E-2</c:v>
                </c:pt>
                <c:pt idx="26">
                  <c:v>8.5031090987807909E-2</c:v>
                </c:pt>
                <c:pt idx="27">
                  <c:v>8.5031090987807909E-2</c:v>
                </c:pt>
                <c:pt idx="28">
                  <c:v>8.6845981777644465E-2</c:v>
                </c:pt>
                <c:pt idx="29">
                  <c:v>8.6845981777644465E-2</c:v>
                </c:pt>
                <c:pt idx="30">
                  <c:v>8.6854268950200791E-2</c:v>
                </c:pt>
                <c:pt idx="31">
                  <c:v>8.6854268950200791E-2</c:v>
                </c:pt>
                <c:pt idx="32">
                  <c:v>0.14637274224977212</c:v>
                </c:pt>
                <c:pt idx="33">
                  <c:v>0.15498311453580035</c:v>
                </c:pt>
                <c:pt idx="34">
                  <c:v>0.16234212376582252</c:v>
                </c:pt>
                <c:pt idx="35">
                  <c:v>0.16236698528349153</c:v>
                </c:pt>
                <c:pt idx="36">
                  <c:v>0.16283106694664609</c:v>
                </c:pt>
                <c:pt idx="37">
                  <c:v>0.16360177399438489</c:v>
                </c:pt>
                <c:pt idx="38">
                  <c:v>0.18020926779727281</c:v>
                </c:pt>
                <c:pt idx="39">
                  <c:v>0.1883389840750338</c:v>
                </c:pt>
                <c:pt idx="40">
                  <c:v>0.18838870711037178</c:v>
                </c:pt>
                <c:pt idx="41">
                  <c:v>0.19673388987459739</c:v>
                </c:pt>
                <c:pt idx="42">
                  <c:v>0.1967587513922664</c:v>
                </c:pt>
                <c:pt idx="43">
                  <c:v>0.19760404299301218</c:v>
                </c:pt>
                <c:pt idx="44">
                  <c:v>0.20502934960348501</c:v>
                </c:pt>
                <c:pt idx="45">
                  <c:v>0.2056343132000972</c:v>
                </c:pt>
                <c:pt idx="46">
                  <c:v>0.20577519513355483</c:v>
                </c:pt>
                <c:pt idx="47">
                  <c:v>0.20580005665122383</c:v>
                </c:pt>
                <c:pt idx="48">
                  <c:v>0.20591607706701245</c:v>
                </c:pt>
                <c:pt idx="49">
                  <c:v>0.20595751292979411</c:v>
                </c:pt>
                <c:pt idx="50">
                  <c:v>0.2060072359651321</c:v>
                </c:pt>
                <c:pt idx="51">
                  <c:v>0.2060320974828011</c:v>
                </c:pt>
                <c:pt idx="52">
                  <c:v>0.20609839486325174</c:v>
                </c:pt>
                <c:pt idx="53">
                  <c:v>0.20612325638092074</c:v>
                </c:pt>
                <c:pt idx="54">
                  <c:v>0.20614811789858975</c:v>
                </c:pt>
                <c:pt idx="55">
                  <c:v>0.21394634727409748</c:v>
                </c:pt>
                <c:pt idx="56">
                  <c:v>0.22244069914433706</c:v>
                </c:pt>
                <c:pt idx="57">
                  <c:v>0.22249870935223137</c:v>
                </c:pt>
                <c:pt idx="58">
                  <c:v>0.22249870935223137</c:v>
                </c:pt>
                <c:pt idx="59">
                  <c:v>0.23053726673187272</c:v>
                </c:pt>
                <c:pt idx="60">
                  <c:v>0.2400343664814284</c:v>
                </c:pt>
                <c:pt idx="61">
                  <c:v>0.26504505325643624</c:v>
                </c:pt>
                <c:pt idx="62">
                  <c:v>0.2744012710725342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C1-4E62-8088-64E40DABB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0728"/>
        <c:axId val="1"/>
      </c:scatterChart>
      <c:valAx>
        <c:axId val="6422607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5857260266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586866035685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9516158964976"/>
          <c:y val="0.92024539877300615"/>
          <c:w val="0.820203716959622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Aqr - O-C Diagr.</a:t>
            </a:r>
          </a:p>
        </c:rich>
      </c:tx>
      <c:layout>
        <c:manualLayout>
          <c:xMode val="edge"/>
          <c:yMode val="edge"/>
          <c:x val="0.348178137651821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18623481781376"/>
          <c:y val="0.14769252958613219"/>
          <c:w val="0.7510121457489878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8-464C-AF61-244BF3B2199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8-464C-AF61-244BF3B2199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0">
                  <c:v>1.34771887678653E-3</c:v>
                </c:pt>
                <c:pt idx="1">
                  <c:v>4.1285912011517212E-3</c:v>
                </c:pt>
                <c:pt idx="3">
                  <c:v>-2.7613873098744079E-3</c:v>
                </c:pt>
                <c:pt idx="4">
                  <c:v>-5.7050848408835009E-4</c:v>
                </c:pt>
                <c:pt idx="5">
                  <c:v>-1.9816079184238333E-2</c:v>
                </c:pt>
                <c:pt idx="6">
                  <c:v>-9.91628260089783E-3</c:v>
                </c:pt>
                <c:pt idx="7">
                  <c:v>6.2319722273969091E-3</c:v>
                </c:pt>
                <c:pt idx="8">
                  <c:v>1.2977188744116575E-3</c:v>
                </c:pt>
                <c:pt idx="9">
                  <c:v>4.0985912055475637E-3</c:v>
                </c:pt>
                <c:pt idx="10">
                  <c:v>2.1220810376689769E-3</c:v>
                </c:pt>
                <c:pt idx="11">
                  <c:v>-5.2003850578330457E-4</c:v>
                </c:pt>
                <c:pt idx="12">
                  <c:v>8.1986863224301487E-3</c:v>
                </c:pt>
                <c:pt idx="13">
                  <c:v>4.1741114546312019E-4</c:v>
                </c:pt>
                <c:pt idx="14">
                  <c:v>5.3860688276472501E-3</c:v>
                </c:pt>
                <c:pt idx="15">
                  <c:v>-1.9846079187118448E-2</c:v>
                </c:pt>
                <c:pt idx="16">
                  <c:v>-9.876282601908315E-3</c:v>
                </c:pt>
                <c:pt idx="17">
                  <c:v>6.1919722284073941E-3</c:v>
                </c:pt>
                <c:pt idx="34">
                  <c:v>3.4194300606031902E-3</c:v>
                </c:pt>
                <c:pt idx="35">
                  <c:v>1.8381548870820552E-3</c:v>
                </c:pt>
                <c:pt idx="36">
                  <c:v>2.3876848936197348E-3</c:v>
                </c:pt>
                <c:pt idx="37">
                  <c:v>1.6681543856975622E-3</c:v>
                </c:pt>
                <c:pt idx="41">
                  <c:v>-2.3225305121741258E-3</c:v>
                </c:pt>
                <c:pt idx="42">
                  <c:v>8.6994969751685858E-4</c:v>
                </c:pt>
                <c:pt idx="53">
                  <c:v>-2.2140807559480891E-3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8-464C-AF61-244BF3B2199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2">
                  <c:v>1.1056746006943285E-4</c:v>
                </c:pt>
                <c:pt idx="18">
                  <c:v>1.9789270008914173E-3</c:v>
                </c:pt>
                <c:pt idx="19">
                  <c:v>1.4851683372398838E-3</c:v>
                </c:pt>
                <c:pt idx="20">
                  <c:v>1.8427506511216052E-3</c:v>
                </c:pt>
                <c:pt idx="21">
                  <c:v>2.1852329300600104E-3</c:v>
                </c:pt>
                <c:pt idx="22">
                  <c:v>1.6914747320697643E-3</c:v>
                </c:pt>
                <c:pt idx="23">
                  <c:v>1.9789269063039683E-3</c:v>
                </c:pt>
                <c:pt idx="24">
                  <c:v>1.4851685118628666E-3</c:v>
                </c:pt>
                <c:pt idx="25">
                  <c:v>1.842750447394792E-3</c:v>
                </c:pt>
                <c:pt idx="26">
                  <c:v>2.1852331628906541E-3</c:v>
                </c:pt>
                <c:pt idx="27">
                  <c:v>1.6914747684495524E-3</c:v>
                </c:pt>
                <c:pt idx="28">
                  <c:v>6.7583866766653955E-3</c:v>
                </c:pt>
                <c:pt idx="29">
                  <c:v>6.7583867785288021E-3</c:v>
                </c:pt>
                <c:pt idx="30">
                  <c:v>1.9646283326437697E-3</c:v>
                </c:pt>
                <c:pt idx="31">
                  <c:v>1.964628383575473E-3</c:v>
                </c:pt>
                <c:pt idx="32">
                  <c:v>1.6918526307563297E-3</c:v>
                </c:pt>
                <c:pt idx="33">
                  <c:v>4.2768826970132068E-3</c:v>
                </c:pt>
                <c:pt idx="38">
                  <c:v>2.9763355778413825E-3</c:v>
                </c:pt>
                <c:pt idx="39">
                  <c:v>4.522100709436927E-3</c:v>
                </c:pt>
                <c:pt idx="40">
                  <c:v>1.4408255374291912E-3</c:v>
                </c:pt>
                <c:pt idx="43">
                  <c:v>-8.4144129577907734E-3</c:v>
                </c:pt>
                <c:pt idx="44">
                  <c:v>-4.3683056283043697E-3</c:v>
                </c:pt>
                <c:pt idx="45">
                  <c:v>-2.2495808079838753E-3</c:v>
                </c:pt>
                <c:pt idx="46">
                  <c:v>-2.3621983054908924E-3</c:v>
                </c:pt>
                <c:pt idx="47">
                  <c:v>-1.0309902718290687E-3</c:v>
                </c:pt>
                <c:pt idx="48">
                  <c:v>-1.3935406241216697E-3</c:v>
                </c:pt>
                <c:pt idx="49">
                  <c:v>-2.4748158029979095E-3</c:v>
                </c:pt>
                <c:pt idx="50">
                  <c:v>4.4751170571544208E-3</c:v>
                </c:pt>
                <c:pt idx="51">
                  <c:v>-2.0615812536561862E-4</c:v>
                </c:pt>
                <c:pt idx="52">
                  <c:v>-4.8743330262368545E-4</c:v>
                </c:pt>
                <c:pt idx="54">
                  <c:v>-3.4164331809733994E-3</c:v>
                </c:pt>
                <c:pt idx="55">
                  <c:v>-3.7727420494775288E-3</c:v>
                </c:pt>
                <c:pt idx="56">
                  <c:v>-3.7727420494775288E-3</c:v>
                </c:pt>
                <c:pt idx="57">
                  <c:v>-3.1183827668428421E-3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8-464C-AF61-244BF3B2199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8-464C-AF61-244BF3B2199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8-464C-AF61-244BF3B2199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8-464C-AF61-244BF3B2199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0">
                  <c:v>2.5854051135638003E-12</c:v>
                </c:pt>
                <c:pt idx="1">
                  <c:v>2.584724045354289E-12</c:v>
                </c:pt>
                <c:pt idx="2">
                  <c:v>2.4169693779271664E-12</c:v>
                </c:pt>
                <c:pt idx="3">
                  <c:v>2.6816930235395631E-12</c:v>
                </c:pt>
                <c:pt idx="4">
                  <c:v>2.7103281580372277E-12</c:v>
                </c:pt>
                <c:pt idx="5">
                  <c:v>2.709298988298411E-12</c:v>
                </c:pt>
                <c:pt idx="6">
                  <c:v>2.6999153818562588E-12</c:v>
                </c:pt>
                <c:pt idx="7">
                  <c:v>2.6990224257593443E-12</c:v>
                </c:pt>
                <c:pt idx="8">
                  <c:v>2.5854051135638003E-12</c:v>
                </c:pt>
                <c:pt idx="9">
                  <c:v>2.584724045354289E-12</c:v>
                </c:pt>
                <c:pt idx="10">
                  <c:v>2.5842548650321816E-12</c:v>
                </c:pt>
                <c:pt idx="11">
                  <c:v>2.7111757095868417E-12</c:v>
                </c:pt>
                <c:pt idx="12">
                  <c:v>2.7111303050395407E-12</c:v>
                </c:pt>
                <c:pt idx="13">
                  <c:v>2.7110849004922401E-12</c:v>
                </c:pt>
                <c:pt idx="14">
                  <c:v>2.7109184171521375E-12</c:v>
                </c:pt>
                <c:pt idx="15">
                  <c:v>2.709298988298411E-12</c:v>
                </c:pt>
                <c:pt idx="16">
                  <c:v>2.6999153818562588E-12</c:v>
                </c:pt>
                <c:pt idx="17">
                  <c:v>2.6990224257593443E-12</c:v>
                </c:pt>
                <c:pt idx="18">
                  <c:v>2.5853294393182988E-12</c:v>
                </c:pt>
                <c:pt idx="19">
                  <c:v>2.5853143044691988E-12</c:v>
                </c:pt>
                <c:pt idx="20">
                  <c:v>2.5764452828964548E-12</c:v>
                </c:pt>
                <c:pt idx="21">
                  <c:v>2.5741599206823175E-12</c:v>
                </c:pt>
                <c:pt idx="22">
                  <c:v>2.5741447858332174E-12</c:v>
                </c:pt>
                <c:pt idx="23">
                  <c:v>2.5853294393182988E-12</c:v>
                </c:pt>
                <c:pt idx="24">
                  <c:v>2.5853143044691988E-12</c:v>
                </c:pt>
                <c:pt idx="25">
                  <c:v>2.5764452828964548E-12</c:v>
                </c:pt>
                <c:pt idx="26">
                  <c:v>2.5741599206823175E-12</c:v>
                </c:pt>
                <c:pt idx="27">
                  <c:v>2.5741447858332174E-12</c:v>
                </c:pt>
                <c:pt idx="28">
                  <c:v>2.5708302538802635E-12</c:v>
                </c:pt>
                <c:pt idx="29">
                  <c:v>2.5708302538802635E-12</c:v>
                </c:pt>
                <c:pt idx="30">
                  <c:v>2.5708151190311634E-12</c:v>
                </c:pt>
                <c:pt idx="31">
                  <c:v>2.5708151190311634E-12</c:v>
                </c:pt>
                <c:pt idx="32">
                  <c:v>2.462116632793199E-12</c:v>
                </c:pt>
                <c:pt idx="33">
                  <c:v>2.4463915245780439E-12</c:v>
                </c:pt>
                <c:pt idx="34">
                  <c:v>2.4329517785770257E-12</c:v>
                </c:pt>
                <c:pt idx="35">
                  <c:v>2.4329063740297247E-12</c:v>
                </c:pt>
                <c:pt idx="36">
                  <c:v>2.4320588224801112E-12</c:v>
                </c:pt>
                <c:pt idx="37">
                  <c:v>2.4306512815137883E-12</c:v>
                </c:pt>
                <c:pt idx="38">
                  <c:v>2.4003210439168958E-12</c:v>
                </c:pt>
                <c:pt idx="39">
                  <c:v>2.3701421548110063E-12</c:v>
                </c:pt>
                <c:pt idx="40">
                  <c:v>2.3700967502637053E-12</c:v>
                </c:pt>
                <c:pt idx="41">
                  <c:v>2.3685529956554804E-12</c:v>
                </c:pt>
                <c:pt idx="42">
                  <c:v>2.3549921708616601E-12</c:v>
                </c:pt>
                <c:pt idx="43">
                  <c:v>2.3538873268773424E-12</c:v>
                </c:pt>
                <c:pt idx="44">
                  <c:v>2.3536300344426382E-12</c:v>
                </c:pt>
                <c:pt idx="45">
                  <c:v>2.3535846298953373E-12</c:v>
                </c:pt>
                <c:pt idx="46">
                  <c:v>2.3533727420079341E-12</c:v>
                </c:pt>
                <c:pt idx="47">
                  <c:v>2.3532970677624326E-12</c:v>
                </c:pt>
                <c:pt idx="48">
                  <c:v>2.3532062586678314E-12</c:v>
                </c:pt>
                <c:pt idx="49">
                  <c:v>2.3531608541205305E-12</c:v>
                </c:pt>
                <c:pt idx="50">
                  <c:v>2.3530397753277284E-12</c:v>
                </c:pt>
                <c:pt idx="51">
                  <c:v>2.3529943707804279E-12</c:v>
                </c:pt>
                <c:pt idx="52">
                  <c:v>2.3529489662331273E-12</c:v>
                </c:pt>
                <c:pt idx="53">
                  <c:v>2.3387070732297961E-12</c:v>
                </c:pt>
                <c:pt idx="54">
                  <c:v>2.3231938529020442E-12</c:v>
                </c:pt>
                <c:pt idx="55">
                  <c:v>2.3230879089583426E-12</c:v>
                </c:pt>
                <c:pt idx="56">
                  <c:v>2.3230879089583426E-12</c:v>
                </c:pt>
                <c:pt idx="57">
                  <c:v>2.3084071053311041E-12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8-464C-AF61-244BF3B2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3024"/>
        <c:axId val="1"/>
      </c:scatterChart>
      <c:valAx>
        <c:axId val="64226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400809716599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8016194331983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182186234817813"/>
          <c:y val="0.92000129214617399"/>
          <c:w val="0.97368421052631571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Aqr - O-C Diagr.</a:t>
            </a:r>
          </a:p>
        </c:rich>
      </c:tx>
      <c:layout>
        <c:manualLayout>
          <c:xMode val="edge"/>
          <c:yMode val="edge"/>
          <c:x val="0.34949558577905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81854051953228"/>
          <c:y val="0.14723926380368099"/>
          <c:w val="0.7575772521647178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2-438C-A28B-4F6A0EA0FCB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2-438C-A28B-4F6A0EA0FCB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0">
                  <c:v>1.34771887678653E-3</c:v>
                </c:pt>
                <c:pt idx="1">
                  <c:v>4.1285912011517212E-3</c:v>
                </c:pt>
                <c:pt idx="3">
                  <c:v>-2.7613873098744079E-3</c:v>
                </c:pt>
                <c:pt idx="4">
                  <c:v>-5.7050848408835009E-4</c:v>
                </c:pt>
                <c:pt idx="5">
                  <c:v>-1.9816079184238333E-2</c:v>
                </c:pt>
                <c:pt idx="6">
                  <c:v>-9.91628260089783E-3</c:v>
                </c:pt>
                <c:pt idx="7">
                  <c:v>6.2319722273969091E-3</c:v>
                </c:pt>
                <c:pt idx="8">
                  <c:v>1.2977188744116575E-3</c:v>
                </c:pt>
                <c:pt idx="9">
                  <c:v>4.0985912055475637E-3</c:v>
                </c:pt>
                <c:pt idx="10">
                  <c:v>2.1220810376689769E-3</c:v>
                </c:pt>
                <c:pt idx="11">
                  <c:v>-5.2003850578330457E-4</c:v>
                </c:pt>
                <c:pt idx="12">
                  <c:v>8.1986863224301487E-3</c:v>
                </c:pt>
                <c:pt idx="13">
                  <c:v>4.1741114546312019E-4</c:v>
                </c:pt>
                <c:pt idx="14">
                  <c:v>5.3860688276472501E-3</c:v>
                </c:pt>
                <c:pt idx="15">
                  <c:v>-1.9846079187118448E-2</c:v>
                </c:pt>
                <c:pt idx="16">
                  <c:v>-9.876282601908315E-3</c:v>
                </c:pt>
                <c:pt idx="17">
                  <c:v>6.1919722284073941E-3</c:v>
                </c:pt>
                <c:pt idx="34">
                  <c:v>3.4194300606031902E-3</c:v>
                </c:pt>
                <c:pt idx="35">
                  <c:v>1.8381548870820552E-3</c:v>
                </c:pt>
                <c:pt idx="36">
                  <c:v>2.3876848936197348E-3</c:v>
                </c:pt>
                <c:pt idx="37">
                  <c:v>1.6681543856975622E-3</c:v>
                </c:pt>
                <c:pt idx="41">
                  <c:v>-2.3225305121741258E-3</c:v>
                </c:pt>
                <c:pt idx="42">
                  <c:v>8.6994969751685858E-4</c:v>
                </c:pt>
                <c:pt idx="53">
                  <c:v>-2.2140807559480891E-3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62-438C-A28B-4F6A0EA0FCB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2">
                  <c:v>1.1056746006943285E-4</c:v>
                </c:pt>
                <c:pt idx="18">
                  <c:v>1.9789270008914173E-3</c:v>
                </c:pt>
                <c:pt idx="19">
                  <c:v>1.4851683372398838E-3</c:v>
                </c:pt>
                <c:pt idx="20">
                  <c:v>1.8427506511216052E-3</c:v>
                </c:pt>
                <c:pt idx="21">
                  <c:v>2.1852329300600104E-3</c:v>
                </c:pt>
                <c:pt idx="22">
                  <c:v>1.6914747320697643E-3</c:v>
                </c:pt>
                <c:pt idx="23">
                  <c:v>1.9789269063039683E-3</c:v>
                </c:pt>
                <c:pt idx="24">
                  <c:v>1.4851685118628666E-3</c:v>
                </c:pt>
                <c:pt idx="25">
                  <c:v>1.842750447394792E-3</c:v>
                </c:pt>
                <c:pt idx="26">
                  <c:v>2.1852331628906541E-3</c:v>
                </c:pt>
                <c:pt idx="27">
                  <c:v>1.6914747684495524E-3</c:v>
                </c:pt>
                <c:pt idx="28">
                  <c:v>6.7583866766653955E-3</c:v>
                </c:pt>
                <c:pt idx="29">
                  <c:v>6.7583867785288021E-3</c:v>
                </c:pt>
                <c:pt idx="30">
                  <c:v>1.9646283326437697E-3</c:v>
                </c:pt>
                <c:pt idx="31">
                  <c:v>1.964628383575473E-3</c:v>
                </c:pt>
                <c:pt idx="32">
                  <c:v>1.6918526307563297E-3</c:v>
                </c:pt>
                <c:pt idx="33">
                  <c:v>4.2768826970132068E-3</c:v>
                </c:pt>
                <c:pt idx="38">
                  <c:v>2.9763355778413825E-3</c:v>
                </c:pt>
                <c:pt idx="39">
                  <c:v>4.522100709436927E-3</c:v>
                </c:pt>
                <c:pt idx="40">
                  <c:v>1.4408255374291912E-3</c:v>
                </c:pt>
                <c:pt idx="43">
                  <c:v>-8.4144129577907734E-3</c:v>
                </c:pt>
                <c:pt idx="44">
                  <c:v>-4.3683056283043697E-3</c:v>
                </c:pt>
                <c:pt idx="45">
                  <c:v>-2.2495808079838753E-3</c:v>
                </c:pt>
                <c:pt idx="46">
                  <c:v>-2.3621983054908924E-3</c:v>
                </c:pt>
                <c:pt idx="47">
                  <c:v>-1.0309902718290687E-3</c:v>
                </c:pt>
                <c:pt idx="48">
                  <c:v>-1.3935406241216697E-3</c:v>
                </c:pt>
                <c:pt idx="49">
                  <c:v>-2.4748158029979095E-3</c:v>
                </c:pt>
                <c:pt idx="50">
                  <c:v>4.4751170571544208E-3</c:v>
                </c:pt>
                <c:pt idx="51">
                  <c:v>-2.0615812536561862E-4</c:v>
                </c:pt>
                <c:pt idx="52">
                  <c:v>-4.8743330262368545E-4</c:v>
                </c:pt>
                <c:pt idx="54">
                  <c:v>-3.4164331809733994E-3</c:v>
                </c:pt>
                <c:pt idx="55">
                  <c:v>-3.7727420494775288E-3</c:v>
                </c:pt>
                <c:pt idx="56">
                  <c:v>-3.7727420494775288E-3</c:v>
                </c:pt>
                <c:pt idx="57">
                  <c:v>-3.1183827668428421E-3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62-438C-A28B-4F6A0EA0FCB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62-438C-A28B-4F6A0EA0FCB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62-438C-A28B-4F6A0EA0FCB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4.4999999999999997E-3</c:v>
                  </c:pt>
                  <c:pt idx="5">
                    <c:v>5.5000000000000003E-4</c:v>
                  </c:pt>
                  <c:pt idx="6">
                    <c:v>6.8999999999999997E-4</c:v>
                  </c:pt>
                  <c:pt idx="7">
                    <c:v>1.89E-3</c:v>
                  </c:pt>
                  <c:pt idx="8">
                    <c:v>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5.0000000000000001E-4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5.0000000000000001E-4</c:v>
                  </c:pt>
                  <c:pt idx="53">
                    <c:v>1.1000000000000001E-3</c:v>
                  </c:pt>
                  <c:pt idx="54">
                    <c:v>7.4999999999999997E-3</c:v>
                  </c:pt>
                  <c:pt idx="56">
                    <c:v>0</c:v>
                  </c:pt>
                  <c:pt idx="5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62-438C-A28B-4F6A0EA0FCB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-9151</c:v>
                </c:pt>
                <c:pt idx="1">
                  <c:v>-9128.5</c:v>
                </c:pt>
                <c:pt idx="2">
                  <c:v>-3586.5</c:v>
                </c:pt>
                <c:pt idx="3">
                  <c:v>-12332</c:v>
                </c:pt>
                <c:pt idx="4">
                  <c:v>-13278</c:v>
                </c:pt>
                <c:pt idx="5">
                  <c:v>-13244</c:v>
                </c:pt>
                <c:pt idx="6">
                  <c:v>-12934</c:v>
                </c:pt>
                <c:pt idx="7">
                  <c:v>-12904.5</c:v>
                </c:pt>
                <c:pt idx="8">
                  <c:v>-9151</c:v>
                </c:pt>
                <c:pt idx="9">
                  <c:v>-9128.5</c:v>
                </c:pt>
                <c:pt idx="10">
                  <c:v>-9113</c:v>
                </c:pt>
                <c:pt idx="11">
                  <c:v>-13306</c:v>
                </c:pt>
                <c:pt idx="12">
                  <c:v>-13304.5</c:v>
                </c:pt>
                <c:pt idx="13">
                  <c:v>-13303</c:v>
                </c:pt>
                <c:pt idx="14">
                  <c:v>-13297.5</c:v>
                </c:pt>
                <c:pt idx="15">
                  <c:v>-13244</c:v>
                </c:pt>
                <c:pt idx="16">
                  <c:v>-12934</c:v>
                </c:pt>
                <c:pt idx="17">
                  <c:v>-12904.5</c:v>
                </c:pt>
                <c:pt idx="18">
                  <c:v>-9148.5</c:v>
                </c:pt>
                <c:pt idx="19">
                  <c:v>-9148</c:v>
                </c:pt>
                <c:pt idx="20">
                  <c:v>-8855</c:v>
                </c:pt>
                <c:pt idx="21">
                  <c:v>-8779.5</c:v>
                </c:pt>
                <c:pt idx="22">
                  <c:v>-8779</c:v>
                </c:pt>
                <c:pt idx="23">
                  <c:v>-9148.5</c:v>
                </c:pt>
                <c:pt idx="24">
                  <c:v>-9148</c:v>
                </c:pt>
                <c:pt idx="25">
                  <c:v>-8855</c:v>
                </c:pt>
                <c:pt idx="26">
                  <c:v>-8779.5</c:v>
                </c:pt>
                <c:pt idx="27">
                  <c:v>-8779</c:v>
                </c:pt>
                <c:pt idx="28">
                  <c:v>-8669.5</c:v>
                </c:pt>
                <c:pt idx="29">
                  <c:v>-8669.5</c:v>
                </c:pt>
                <c:pt idx="30">
                  <c:v>-8669</c:v>
                </c:pt>
                <c:pt idx="31">
                  <c:v>-8669</c:v>
                </c:pt>
                <c:pt idx="32">
                  <c:v>-5078</c:v>
                </c:pt>
                <c:pt idx="33">
                  <c:v>-4558.5</c:v>
                </c:pt>
                <c:pt idx="34">
                  <c:v>-4114.5</c:v>
                </c:pt>
                <c:pt idx="35">
                  <c:v>-4113</c:v>
                </c:pt>
                <c:pt idx="36">
                  <c:v>-4085</c:v>
                </c:pt>
                <c:pt idx="37">
                  <c:v>-4038.5</c:v>
                </c:pt>
                <c:pt idx="38">
                  <c:v>-3036.5</c:v>
                </c:pt>
                <c:pt idx="39">
                  <c:v>-2039.5</c:v>
                </c:pt>
                <c:pt idx="40">
                  <c:v>-2038</c:v>
                </c:pt>
                <c:pt idx="41">
                  <c:v>-1987</c:v>
                </c:pt>
                <c:pt idx="42">
                  <c:v>-1539</c:v>
                </c:pt>
                <c:pt idx="43">
                  <c:v>-1502.5</c:v>
                </c:pt>
                <c:pt idx="44">
                  <c:v>-1494</c:v>
                </c:pt>
                <c:pt idx="45">
                  <c:v>-1492.5</c:v>
                </c:pt>
                <c:pt idx="46">
                  <c:v>-1485.5</c:v>
                </c:pt>
                <c:pt idx="47">
                  <c:v>-1483</c:v>
                </c:pt>
                <c:pt idx="48">
                  <c:v>-1480</c:v>
                </c:pt>
                <c:pt idx="49">
                  <c:v>-1478.5</c:v>
                </c:pt>
                <c:pt idx="50">
                  <c:v>-1474.5</c:v>
                </c:pt>
                <c:pt idx="51">
                  <c:v>-1473</c:v>
                </c:pt>
                <c:pt idx="52">
                  <c:v>-1471.5</c:v>
                </c:pt>
                <c:pt idx="53">
                  <c:v>-1001</c:v>
                </c:pt>
                <c:pt idx="54">
                  <c:v>-488.5</c:v>
                </c:pt>
                <c:pt idx="55">
                  <c:v>-485</c:v>
                </c:pt>
                <c:pt idx="56">
                  <c:v>-485</c:v>
                </c:pt>
                <c:pt idx="57">
                  <c:v>0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0">
                  <c:v>2.5854051135638003E-12</c:v>
                </c:pt>
                <c:pt idx="1">
                  <c:v>2.584724045354289E-12</c:v>
                </c:pt>
                <c:pt idx="2">
                  <c:v>2.4169693779271664E-12</c:v>
                </c:pt>
                <c:pt idx="3">
                  <c:v>2.6816930235395631E-12</c:v>
                </c:pt>
                <c:pt idx="4">
                  <c:v>2.7103281580372277E-12</c:v>
                </c:pt>
                <c:pt idx="5">
                  <c:v>2.709298988298411E-12</c:v>
                </c:pt>
                <c:pt idx="6">
                  <c:v>2.6999153818562588E-12</c:v>
                </c:pt>
                <c:pt idx="7">
                  <c:v>2.6990224257593443E-12</c:v>
                </c:pt>
                <c:pt idx="8">
                  <c:v>2.5854051135638003E-12</c:v>
                </c:pt>
                <c:pt idx="9">
                  <c:v>2.584724045354289E-12</c:v>
                </c:pt>
                <c:pt idx="10">
                  <c:v>2.5842548650321816E-12</c:v>
                </c:pt>
                <c:pt idx="11">
                  <c:v>2.7111757095868417E-12</c:v>
                </c:pt>
                <c:pt idx="12">
                  <c:v>2.7111303050395407E-12</c:v>
                </c:pt>
                <c:pt idx="13">
                  <c:v>2.7110849004922401E-12</c:v>
                </c:pt>
                <c:pt idx="14">
                  <c:v>2.7109184171521375E-12</c:v>
                </c:pt>
                <c:pt idx="15">
                  <c:v>2.709298988298411E-12</c:v>
                </c:pt>
                <c:pt idx="16">
                  <c:v>2.6999153818562588E-12</c:v>
                </c:pt>
                <c:pt idx="17">
                  <c:v>2.6990224257593443E-12</c:v>
                </c:pt>
                <c:pt idx="18">
                  <c:v>2.5853294393182988E-12</c:v>
                </c:pt>
                <c:pt idx="19">
                  <c:v>2.5853143044691988E-12</c:v>
                </c:pt>
                <c:pt idx="20">
                  <c:v>2.5764452828964548E-12</c:v>
                </c:pt>
                <c:pt idx="21">
                  <c:v>2.5741599206823175E-12</c:v>
                </c:pt>
                <c:pt idx="22">
                  <c:v>2.5741447858332174E-12</c:v>
                </c:pt>
                <c:pt idx="23">
                  <c:v>2.5853294393182988E-12</c:v>
                </c:pt>
                <c:pt idx="24">
                  <c:v>2.5853143044691988E-12</c:v>
                </c:pt>
                <c:pt idx="25">
                  <c:v>2.5764452828964548E-12</c:v>
                </c:pt>
                <c:pt idx="26">
                  <c:v>2.5741599206823175E-12</c:v>
                </c:pt>
                <c:pt idx="27">
                  <c:v>2.5741447858332174E-12</c:v>
                </c:pt>
                <c:pt idx="28">
                  <c:v>2.5708302538802635E-12</c:v>
                </c:pt>
                <c:pt idx="29">
                  <c:v>2.5708302538802635E-12</c:v>
                </c:pt>
                <c:pt idx="30">
                  <c:v>2.5708151190311634E-12</c:v>
                </c:pt>
                <c:pt idx="31">
                  <c:v>2.5708151190311634E-12</c:v>
                </c:pt>
                <c:pt idx="32">
                  <c:v>2.462116632793199E-12</c:v>
                </c:pt>
                <c:pt idx="33">
                  <c:v>2.4463915245780439E-12</c:v>
                </c:pt>
                <c:pt idx="34">
                  <c:v>2.4329517785770257E-12</c:v>
                </c:pt>
                <c:pt idx="35">
                  <c:v>2.4329063740297247E-12</c:v>
                </c:pt>
                <c:pt idx="36">
                  <c:v>2.4320588224801112E-12</c:v>
                </c:pt>
                <c:pt idx="37">
                  <c:v>2.4306512815137883E-12</c:v>
                </c:pt>
                <c:pt idx="38">
                  <c:v>2.4003210439168958E-12</c:v>
                </c:pt>
                <c:pt idx="39">
                  <c:v>2.3701421548110063E-12</c:v>
                </c:pt>
                <c:pt idx="40">
                  <c:v>2.3700967502637053E-12</c:v>
                </c:pt>
                <c:pt idx="41">
                  <c:v>2.3685529956554804E-12</c:v>
                </c:pt>
                <c:pt idx="42">
                  <c:v>2.3549921708616601E-12</c:v>
                </c:pt>
                <c:pt idx="43">
                  <c:v>2.3538873268773424E-12</c:v>
                </c:pt>
                <c:pt idx="44">
                  <c:v>2.3536300344426382E-12</c:v>
                </c:pt>
                <c:pt idx="45">
                  <c:v>2.3535846298953373E-12</c:v>
                </c:pt>
                <c:pt idx="46">
                  <c:v>2.3533727420079341E-12</c:v>
                </c:pt>
                <c:pt idx="47">
                  <c:v>2.3532970677624326E-12</c:v>
                </c:pt>
                <c:pt idx="48">
                  <c:v>2.3532062586678314E-12</c:v>
                </c:pt>
                <c:pt idx="49">
                  <c:v>2.3531608541205305E-12</c:v>
                </c:pt>
                <c:pt idx="50">
                  <c:v>2.3530397753277284E-12</c:v>
                </c:pt>
                <c:pt idx="51">
                  <c:v>2.3529943707804279E-12</c:v>
                </c:pt>
                <c:pt idx="52">
                  <c:v>2.3529489662331273E-12</c:v>
                </c:pt>
                <c:pt idx="53">
                  <c:v>2.3387070732297961E-12</c:v>
                </c:pt>
                <c:pt idx="54">
                  <c:v>2.3231938529020442E-12</c:v>
                </c:pt>
                <c:pt idx="55">
                  <c:v>2.3230879089583426E-12</c:v>
                </c:pt>
                <c:pt idx="56">
                  <c:v>2.3230879089583426E-12</c:v>
                </c:pt>
                <c:pt idx="57">
                  <c:v>2.3084071053311041E-12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62-438C-A28B-4F6A0EA0F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55152"/>
        <c:axId val="1"/>
      </c:scatterChart>
      <c:valAx>
        <c:axId val="64225515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3141917866327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586866035685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5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757596967045784"/>
          <c:y val="0.92024539877300615"/>
          <c:w val="0.97777968663008019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14</xdr:col>
      <xdr:colOff>152400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8AD4D67-F65A-7369-FB69-83BAE585D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390525</xdr:colOff>
      <xdr:row>0</xdr:row>
      <xdr:rowOff>9525</xdr:rowOff>
    </xdr:from>
    <xdr:to>
      <xdr:col>21</xdr:col>
      <xdr:colOff>657225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C215D20-17CF-E9D7-D274-84A29A9D4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14</xdr:col>
      <xdr:colOff>152400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25E445F-D91A-BB67-5C80-684295927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390525</xdr:colOff>
      <xdr:row>0</xdr:row>
      <xdr:rowOff>9525</xdr:rowOff>
    </xdr:from>
    <xdr:to>
      <xdr:col>21</xdr:col>
      <xdr:colOff>657225</xdr:colOff>
      <xdr:row>18</xdr:row>
      <xdr:rowOff>38100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848F1D3-5693-C590-3224-2E09EC503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33" TargetMode="External"/><Relationship Id="rId13" Type="http://schemas.openxmlformats.org/officeDocument/2006/relationships/hyperlink" Target="http://www.konkoly.hu/cgi-bin/IBVS?5507" TargetMode="External"/><Relationship Id="rId18" Type="http://schemas.openxmlformats.org/officeDocument/2006/relationships/hyperlink" Target="http://vsolj.cetus-net.org/no45.pdf" TargetMode="External"/><Relationship Id="rId26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3536" TargetMode="External"/><Relationship Id="rId21" Type="http://schemas.openxmlformats.org/officeDocument/2006/relationships/hyperlink" Target="http://www.konkoly.hu/cgi-bin/IBVS?5887" TargetMode="External"/><Relationship Id="rId7" Type="http://schemas.openxmlformats.org/officeDocument/2006/relationships/hyperlink" Target="http://www.konkoly.hu/cgi-bin/IBVS?3633" TargetMode="External"/><Relationship Id="rId12" Type="http://schemas.openxmlformats.org/officeDocument/2006/relationships/hyperlink" Target="http://www.konkoly.hu/cgi-bin/IBVS?5507" TargetMode="External"/><Relationship Id="rId17" Type="http://schemas.openxmlformats.org/officeDocument/2006/relationships/hyperlink" Target="http://www.konkoly.hu/cgi-bin/IBVS?5507" TargetMode="External"/><Relationship Id="rId25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3536" TargetMode="External"/><Relationship Id="rId16" Type="http://schemas.openxmlformats.org/officeDocument/2006/relationships/hyperlink" Target="http://www.konkoly.hu/cgi-bin/IBVS?5507" TargetMode="External"/><Relationship Id="rId20" Type="http://schemas.openxmlformats.org/officeDocument/2006/relationships/hyperlink" Target="http://www.konkoly.hu/cgi-bin/IBVS?5887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633" TargetMode="External"/><Relationship Id="rId11" Type="http://schemas.openxmlformats.org/officeDocument/2006/relationships/hyperlink" Target="http://www.konkoly.hu/cgi-bin/IBVS?5507" TargetMode="External"/><Relationship Id="rId24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3536" TargetMode="External"/><Relationship Id="rId15" Type="http://schemas.openxmlformats.org/officeDocument/2006/relationships/hyperlink" Target="http://www.konkoly.hu/cgi-bin/IBVS?5507" TargetMode="External"/><Relationship Id="rId23" Type="http://schemas.openxmlformats.org/officeDocument/2006/relationships/hyperlink" Target="http://www.konkoly.hu/cgi-bin/IBVS?5887" TargetMode="External"/><Relationship Id="rId28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3536" TargetMode="External"/><Relationship Id="rId9" Type="http://schemas.openxmlformats.org/officeDocument/2006/relationships/hyperlink" Target="http://www.konkoly.hu/cgi-bin/IBVS?3633" TargetMode="External"/><Relationship Id="rId14" Type="http://schemas.openxmlformats.org/officeDocument/2006/relationships/hyperlink" Target="http://www.konkoly.hu/cgi-bin/IBVS?5507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8" width="10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26</v>
      </c>
      <c r="B2" s="56" t="s">
        <v>36</v>
      </c>
    </row>
    <row r="4" spans="1:6" ht="14.25" thickTop="1" thickBot="1">
      <c r="A4" s="4" t="s">
        <v>3</v>
      </c>
      <c r="C4" s="8" t="s">
        <v>27</v>
      </c>
      <c r="D4" s="7" t="s">
        <v>27</v>
      </c>
      <c r="E4" s="2"/>
    </row>
    <row r="5" spans="1:6" ht="13.5" thickTop="1">
      <c r="A5" s="11" t="s">
        <v>37</v>
      </c>
      <c r="B5" s="57"/>
      <c r="C5" s="12">
        <v>-9.5</v>
      </c>
      <c r="D5" s="10" t="s">
        <v>38</v>
      </c>
      <c r="E5" s="10"/>
    </row>
    <row r="6" spans="1:6">
      <c r="A6" s="4" t="s">
        <v>4</v>
      </c>
    </row>
    <row r="7" spans="1:6">
      <c r="A7" t="s">
        <v>5</v>
      </c>
      <c r="C7" s="9">
        <v>48140.8505</v>
      </c>
      <c r="D7" s="10" t="s">
        <v>32</v>
      </c>
    </row>
    <row r="8" spans="1:6">
      <c r="A8" t="s">
        <v>6</v>
      </c>
      <c r="C8" s="9">
        <v>0.71016999999999997</v>
      </c>
    </row>
    <row r="9" spans="1:6">
      <c r="A9" s="25" t="s">
        <v>42</v>
      </c>
      <c r="B9" s="26">
        <v>50</v>
      </c>
      <c r="C9" s="14" t="str">
        <f>"F"&amp;B9</f>
        <v>F50</v>
      </c>
      <c r="D9" s="15" t="str">
        <f>"G"&amp;B9</f>
        <v>G50</v>
      </c>
    </row>
    <row r="10" spans="1:6" ht="13.5" thickBot="1">
      <c r="A10" s="10"/>
      <c r="B10" s="57"/>
      <c r="C10" s="3" t="s">
        <v>22</v>
      </c>
      <c r="D10" s="3" t="s">
        <v>23</v>
      </c>
      <c r="E10" s="10"/>
    </row>
    <row r="11" spans="1:6">
      <c r="A11" s="10" t="s">
        <v>18</v>
      </c>
      <c r="B11" s="57"/>
      <c r="C11" s="13">
        <f ca="1">INTERCEPT(INDIRECT($D$9):G991,INDIRECT($C$9):F991)</f>
        <v>1.0048753698122387E-2</v>
      </c>
      <c r="D11" s="2"/>
      <c r="E11" s="10"/>
    </row>
    <row r="12" spans="1:6">
      <c r="A12" s="10" t="s">
        <v>19</v>
      </c>
      <c r="B12" s="57"/>
      <c r="C12" s="13">
        <f ca="1">SLOPE(INDIRECT($D$9):G991,INDIRECT($C$9):F991)</f>
        <v>1.6574345112662583E-5</v>
      </c>
      <c r="D12" s="2"/>
      <c r="E12" s="10"/>
    </row>
    <row r="13" spans="1:6">
      <c r="A13" s="10" t="s">
        <v>21</v>
      </c>
      <c r="B13" s="57"/>
      <c r="C13" s="2" t="s">
        <v>16</v>
      </c>
      <c r="D13" s="2"/>
      <c r="E13" s="10"/>
    </row>
    <row r="14" spans="1:6">
      <c r="A14" s="10"/>
      <c r="B14" s="57"/>
      <c r="C14" s="10"/>
      <c r="D14" s="10"/>
      <c r="E14" s="10"/>
    </row>
    <row r="15" spans="1:6">
      <c r="A15" s="16" t="s">
        <v>20</v>
      </c>
      <c r="B15" s="57"/>
      <c r="C15" s="17">
        <f ca="1">(C7+C11)+(C8+C12)*INT(MAX(F21:F3532))</f>
        <v>59467.626222983905</v>
      </c>
      <c r="E15" s="18" t="s">
        <v>203</v>
      </c>
      <c r="F15" s="12">
        <v>1</v>
      </c>
    </row>
    <row r="16" spans="1:6">
      <c r="A16" s="20" t="s">
        <v>7</v>
      </c>
      <c r="B16" s="57"/>
      <c r="C16" s="21">
        <f ca="1">+C8+C12</f>
        <v>0.71018657434511268</v>
      </c>
      <c r="E16" s="18" t="s">
        <v>39</v>
      </c>
      <c r="F16" s="19">
        <f ca="1">NOW()+15018.5+$C$5/24</f>
        <v>59945.770771990741</v>
      </c>
    </row>
    <row r="17" spans="1:21" ht="13.5" thickBot="1">
      <c r="A17" s="18" t="s">
        <v>34</v>
      </c>
      <c r="B17" s="57"/>
      <c r="C17" s="10">
        <f>COUNT(C21:C2190)</f>
        <v>63</v>
      </c>
      <c r="E17" s="18" t="s">
        <v>204</v>
      </c>
      <c r="F17" s="19">
        <f ca="1">ROUND(2*(F16-$C$7)/$C$8,0)/2+F15</f>
        <v>16623.5</v>
      </c>
    </row>
    <row r="18" spans="1:21" ht="14.25" thickTop="1" thickBot="1">
      <c r="A18" s="20" t="s">
        <v>8</v>
      </c>
      <c r="B18" s="57"/>
      <c r="C18" s="23">
        <f ca="1">+C15</f>
        <v>59467.626222983905</v>
      </c>
      <c r="D18" s="24">
        <f ca="1">+C16</f>
        <v>0.71018657434511268</v>
      </c>
      <c r="E18" s="18" t="s">
        <v>40</v>
      </c>
      <c r="F18" s="15">
        <f ca="1">ROUND(2*(F16-$C$15)/$C$16,0)/2+F15</f>
        <v>674.5</v>
      </c>
    </row>
    <row r="19" spans="1:21" ht="13.5" thickTop="1">
      <c r="E19" s="18" t="s">
        <v>41</v>
      </c>
      <c r="F19" s="22">
        <f ca="1">+$C$15+$C$16*F18-15018.5-$C$5/24</f>
        <v>44928.542900713022</v>
      </c>
    </row>
    <row r="20" spans="1:21" ht="13.5" thickBot="1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200</v>
      </c>
      <c r="M20" s="6" t="s">
        <v>201</v>
      </c>
      <c r="N20" s="6" t="s">
        <v>202</v>
      </c>
      <c r="O20" s="6" t="s">
        <v>25</v>
      </c>
      <c r="P20" s="5" t="s">
        <v>24</v>
      </c>
      <c r="Q20" s="3" t="s">
        <v>17</v>
      </c>
    </row>
    <row r="21" spans="1:21">
      <c r="A21" s="15" t="s">
        <v>98</v>
      </c>
      <c r="B21" s="17" t="s">
        <v>28</v>
      </c>
      <c r="C21" s="55">
        <v>51089.550600000002</v>
      </c>
      <c r="D21" s="55" t="s">
        <v>58</v>
      </c>
      <c r="E21" s="27">
        <f t="shared" ref="E21:E41" si="0">+(C21-C$7)/C$8</f>
        <v>4152.1045665122465</v>
      </c>
      <c r="F21" s="27">
        <f t="shared" ref="F21:F41" si="1">ROUND(2*E21,0)/2</f>
        <v>4152</v>
      </c>
      <c r="G21" s="27">
        <f t="shared" ref="G21:G41" si="2">+C21-(C$7+F21*C$8)</f>
        <v>7.4260000001231674E-2</v>
      </c>
      <c r="H21" s="27"/>
      <c r="I21" s="27"/>
      <c r="J21" s="27">
        <f>+G21</f>
        <v>7.4260000001231674E-2</v>
      </c>
      <c r="K21" s="27"/>
      <c r="L21" s="27"/>
      <c r="M21" s="27"/>
      <c r="O21" s="27">
        <f t="shared" ref="O21:O41" ca="1" si="3">+C$11+C$12*$F21</f>
        <v>7.8865434605897428E-2</v>
      </c>
      <c r="P21" s="27"/>
      <c r="Q21" s="29">
        <f t="shared" ref="Q21:Q41" si="4">+C21-15018.5</f>
        <v>36071.050600000002</v>
      </c>
      <c r="R21" s="27"/>
      <c r="S21" s="27"/>
      <c r="T21" s="27"/>
      <c r="U21" s="27"/>
    </row>
    <row r="22" spans="1:21">
      <c r="A22" s="15" t="s">
        <v>98</v>
      </c>
      <c r="B22" s="17" t="s">
        <v>31</v>
      </c>
      <c r="C22" s="55">
        <v>51105.532599999999</v>
      </c>
      <c r="D22" s="55" t="s">
        <v>58</v>
      </c>
      <c r="E22" s="27">
        <f t="shared" si="0"/>
        <v>4174.6090372727631</v>
      </c>
      <c r="F22" s="27">
        <f t="shared" si="1"/>
        <v>4174.5</v>
      </c>
      <c r="G22" s="27">
        <f t="shared" si="2"/>
        <v>7.7434999999240972E-2</v>
      </c>
      <c r="H22" s="27"/>
      <c r="I22" s="27"/>
      <c r="J22" s="27">
        <f>+G22</f>
        <v>7.7434999999240972E-2</v>
      </c>
      <c r="K22" s="27"/>
      <c r="L22" s="27"/>
      <c r="M22" s="27"/>
      <c r="O22" s="27">
        <f t="shared" ca="1" si="3"/>
        <v>7.9238357370932336E-2</v>
      </c>
      <c r="P22" s="27"/>
      <c r="Q22" s="29">
        <f t="shared" si="4"/>
        <v>36087.032599999999</v>
      </c>
      <c r="R22" s="27"/>
      <c r="S22" s="27"/>
      <c r="T22" s="27"/>
      <c r="U22" s="27"/>
    </row>
    <row r="23" spans="1:21">
      <c r="A23" s="15" t="s">
        <v>159</v>
      </c>
      <c r="B23" s="17" t="s">
        <v>31</v>
      </c>
      <c r="C23" s="55">
        <v>55041.387799999997</v>
      </c>
      <c r="D23" s="55" t="s">
        <v>58</v>
      </c>
      <c r="E23" s="27">
        <f t="shared" si="0"/>
        <v>9716.7400763197493</v>
      </c>
      <c r="F23" s="27">
        <f t="shared" si="1"/>
        <v>9716.5</v>
      </c>
      <c r="G23" s="27">
        <f t="shared" si="2"/>
        <v>0.17049499999848194</v>
      </c>
      <c r="H23" s="27"/>
      <c r="I23" s="27"/>
      <c r="K23" s="27">
        <f>+G23</f>
        <v>0.17049499999848194</v>
      </c>
      <c r="L23" s="27"/>
      <c r="M23" s="27"/>
      <c r="O23" s="27">
        <f t="shared" ca="1" si="3"/>
        <v>0.17109337798530838</v>
      </c>
      <c r="P23" s="27"/>
      <c r="Q23" s="29">
        <f t="shared" si="4"/>
        <v>40022.887799999997</v>
      </c>
    </row>
    <row r="24" spans="1:21">
      <c r="A24" s="15" t="s">
        <v>93</v>
      </c>
      <c r="B24" s="17" t="s">
        <v>28</v>
      </c>
      <c r="C24" s="55">
        <v>48830.44</v>
      </c>
      <c r="D24" s="55" t="s">
        <v>58</v>
      </c>
      <c r="E24" s="27">
        <f t="shared" si="0"/>
        <v>971.02031907853313</v>
      </c>
      <c r="F24" s="27">
        <f t="shared" si="1"/>
        <v>971</v>
      </c>
      <c r="G24" s="27">
        <f t="shared" si="2"/>
        <v>1.4430000002903398E-2</v>
      </c>
      <c r="H24" s="27"/>
      <c r="I24" s="27"/>
      <c r="J24" s="27">
        <f t="shared" ref="J24:J38" si="5">+G24</f>
        <v>1.4430000002903398E-2</v>
      </c>
      <c r="K24" s="27"/>
      <c r="L24" s="27"/>
      <c r="M24" s="27"/>
      <c r="O24" s="27">
        <f t="shared" ca="1" si="3"/>
        <v>2.6142442802517755E-2</v>
      </c>
      <c r="P24" s="27"/>
      <c r="Q24" s="29">
        <f t="shared" si="4"/>
        <v>33811.94</v>
      </c>
      <c r="R24" s="27"/>
      <c r="S24" s="27"/>
      <c r="T24" s="27"/>
      <c r="U24" s="27"/>
    </row>
    <row r="25" spans="1:21">
      <c r="A25" s="27" t="s">
        <v>29</v>
      </c>
      <c r="B25" s="28" t="s">
        <v>28</v>
      </c>
      <c r="C25" s="31">
        <v>48158.604800000001</v>
      </c>
      <c r="D25" s="31">
        <v>4.4999999999999997E-3</v>
      </c>
      <c r="E25" s="27">
        <f t="shared" si="0"/>
        <v>25.000070405678237</v>
      </c>
      <c r="F25" s="27">
        <f t="shared" si="1"/>
        <v>25</v>
      </c>
      <c r="G25" s="27">
        <f t="shared" si="2"/>
        <v>5.0000002374872565E-5</v>
      </c>
      <c r="H25" s="27"/>
      <c r="J25" s="27">
        <f t="shared" si="5"/>
        <v>5.0000002374872565E-5</v>
      </c>
      <c r="K25" s="27"/>
      <c r="L25" s="27"/>
      <c r="M25" s="27"/>
      <c r="N25" s="27"/>
      <c r="O25" s="27">
        <f t="shared" ca="1" si="3"/>
        <v>1.0463112325938951E-2</v>
      </c>
      <c r="P25" s="27"/>
      <c r="Q25" s="29">
        <f t="shared" si="4"/>
        <v>33140.104800000001</v>
      </c>
      <c r="R25" s="27"/>
      <c r="S25" s="27"/>
      <c r="T25" s="27"/>
      <c r="U25" s="27"/>
    </row>
    <row r="26" spans="1:21">
      <c r="A26" s="27" t="s">
        <v>29</v>
      </c>
      <c r="B26" s="28" t="s">
        <v>28</v>
      </c>
      <c r="C26" s="31">
        <v>48182.731930000002</v>
      </c>
      <c r="D26" s="31">
        <v>5.5000000000000003E-4</v>
      </c>
      <c r="E26" s="27">
        <f t="shared" si="0"/>
        <v>58.97380908796665</v>
      </c>
      <c r="F26" s="27">
        <f t="shared" si="1"/>
        <v>59</v>
      </c>
      <c r="G26" s="27">
        <f t="shared" si="2"/>
        <v>-1.8599999995785765E-2</v>
      </c>
      <c r="H26" s="27"/>
      <c r="J26" s="27">
        <f t="shared" si="5"/>
        <v>-1.8599999995785765E-2</v>
      </c>
      <c r="K26" s="27"/>
      <c r="L26" s="27"/>
      <c r="M26" s="27"/>
      <c r="N26" s="27"/>
      <c r="O26" s="27">
        <f t="shared" ca="1" si="3"/>
        <v>1.1026640059769478E-2</v>
      </c>
      <c r="P26" s="27"/>
      <c r="Q26" s="29">
        <f t="shared" si="4"/>
        <v>33164.231930000002</v>
      </c>
      <c r="R26" s="27"/>
      <c r="S26" s="27"/>
      <c r="T26" s="27"/>
      <c r="U26" s="27"/>
    </row>
    <row r="27" spans="1:21">
      <c r="A27" s="27" t="s">
        <v>29</v>
      </c>
      <c r="B27" s="28" t="s">
        <v>28</v>
      </c>
      <c r="C27" s="31">
        <v>48402.899960000002</v>
      </c>
      <c r="D27" s="31">
        <v>6.8999999999999997E-4</v>
      </c>
      <c r="E27" s="27">
        <f t="shared" si="0"/>
        <v>368.9953954686934</v>
      </c>
      <c r="F27" s="27">
        <f t="shared" si="1"/>
        <v>369</v>
      </c>
      <c r="G27" s="27">
        <f t="shared" si="2"/>
        <v>-3.2700000010663643E-3</v>
      </c>
      <c r="H27" s="27"/>
      <c r="J27" s="27">
        <f t="shared" si="5"/>
        <v>-3.2700000010663643E-3</v>
      </c>
      <c r="K27" s="27"/>
      <c r="L27" s="27"/>
      <c r="M27" s="27"/>
      <c r="N27" s="27"/>
      <c r="O27" s="27">
        <f t="shared" ca="1" si="3"/>
        <v>1.616468704469488E-2</v>
      </c>
      <c r="P27" s="27"/>
      <c r="Q27" s="29">
        <f t="shared" si="4"/>
        <v>33384.399960000002</v>
      </c>
      <c r="R27" s="27"/>
      <c r="S27" s="27"/>
      <c r="T27" s="27"/>
      <c r="U27" s="27"/>
    </row>
    <row r="28" spans="1:21">
      <c r="A28" s="27" t="s">
        <v>29</v>
      </c>
      <c r="B28" s="28" t="s">
        <v>31</v>
      </c>
      <c r="C28" s="31">
        <v>48423.86664</v>
      </c>
      <c r="D28" s="31">
        <v>1.89E-3</v>
      </c>
      <c r="E28" s="27">
        <f t="shared" si="0"/>
        <v>398.5188616810056</v>
      </c>
      <c r="F28" s="27">
        <f t="shared" si="1"/>
        <v>398.5</v>
      </c>
      <c r="G28" s="27">
        <f t="shared" si="2"/>
        <v>1.3395000001764856E-2</v>
      </c>
      <c r="H28" s="27"/>
      <c r="J28" s="27">
        <f t="shared" si="5"/>
        <v>1.3395000001764856E-2</v>
      </c>
      <c r="K28" s="27"/>
      <c r="L28" s="27"/>
      <c r="M28" s="27"/>
      <c r="N28" s="27"/>
      <c r="O28" s="27">
        <f t="shared" ca="1" si="3"/>
        <v>1.6653630225518426E-2</v>
      </c>
      <c r="P28" s="27"/>
      <c r="Q28" s="29">
        <f t="shared" si="4"/>
        <v>33405.36664</v>
      </c>
      <c r="R28" s="27"/>
      <c r="S28" s="27"/>
      <c r="T28" s="27"/>
      <c r="U28" s="27"/>
    </row>
    <row r="29" spans="1:21">
      <c r="A29" s="27" t="s">
        <v>29</v>
      </c>
      <c r="B29" s="28" t="s">
        <v>28</v>
      </c>
      <c r="C29" s="31">
        <v>51089.55055</v>
      </c>
      <c r="D29" s="31">
        <v>1E-4</v>
      </c>
      <c r="E29" s="27">
        <f t="shared" si="0"/>
        <v>4152.1044961065654</v>
      </c>
      <c r="F29" s="27">
        <f t="shared" si="1"/>
        <v>4152</v>
      </c>
      <c r="G29" s="27">
        <f t="shared" si="2"/>
        <v>7.4209999998856802E-2</v>
      </c>
      <c r="H29" s="27"/>
      <c r="J29" s="27">
        <f t="shared" si="5"/>
        <v>7.4209999998856802E-2</v>
      </c>
      <c r="K29" s="27"/>
      <c r="L29" s="27"/>
      <c r="M29" s="27"/>
      <c r="N29" s="27"/>
      <c r="O29" s="27">
        <f t="shared" ca="1" si="3"/>
        <v>7.8865434605897428E-2</v>
      </c>
      <c r="P29" s="27"/>
      <c r="Q29" s="29">
        <f t="shared" si="4"/>
        <v>36071.05055</v>
      </c>
      <c r="R29" s="27"/>
      <c r="S29" s="27"/>
      <c r="T29" s="27"/>
      <c r="U29" s="27"/>
    </row>
    <row r="30" spans="1:21">
      <c r="A30" s="27" t="s">
        <v>29</v>
      </c>
      <c r="B30" s="28" t="s">
        <v>31</v>
      </c>
      <c r="C30" s="31">
        <v>51105.532570000003</v>
      </c>
      <c r="D30" s="31">
        <v>8.0000000000000004E-4</v>
      </c>
      <c r="E30" s="27">
        <f t="shared" si="0"/>
        <v>4174.6089950293626</v>
      </c>
      <c r="F30" s="27">
        <f t="shared" si="1"/>
        <v>4174.5</v>
      </c>
      <c r="G30" s="27">
        <f t="shared" si="2"/>
        <v>7.7405000003636815E-2</v>
      </c>
      <c r="H30" s="27"/>
      <c r="J30" s="27">
        <f t="shared" si="5"/>
        <v>7.7405000003636815E-2</v>
      </c>
      <c r="K30" s="27"/>
      <c r="L30" s="27"/>
      <c r="M30" s="27"/>
      <c r="N30" s="27"/>
      <c r="O30" s="27">
        <f t="shared" ca="1" si="3"/>
        <v>7.9238357370932336E-2</v>
      </c>
      <c r="P30" s="27"/>
      <c r="Q30" s="29">
        <f t="shared" si="4"/>
        <v>36087.032570000003</v>
      </c>
      <c r="R30" s="27"/>
      <c r="S30" s="27"/>
      <c r="T30" s="27"/>
      <c r="U30" s="27"/>
    </row>
    <row r="31" spans="1:21">
      <c r="A31" s="32" t="s">
        <v>29</v>
      </c>
      <c r="B31" s="33" t="s">
        <v>28</v>
      </c>
      <c r="C31" s="34">
        <v>51116.538500000002</v>
      </c>
      <c r="D31" s="34">
        <v>2.0000000000000001E-4</v>
      </c>
      <c r="E31" s="27">
        <f t="shared" si="0"/>
        <v>4190.1065941957586</v>
      </c>
      <c r="F31" s="27">
        <f t="shared" si="1"/>
        <v>4190</v>
      </c>
      <c r="G31" s="27">
        <f t="shared" si="2"/>
        <v>7.5700000001234002E-2</v>
      </c>
      <c r="H31" s="27"/>
      <c r="I31" s="27"/>
      <c r="J31" s="27">
        <f t="shared" si="5"/>
        <v>7.5700000001234002E-2</v>
      </c>
      <c r="K31" s="27"/>
      <c r="L31" s="27"/>
      <c r="M31" s="27"/>
      <c r="N31" s="27"/>
      <c r="O31" s="27">
        <f t="shared" ca="1" si="3"/>
        <v>7.949525972017861E-2</v>
      </c>
      <c r="P31" s="27"/>
      <c r="Q31" s="29">
        <f t="shared" si="4"/>
        <v>36098.038500000002</v>
      </c>
      <c r="R31" s="27"/>
      <c r="S31" s="27"/>
      <c r="T31" s="27"/>
      <c r="U31" s="27"/>
    </row>
    <row r="32" spans="1:21">
      <c r="A32" s="27" t="s">
        <v>30</v>
      </c>
      <c r="B32" s="28" t="s">
        <v>28</v>
      </c>
      <c r="C32" s="31">
        <v>48138.719599999997</v>
      </c>
      <c r="D32" s="31">
        <v>1.2999999999999999E-3</v>
      </c>
      <c r="E32" s="27">
        <f t="shared" si="0"/>
        <v>-3.0005491642898865</v>
      </c>
      <c r="F32" s="27">
        <f t="shared" si="1"/>
        <v>-3</v>
      </c>
      <c r="G32" s="27">
        <f t="shared" si="2"/>
        <v>-3.9000000106170774E-4</v>
      </c>
      <c r="I32" s="27"/>
      <c r="J32" s="27">
        <f t="shared" si="5"/>
        <v>-3.9000000106170774E-4</v>
      </c>
      <c r="K32" s="27"/>
      <c r="L32" s="27"/>
      <c r="M32" s="27"/>
      <c r="N32" s="27"/>
      <c r="O32" s="27">
        <f t="shared" ca="1" si="3"/>
        <v>9.9990306627843993E-3</v>
      </c>
      <c r="P32" s="27"/>
      <c r="Q32" s="29">
        <f t="shared" si="4"/>
        <v>33120.219599999997</v>
      </c>
      <c r="R32" s="27"/>
      <c r="S32" s="27"/>
      <c r="T32" s="27"/>
      <c r="U32" s="27"/>
    </row>
    <row r="33" spans="1:21">
      <c r="A33" s="27" t="s">
        <v>30</v>
      </c>
      <c r="B33" s="30" t="s">
        <v>31</v>
      </c>
      <c r="C33" s="31">
        <v>48139.793599999997</v>
      </c>
      <c r="D33" s="31">
        <v>1.5E-3</v>
      </c>
      <c r="E33" s="27">
        <f t="shared" si="0"/>
        <v>-1.488235211291979</v>
      </c>
      <c r="F33" s="27">
        <f t="shared" si="1"/>
        <v>-1.5</v>
      </c>
      <c r="G33" s="27">
        <f t="shared" si="2"/>
        <v>8.3549999981187284E-3</v>
      </c>
      <c r="I33" s="27"/>
      <c r="J33" s="27">
        <f t="shared" si="5"/>
        <v>8.3549999981187284E-3</v>
      </c>
      <c r="K33" s="27"/>
      <c r="L33" s="27"/>
      <c r="M33" s="27"/>
      <c r="N33" s="27"/>
      <c r="O33" s="27">
        <f t="shared" ca="1" si="3"/>
        <v>1.0023892180453393E-2</v>
      </c>
      <c r="P33" s="27"/>
      <c r="Q33" s="29">
        <f t="shared" si="4"/>
        <v>33121.293599999997</v>
      </c>
      <c r="R33" s="27"/>
      <c r="S33" s="27"/>
      <c r="T33" s="27"/>
      <c r="U33" s="27"/>
    </row>
    <row r="34" spans="1:21">
      <c r="A34" s="27" t="s">
        <v>30</v>
      </c>
      <c r="B34" s="28" t="s">
        <v>28</v>
      </c>
      <c r="C34" s="31">
        <v>48140.8511</v>
      </c>
      <c r="D34" s="31">
        <v>4.0000000000000002E-4</v>
      </c>
      <c r="E34" s="27">
        <f t="shared" si="0"/>
        <v>8.4486812931360141E-4</v>
      </c>
      <c r="F34" s="27">
        <f t="shared" si="1"/>
        <v>0</v>
      </c>
      <c r="G34" s="27">
        <f t="shared" si="2"/>
        <v>5.9999999939464033E-4</v>
      </c>
      <c r="I34" s="27"/>
      <c r="J34" s="27">
        <f t="shared" si="5"/>
        <v>5.9999999939464033E-4</v>
      </c>
      <c r="K34" s="27"/>
      <c r="L34" s="27"/>
      <c r="M34" s="27"/>
      <c r="N34" s="27"/>
      <c r="O34" s="27">
        <f t="shared" ca="1" si="3"/>
        <v>1.0048753698122387E-2</v>
      </c>
      <c r="P34" s="27"/>
      <c r="Q34" s="29">
        <f t="shared" si="4"/>
        <v>33122.3511</v>
      </c>
      <c r="R34" s="27"/>
      <c r="S34" s="27"/>
      <c r="T34" s="27"/>
      <c r="U34" s="27"/>
    </row>
    <row r="35" spans="1:21">
      <c r="A35" s="27" t="s">
        <v>30</v>
      </c>
      <c r="B35" s="30" t="s">
        <v>31</v>
      </c>
      <c r="C35" s="31">
        <v>48144.7621</v>
      </c>
      <c r="D35" s="31">
        <v>5.0000000000000001E-4</v>
      </c>
      <c r="E35" s="27">
        <f t="shared" si="0"/>
        <v>5.5079769632615472</v>
      </c>
      <c r="F35" s="27">
        <f t="shared" si="1"/>
        <v>5.5</v>
      </c>
      <c r="G35" s="27">
        <f t="shared" si="2"/>
        <v>5.6649999969522469E-3</v>
      </c>
      <c r="I35" s="27"/>
      <c r="J35" s="27">
        <f t="shared" si="5"/>
        <v>5.6649999969522469E-3</v>
      </c>
      <c r="K35" s="27"/>
      <c r="L35" s="27"/>
      <c r="M35" s="27"/>
      <c r="N35" s="27"/>
      <c r="O35" s="27">
        <f t="shared" ca="1" si="3"/>
        <v>1.0139912596242031E-2</v>
      </c>
      <c r="P35" s="27"/>
      <c r="Q35" s="29">
        <f t="shared" si="4"/>
        <v>33126.2621</v>
      </c>
      <c r="R35" s="27"/>
      <c r="S35" s="27"/>
      <c r="T35" s="27"/>
      <c r="U35" s="27"/>
    </row>
    <row r="36" spans="1:21">
      <c r="A36" s="55" t="s">
        <v>78</v>
      </c>
      <c r="B36" s="17" t="s">
        <v>28</v>
      </c>
      <c r="C36" s="55">
        <v>48182.731899999999</v>
      </c>
      <c r="D36" s="55" t="s">
        <v>58</v>
      </c>
      <c r="E36" s="27">
        <f t="shared" si="0"/>
        <v>58.973766844556089</v>
      </c>
      <c r="F36" s="27">
        <f t="shared" si="1"/>
        <v>59</v>
      </c>
      <c r="G36" s="27">
        <f t="shared" si="2"/>
        <v>-1.862999999866588E-2</v>
      </c>
      <c r="H36" s="27"/>
      <c r="I36" s="27"/>
      <c r="J36" s="27">
        <f t="shared" si="5"/>
        <v>-1.862999999866588E-2</v>
      </c>
      <c r="K36" s="27"/>
      <c r="L36" s="27"/>
      <c r="M36" s="27"/>
      <c r="O36" s="27">
        <f t="shared" ca="1" si="3"/>
        <v>1.1026640059769478E-2</v>
      </c>
      <c r="P36" s="27"/>
      <c r="Q36" s="29">
        <f t="shared" si="4"/>
        <v>33164.231899999999</v>
      </c>
      <c r="R36" s="27"/>
      <c r="S36" s="27"/>
      <c r="T36" s="27"/>
      <c r="U36" s="27"/>
    </row>
    <row r="37" spans="1:21">
      <c r="A37" s="15" t="s">
        <v>78</v>
      </c>
      <c r="B37" s="17" t="s">
        <v>28</v>
      </c>
      <c r="C37" s="55">
        <v>48402.9</v>
      </c>
      <c r="D37" s="55" t="s">
        <v>58</v>
      </c>
      <c r="E37" s="27">
        <f t="shared" si="0"/>
        <v>368.995451793234</v>
      </c>
      <c r="F37" s="27">
        <f t="shared" si="1"/>
        <v>369</v>
      </c>
      <c r="G37" s="27">
        <f t="shared" si="2"/>
        <v>-3.2300000020768493E-3</v>
      </c>
      <c r="H37" s="27"/>
      <c r="I37" s="27"/>
      <c r="J37" s="27">
        <f t="shared" si="5"/>
        <v>-3.2300000020768493E-3</v>
      </c>
      <c r="K37" s="27"/>
      <c r="L37" s="27"/>
      <c r="M37" s="27"/>
      <c r="O37" s="27">
        <f t="shared" ca="1" si="3"/>
        <v>1.616468704469488E-2</v>
      </c>
      <c r="P37" s="27"/>
      <c r="Q37" s="29">
        <f t="shared" si="4"/>
        <v>33384.400000000001</v>
      </c>
      <c r="R37" s="27"/>
      <c r="S37" s="27"/>
      <c r="T37" s="27"/>
      <c r="U37" s="27"/>
    </row>
    <row r="38" spans="1:21">
      <c r="A38" s="15" t="s">
        <v>78</v>
      </c>
      <c r="B38" s="17" t="s">
        <v>31</v>
      </c>
      <c r="C38" s="55">
        <v>48423.866600000001</v>
      </c>
      <c r="D38" s="55" t="s">
        <v>58</v>
      </c>
      <c r="E38" s="27">
        <f t="shared" si="0"/>
        <v>398.51880535646501</v>
      </c>
      <c r="F38" s="27">
        <f t="shared" si="1"/>
        <v>398.5</v>
      </c>
      <c r="G38" s="27">
        <f t="shared" si="2"/>
        <v>1.3355000002775341E-2</v>
      </c>
      <c r="H38" s="27"/>
      <c r="I38" s="27"/>
      <c r="J38" s="27">
        <f t="shared" si="5"/>
        <v>1.3355000002775341E-2</v>
      </c>
      <c r="K38" s="27"/>
      <c r="L38" s="27"/>
      <c r="M38" s="27"/>
      <c r="O38" s="27">
        <f t="shared" ca="1" si="3"/>
        <v>1.6653630225518426E-2</v>
      </c>
      <c r="P38" s="27"/>
      <c r="Q38" s="29">
        <f t="shared" si="4"/>
        <v>33405.366600000001</v>
      </c>
      <c r="R38" s="27"/>
      <c r="S38" s="27"/>
      <c r="T38" s="27"/>
      <c r="U38" s="27"/>
    </row>
    <row r="39" spans="1:21">
      <c r="A39" s="31" t="s">
        <v>33</v>
      </c>
      <c r="B39" s="28" t="s">
        <v>31</v>
      </c>
      <c r="C39" s="31">
        <v>51091.326700000092</v>
      </c>
      <c r="D39" s="31">
        <v>5.0000000000000001E-4</v>
      </c>
      <c r="E39" s="27">
        <f t="shared" si="0"/>
        <v>4154.6055169890196</v>
      </c>
      <c r="F39" s="27">
        <f t="shared" si="1"/>
        <v>4154.5</v>
      </c>
      <c r="G39" s="27">
        <f t="shared" si="2"/>
        <v>7.4935000091500115E-2</v>
      </c>
      <c r="H39" s="27"/>
      <c r="I39" s="27"/>
      <c r="K39" s="27">
        <f t="shared" ref="K39:K54" si="6">+G39</f>
        <v>7.4935000091500115E-2</v>
      </c>
      <c r="L39" s="27"/>
      <c r="M39" s="27"/>
      <c r="N39" s="27"/>
      <c r="O39" s="27">
        <f t="shared" ca="1" si="3"/>
        <v>7.8906870468679086E-2</v>
      </c>
      <c r="P39" s="27"/>
      <c r="Q39" s="29">
        <f t="shared" si="4"/>
        <v>36072.826700000092</v>
      </c>
      <c r="R39" s="27"/>
      <c r="S39" s="27"/>
      <c r="T39" s="27"/>
      <c r="U39" s="27"/>
    </row>
    <row r="40" spans="1:21">
      <c r="A40" s="31" t="s">
        <v>33</v>
      </c>
      <c r="B40" s="28" t="s">
        <v>28</v>
      </c>
      <c r="C40" s="31">
        <v>51091.681299999822</v>
      </c>
      <c r="D40" s="31">
        <v>4.0000000000000002E-4</v>
      </c>
      <c r="E40" s="27">
        <f t="shared" si="0"/>
        <v>4155.1048340535672</v>
      </c>
      <c r="F40" s="27">
        <f t="shared" si="1"/>
        <v>4155</v>
      </c>
      <c r="G40" s="27">
        <f t="shared" si="2"/>
        <v>7.4449999825446866E-2</v>
      </c>
      <c r="H40" s="27"/>
      <c r="I40" s="27"/>
      <c r="K40" s="27">
        <f t="shared" si="6"/>
        <v>7.4449999825446866E-2</v>
      </c>
      <c r="L40" s="27"/>
      <c r="M40" s="27"/>
      <c r="N40" s="27"/>
      <c r="O40" s="27">
        <f t="shared" ca="1" si="3"/>
        <v>7.8915157641235426E-2</v>
      </c>
      <c r="P40" s="27"/>
      <c r="Q40" s="29">
        <f t="shared" si="4"/>
        <v>36073.181299999822</v>
      </c>
      <c r="R40" s="27"/>
      <c r="S40" s="27"/>
      <c r="T40" s="27"/>
      <c r="U40" s="27"/>
    </row>
    <row r="41" spans="1:21">
      <c r="A41" s="34" t="s">
        <v>33</v>
      </c>
      <c r="B41" s="33" t="s">
        <v>28</v>
      </c>
      <c r="C41" s="34">
        <v>51299.766600000206</v>
      </c>
      <c r="D41" s="34">
        <v>2.9999999999999997E-4</v>
      </c>
      <c r="E41" s="27">
        <f t="shared" si="0"/>
        <v>4448.1125645974989</v>
      </c>
      <c r="F41" s="27">
        <f t="shared" si="1"/>
        <v>4448</v>
      </c>
      <c r="G41" s="27">
        <f t="shared" si="2"/>
        <v>7.9940000206988771E-2</v>
      </c>
      <c r="H41" s="27"/>
      <c r="I41" s="27"/>
      <c r="K41" s="27">
        <f t="shared" si="6"/>
        <v>7.9940000206988771E-2</v>
      </c>
      <c r="L41" s="27"/>
      <c r="M41" s="27"/>
      <c r="N41" s="27"/>
      <c r="O41" s="27">
        <f t="shared" ca="1" si="3"/>
        <v>8.3771440759245558E-2</v>
      </c>
      <c r="P41" s="27"/>
      <c r="Q41" s="29">
        <f t="shared" si="4"/>
        <v>36281.266600000206</v>
      </c>
      <c r="R41" s="27"/>
      <c r="S41" s="27"/>
      <c r="T41" s="27"/>
      <c r="U41" s="27"/>
    </row>
    <row r="42" spans="1:21">
      <c r="A42" s="15" t="s">
        <v>103</v>
      </c>
      <c r="B42" s="17" t="s">
        <v>31</v>
      </c>
      <c r="C42" s="55">
        <v>51091.326699999998</v>
      </c>
      <c r="D42" s="55" t="s">
        <v>58</v>
      </c>
      <c r="E42" s="27">
        <f t="shared" ref="E42:E80" si="7">+(C42-C$7)/C$8</f>
        <v>4154.6055169888868</v>
      </c>
      <c r="F42" s="27">
        <f t="shared" ref="F42:F58" si="8">ROUND(2*E42,0)/2</f>
        <v>4154.5</v>
      </c>
      <c r="G42" s="27">
        <f t="shared" ref="G42:G80" si="9">+C42-(C$7+F42*C$8)</f>
        <v>7.4934999996912666E-2</v>
      </c>
      <c r="H42" s="27"/>
      <c r="I42" s="27"/>
      <c r="K42" s="27">
        <f t="shared" si="6"/>
        <v>7.4934999996912666E-2</v>
      </c>
      <c r="L42" s="27"/>
      <c r="M42" s="27"/>
      <c r="O42" s="27">
        <f t="shared" ref="O42:O80" ca="1" si="10">+C$11+C$12*$F42</f>
        <v>7.8906870468679086E-2</v>
      </c>
      <c r="P42" s="27"/>
      <c r="Q42" s="29">
        <f t="shared" ref="Q42:Q80" si="11">+C42-15018.5</f>
        <v>36072.826699999998</v>
      </c>
      <c r="R42" s="27"/>
      <c r="S42" s="27"/>
      <c r="T42" s="27"/>
      <c r="U42" s="27"/>
    </row>
    <row r="43" spans="1:21">
      <c r="A43" s="15" t="s">
        <v>103</v>
      </c>
      <c r="B43" s="17" t="s">
        <v>28</v>
      </c>
      <c r="C43" s="55">
        <v>51091.681299999997</v>
      </c>
      <c r="D43" s="55" t="s">
        <v>58</v>
      </c>
      <c r="E43" s="27">
        <f t="shared" si="7"/>
        <v>4155.1048340538127</v>
      </c>
      <c r="F43" s="27">
        <f t="shared" si="8"/>
        <v>4155</v>
      </c>
      <c r="G43" s="27">
        <f t="shared" si="9"/>
        <v>7.4450000000069849E-2</v>
      </c>
      <c r="H43" s="27"/>
      <c r="I43" s="27"/>
      <c r="K43" s="27">
        <f t="shared" si="6"/>
        <v>7.4450000000069849E-2</v>
      </c>
      <c r="L43" s="27"/>
      <c r="M43" s="27"/>
      <c r="O43" s="27">
        <f t="shared" ca="1" si="10"/>
        <v>7.8915157641235426E-2</v>
      </c>
      <c r="P43" s="27"/>
      <c r="Q43" s="29">
        <f t="shared" si="11"/>
        <v>36073.181299999997</v>
      </c>
      <c r="R43" s="27"/>
      <c r="S43" s="27"/>
      <c r="T43" s="27"/>
      <c r="U43" s="27"/>
    </row>
    <row r="44" spans="1:21">
      <c r="A44" s="15" t="s">
        <v>103</v>
      </c>
      <c r="B44" s="17" t="s">
        <v>28</v>
      </c>
      <c r="C44" s="55">
        <v>51299.766600000003</v>
      </c>
      <c r="D44" s="55" t="s">
        <v>58</v>
      </c>
      <c r="E44" s="27">
        <f t="shared" si="7"/>
        <v>4448.1125645972124</v>
      </c>
      <c r="F44" s="27">
        <f t="shared" si="8"/>
        <v>4448</v>
      </c>
      <c r="G44" s="27">
        <f t="shared" si="9"/>
        <v>7.9940000003261957E-2</v>
      </c>
      <c r="H44" s="27"/>
      <c r="I44" s="27"/>
      <c r="K44" s="27">
        <f t="shared" si="6"/>
        <v>7.9940000003261957E-2</v>
      </c>
      <c r="L44" s="27"/>
      <c r="M44" s="27"/>
      <c r="O44" s="27">
        <f t="shared" ca="1" si="10"/>
        <v>8.3771440759245558E-2</v>
      </c>
      <c r="P44" s="27"/>
      <c r="Q44" s="29">
        <f t="shared" si="11"/>
        <v>36281.266600000003</v>
      </c>
      <c r="R44" s="27"/>
      <c r="S44" s="27"/>
      <c r="T44" s="27"/>
      <c r="U44" s="27"/>
    </row>
    <row r="45" spans="1:21">
      <c r="A45" s="34" t="s">
        <v>33</v>
      </c>
      <c r="B45" s="33" t="s">
        <v>31</v>
      </c>
      <c r="C45" s="34">
        <v>51353.386099999771</v>
      </c>
      <c r="D45" s="34">
        <v>4.0000000000000002E-4</v>
      </c>
      <c r="E45" s="27">
        <f t="shared" si="7"/>
        <v>4523.6149091059469</v>
      </c>
      <c r="F45" s="27">
        <f t="shared" si="8"/>
        <v>4523.5</v>
      </c>
      <c r="G45" s="27">
        <f t="shared" si="9"/>
        <v>8.1604999766568653E-2</v>
      </c>
      <c r="H45" s="27"/>
      <c r="I45" s="27"/>
      <c r="K45" s="27">
        <f t="shared" si="6"/>
        <v>8.1604999766568653E-2</v>
      </c>
      <c r="L45" s="27"/>
      <c r="M45" s="27"/>
      <c r="N45" s="27"/>
      <c r="O45" s="27">
        <f t="shared" ca="1" si="10"/>
        <v>8.5022803815251582E-2</v>
      </c>
      <c r="P45" s="27"/>
      <c r="Q45" s="29">
        <f t="shared" si="11"/>
        <v>36334.886099999771</v>
      </c>
      <c r="R45" s="27"/>
      <c r="S45" s="27"/>
      <c r="T45" s="27"/>
      <c r="U45" s="27"/>
    </row>
    <row r="46" spans="1:21">
      <c r="A46" s="15" t="s">
        <v>103</v>
      </c>
      <c r="B46" s="17" t="s">
        <v>31</v>
      </c>
      <c r="C46" s="55">
        <v>51353.386100000003</v>
      </c>
      <c r="D46" s="55" t="s">
        <v>58</v>
      </c>
      <c r="E46" s="27">
        <f t="shared" si="7"/>
        <v>4523.6149091062744</v>
      </c>
      <c r="F46" s="27">
        <f t="shared" si="8"/>
        <v>4523.5</v>
      </c>
      <c r="G46" s="27">
        <f t="shared" si="9"/>
        <v>8.1604999999399297E-2</v>
      </c>
      <c r="H46" s="27"/>
      <c r="I46" s="27"/>
      <c r="K46" s="27">
        <f t="shared" si="6"/>
        <v>8.1604999999399297E-2</v>
      </c>
      <c r="L46" s="27"/>
      <c r="M46" s="27"/>
      <c r="O46" s="27">
        <f t="shared" ca="1" si="10"/>
        <v>8.5022803815251582E-2</v>
      </c>
      <c r="P46" s="27"/>
      <c r="Q46" s="29">
        <f t="shared" si="11"/>
        <v>36334.886100000003</v>
      </c>
      <c r="R46" s="27"/>
      <c r="S46" s="27"/>
      <c r="T46" s="27"/>
      <c r="U46" s="27"/>
    </row>
    <row r="47" spans="1:21">
      <c r="A47" s="34" t="s">
        <v>33</v>
      </c>
      <c r="B47" s="33" t="s">
        <v>28</v>
      </c>
      <c r="C47" s="34">
        <v>51353.740699999966</v>
      </c>
      <c r="D47" s="34">
        <v>2.9999999999999997E-4</v>
      </c>
      <c r="E47" s="27">
        <f t="shared" si="7"/>
        <v>4524.1142261711493</v>
      </c>
      <c r="F47" s="27">
        <f t="shared" si="8"/>
        <v>4524</v>
      </c>
      <c r="G47" s="27">
        <f t="shared" si="9"/>
        <v>8.1119999966176692E-2</v>
      </c>
      <c r="H47" s="27"/>
      <c r="I47" s="27"/>
      <c r="K47" s="27">
        <f t="shared" si="6"/>
        <v>8.1119999966176692E-2</v>
      </c>
      <c r="L47" s="27"/>
      <c r="M47" s="27"/>
      <c r="N47" s="27"/>
      <c r="O47" s="27">
        <f t="shared" ca="1" si="10"/>
        <v>8.5031090987807909E-2</v>
      </c>
      <c r="P47" s="27"/>
      <c r="Q47" s="29">
        <f t="shared" si="11"/>
        <v>36335.240699999966</v>
      </c>
      <c r="R47" s="27"/>
      <c r="S47" s="27"/>
      <c r="T47" s="27"/>
      <c r="U47" s="27"/>
    </row>
    <row r="48" spans="1:21">
      <c r="A48" s="15" t="s">
        <v>103</v>
      </c>
      <c r="B48" s="17" t="s">
        <v>28</v>
      </c>
      <c r="C48" s="55">
        <v>51353.740700000002</v>
      </c>
      <c r="D48" s="55" t="s">
        <v>58</v>
      </c>
      <c r="E48" s="27">
        <f t="shared" si="7"/>
        <v>4524.1142261712012</v>
      </c>
      <c r="F48" s="27">
        <f t="shared" si="8"/>
        <v>4524</v>
      </c>
      <c r="G48" s="27">
        <f t="shared" si="9"/>
        <v>8.112000000255648E-2</v>
      </c>
      <c r="H48" s="27"/>
      <c r="I48" s="27"/>
      <c r="K48" s="27">
        <f t="shared" si="6"/>
        <v>8.112000000255648E-2</v>
      </c>
      <c r="L48" s="27"/>
      <c r="M48" s="27"/>
      <c r="O48" s="27">
        <f t="shared" ca="1" si="10"/>
        <v>8.5031090987807909E-2</v>
      </c>
      <c r="P48" s="27"/>
      <c r="Q48" s="29">
        <f t="shared" si="11"/>
        <v>36335.240700000002</v>
      </c>
      <c r="R48" s="27"/>
      <c r="S48" s="27"/>
      <c r="T48" s="27"/>
      <c r="U48" s="27"/>
    </row>
    <row r="49" spans="1:21">
      <c r="A49" s="34" t="s">
        <v>33</v>
      </c>
      <c r="B49" s="33" t="s">
        <v>31</v>
      </c>
      <c r="C49" s="34">
        <v>51431.511299999896</v>
      </c>
      <c r="D49" s="34">
        <v>4.0000000000000002E-4</v>
      </c>
      <c r="E49" s="27">
        <f t="shared" si="7"/>
        <v>4633.6240618442007</v>
      </c>
      <c r="F49" s="27">
        <f t="shared" si="8"/>
        <v>4633.5</v>
      </c>
      <c r="G49" s="27">
        <f t="shared" si="9"/>
        <v>8.8104999893403146E-2</v>
      </c>
      <c r="H49" s="27"/>
      <c r="I49" s="27"/>
      <c r="K49" s="27">
        <f t="shared" si="6"/>
        <v>8.8104999893403146E-2</v>
      </c>
      <c r="L49" s="27"/>
      <c r="M49" s="27"/>
      <c r="N49" s="27"/>
      <c r="O49" s="27">
        <f t="shared" ca="1" si="10"/>
        <v>8.6845981777644465E-2</v>
      </c>
      <c r="P49" s="27"/>
      <c r="Q49" s="29">
        <f t="shared" si="11"/>
        <v>36413.011299999896</v>
      </c>
      <c r="R49" s="27"/>
      <c r="S49" s="27"/>
      <c r="T49" s="27"/>
      <c r="U49" s="27"/>
    </row>
    <row r="50" spans="1:21">
      <c r="A50" s="15" t="s">
        <v>103</v>
      </c>
      <c r="B50" s="17" t="s">
        <v>31</v>
      </c>
      <c r="C50" s="55">
        <v>51431.511299999998</v>
      </c>
      <c r="D50" s="55" t="s">
        <v>58</v>
      </c>
      <c r="E50" s="27">
        <f t="shared" si="7"/>
        <v>4633.6240618443444</v>
      </c>
      <c r="F50" s="27">
        <f t="shared" si="8"/>
        <v>4633.5</v>
      </c>
      <c r="G50" s="27">
        <f t="shared" si="9"/>
        <v>8.8104999995266553E-2</v>
      </c>
      <c r="H50" s="27"/>
      <c r="I50" s="27"/>
      <c r="K50" s="27">
        <f t="shared" si="6"/>
        <v>8.8104999995266553E-2</v>
      </c>
      <c r="L50" s="27"/>
      <c r="M50" s="27"/>
      <c r="O50" s="27">
        <f t="shared" ca="1" si="10"/>
        <v>8.6845981777644465E-2</v>
      </c>
      <c r="P50" s="27"/>
      <c r="Q50" s="29">
        <f t="shared" si="11"/>
        <v>36413.011299999998</v>
      </c>
      <c r="R50" s="27"/>
    </row>
    <row r="51" spans="1:21">
      <c r="A51" s="34" t="s">
        <v>33</v>
      </c>
      <c r="B51" s="33" t="s">
        <v>28</v>
      </c>
      <c r="C51" s="34">
        <v>51431.861599999946</v>
      </c>
      <c r="D51" s="34">
        <v>5.0000000000000001E-4</v>
      </c>
      <c r="E51" s="27">
        <f t="shared" si="7"/>
        <v>4634.1173240209318</v>
      </c>
      <c r="F51" s="27">
        <f t="shared" si="8"/>
        <v>4634</v>
      </c>
      <c r="G51" s="27">
        <f t="shared" si="9"/>
        <v>8.3319999946979806E-2</v>
      </c>
      <c r="H51" s="27"/>
      <c r="I51" s="27"/>
      <c r="K51" s="27">
        <f t="shared" si="6"/>
        <v>8.3319999946979806E-2</v>
      </c>
      <c r="L51" s="27"/>
      <c r="M51" s="27"/>
      <c r="N51" s="27"/>
      <c r="O51" s="27">
        <f t="shared" ca="1" si="10"/>
        <v>8.6854268950200791E-2</v>
      </c>
      <c r="P51" s="27"/>
      <c r="Q51" s="29">
        <f t="shared" si="11"/>
        <v>36413.361599999946</v>
      </c>
      <c r="R51" s="27"/>
      <c r="S51" s="27"/>
      <c r="T51" s="27"/>
      <c r="U51" s="27"/>
    </row>
    <row r="52" spans="1:21">
      <c r="A52" s="15" t="s">
        <v>103</v>
      </c>
      <c r="B52" s="17" t="s">
        <v>28</v>
      </c>
      <c r="C52" s="55">
        <v>51431.861599999997</v>
      </c>
      <c r="D52" s="55" t="s">
        <v>58</v>
      </c>
      <c r="E52" s="27">
        <f t="shared" si="7"/>
        <v>4634.1173240210037</v>
      </c>
      <c r="F52" s="27">
        <f t="shared" si="8"/>
        <v>4634</v>
      </c>
      <c r="G52" s="27">
        <f t="shared" si="9"/>
        <v>8.3319999997911509E-2</v>
      </c>
      <c r="H52" s="27"/>
      <c r="I52" s="27"/>
      <c r="K52" s="27">
        <f t="shared" si="6"/>
        <v>8.3319999997911509E-2</v>
      </c>
      <c r="L52" s="27"/>
      <c r="M52" s="27"/>
      <c r="O52" s="27">
        <f t="shared" ca="1" si="10"/>
        <v>8.6854268950200791E-2</v>
      </c>
      <c r="P52" s="27"/>
      <c r="Q52" s="29">
        <f t="shared" si="11"/>
        <v>36413.361599999997</v>
      </c>
      <c r="R52" s="27"/>
    </row>
    <row r="53" spans="1:21">
      <c r="A53" s="15" t="s">
        <v>131</v>
      </c>
      <c r="B53" s="17" t="s">
        <v>28</v>
      </c>
      <c r="C53" s="55">
        <v>53982.144699999997</v>
      </c>
      <c r="D53" s="55" t="s">
        <v>58</v>
      </c>
      <c r="E53" s="27">
        <f t="shared" si="7"/>
        <v>8225.2055141726578</v>
      </c>
      <c r="F53" s="27">
        <f t="shared" si="8"/>
        <v>8225</v>
      </c>
      <c r="G53" s="27">
        <f t="shared" si="9"/>
        <v>0.14594999999826541</v>
      </c>
      <c r="H53" s="27"/>
      <c r="I53" s="27"/>
      <c r="K53" s="27">
        <f t="shared" si="6"/>
        <v>0.14594999999826541</v>
      </c>
      <c r="L53" s="27"/>
      <c r="M53" s="27"/>
      <c r="O53" s="27">
        <f t="shared" ca="1" si="10"/>
        <v>0.14637274224977212</v>
      </c>
      <c r="P53" s="27"/>
      <c r="Q53" s="29">
        <f t="shared" si="11"/>
        <v>38963.644699999997</v>
      </c>
      <c r="R53" s="27"/>
    </row>
    <row r="54" spans="1:21">
      <c r="A54" s="15" t="s">
        <v>137</v>
      </c>
      <c r="B54" s="17" t="s">
        <v>31</v>
      </c>
      <c r="C54" s="55">
        <v>54351.089699999997</v>
      </c>
      <c r="D54" s="55" t="s">
        <v>58</v>
      </c>
      <c r="E54" s="27">
        <f t="shared" si="7"/>
        <v>8744.7219679794925</v>
      </c>
      <c r="F54" s="27">
        <f t="shared" si="8"/>
        <v>8744.5</v>
      </c>
      <c r="G54" s="27">
        <f t="shared" si="9"/>
        <v>0.15763499999593478</v>
      </c>
      <c r="H54" s="27"/>
      <c r="I54" s="27"/>
      <c r="K54" s="27">
        <f t="shared" si="6"/>
        <v>0.15763499999593478</v>
      </c>
      <c r="L54" s="27"/>
      <c r="M54" s="27"/>
      <c r="O54" s="27">
        <f t="shared" ca="1" si="10"/>
        <v>0.15498311453580035</v>
      </c>
      <c r="P54" s="27"/>
      <c r="Q54" s="29">
        <f t="shared" si="11"/>
        <v>39332.589699999997</v>
      </c>
      <c r="R54" s="27"/>
    </row>
    <row r="55" spans="1:21">
      <c r="A55" s="34" t="s">
        <v>43</v>
      </c>
      <c r="B55" s="33" t="s">
        <v>31</v>
      </c>
      <c r="C55" s="34">
        <v>54666.412100000001</v>
      </c>
      <c r="D55" s="34">
        <v>2.0000000000000001E-4</v>
      </c>
      <c r="E55" s="27">
        <f t="shared" si="7"/>
        <v>9188.7317121252672</v>
      </c>
      <c r="F55" s="27">
        <f t="shared" si="8"/>
        <v>9188.5</v>
      </c>
      <c r="G55" s="27">
        <f t="shared" si="9"/>
        <v>0.16455500000301981</v>
      </c>
      <c r="H55" s="27"/>
      <c r="I55" s="27"/>
      <c r="J55" s="27">
        <f>+G55</f>
        <v>0.16455500000301981</v>
      </c>
      <c r="K55" s="27"/>
      <c r="L55" s="27"/>
      <c r="M55" s="27"/>
      <c r="N55" s="27"/>
      <c r="O55" s="27">
        <f t="shared" ca="1" si="10"/>
        <v>0.16234212376582252</v>
      </c>
      <c r="P55" s="27"/>
      <c r="Q55" s="29">
        <f t="shared" si="11"/>
        <v>39647.912100000001</v>
      </c>
      <c r="R55" s="27"/>
      <c r="S55" s="27"/>
      <c r="T55" s="27"/>
      <c r="U55" s="27"/>
    </row>
    <row r="56" spans="1:21">
      <c r="A56" s="34" t="s">
        <v>43</v>
      </c>
      <c r="B56" s="33" t="s">
        <v>28</v>
      </c>
      <c r="C56" s="34">
        <v>54667.4758</v>
      </c>
      <c r="D56" s="34">
        <v>1E-4</v>
      </c>
      <c r="E56" s="27">
        <f t="shared" si="7"/>
        <v>9190.2295225086946</v>
      </c>
      <c r="F56" s="27">
        <f t="shared" si="8"/>
        <v>9190</v>
      </c>
      <c r="G56" s="27">
        <f t="shared" si="9"/>
        <v>0.16300000000046566</v>
      </c>
      <c r="H56" s="27"/>
      <c r="I56" s="27"/>
      <c r="J56" s="27">
        <f>+G56</f>
        <v>0.16300000000046566</v>
      </c>
      <c r="K56" s="27"/>
      <c r="L56" s="27"/>
      <c r="M56" s="27"/>
      <c r="N56" s="27"/>
      <c r="O56" s="27">
        <f t="shared" ca="1" si="10"/>
        <v>0.16236698528349153</v>
      </c>
      <c r="P56" s="27"/>
      <c r="Q56" s="29">
        <f t="shared" si="11"/>
        <v>39648.9758</v>
      </c>
      <c r="R56" s="27"/>
      <c r="S56" s="27"/>
      <c r="T56" s="27"/>
      <c r="U56" s="27"/>
    </row>
    <row r="57" spans="1:21">
      <c r="A57" s="34" t="s">
        <v>43</v>
      </c>
      <c r="B57" s="33" t="s">
        <v>28</v>
      </c>
      <c r="C57" s="34">
        <v>54687.361599999997</v>
      </c>
      <c r="D57" s="34">
        <v>1E-4</v>
      </c>
      <c r="E57" s="27">
        <f t="shared" si="7"/>
        <v>9218.2309869467827</v>
      </c>
      <c r="F57" s="27">
        <f t="shared" si="8"/>
        <v>9218</v>
      </c>
      <c r="G57" s="27">
        <f t="shared" si="9"/>
        <v>0.16403999999602092</v>
      </c>
      <c r="H57" s="27"/>
      <c r="I57" s="27"/>
      <c r="J57" s="27">
        <f>+G57</f>
        <v>0.16403999999602092</v>
      </c>
      <c r="K57" s="27"/>
      <c r="L57" s="27"/>
      <c r="M57" s="27"/>
      <c r="N57" s="27"/>
      <c r="O57" s="27">
        <f t="shared" ca="1" si="10"/>
        <v>0.16283106694664609</v>
      </c>
      <c r="P57" s="27"/>
      <c r="Q57" s="29">
        <f t="shared" si="11"/>
        <v>39668.861599999997</v>
      </c>
      <c r="R57" s="27"/>
      <c r="S57" s="27"/>
      <c r="T57" s="27"/>
      <c r="U57" s="27"/>
    </row>
    <row r="58" spans="1:21">
      <c r="A58" s="34" t="s">
        <v>43</v>
      </c>
      <c r="B58" s="33" t="s">
        <v>31</v>
      </c>
      <c r="C58" s="34">
        <v>54720.384599999998</v>
      </c>
      <c r="D58" s="34">
        <v>2.9999999999999997E-4</v>
      </c>
      <c r="E58" s="27">
        <f t="shared" si="7"/>
        <v>9264.7311207175717</v>
      </c>
      <c r="F58" s="27">
        <f t="shared" si="8"/>
        <v>9264.5</v>
      </c>
      <c r="G58" s="27">
        <f t="shared" si="9"/>
        <v>0.16413499999907799</v>
      </c>
      <c r="H58" s="27"/>
      <c r="I58" s="27"/>
      <c r="J58" s="27">
        <f>+G58</f>
        <v>0.16413499999907799</v>
      </c>
      <c r="K58" s="27"/>
      <c r="L58" s="27"/>
      <c r="M58" s="27"/>
      <c r="N58" s="27"/>
      <c r="O58" s="27">
        <f t="shared" ca="1" si="10"/>
        <v>0.16360177399438489</v>
      </c>
      <c r="P58" s="27"/>
      <c r="Q58" s="29">
        <f t="shared" si="11"/>
        <v>39701.884599999998</v>
      </c>
      <c r="R58" s="27"/>
      <c r="S58" s="27"/>
      <c r="T58" s="27"/>
      <c r="U58" s="27"/>
    </row>
    <row r="59" spans="1:21">
      <c r="A59" s="15" t="s">
        <v>165</v>
      </c>
      <c r="B59" s="17" t="s">
        <v>31</v>
      </c>
      <c r="C59" s="55">
        <v>55431.993799999997</v>
      </c>
      <c r="D59" s="55" t="s">
        <v>58</v>
      </c>
      <c r="E59" s="27">
        <f t="shared" si="7"/>
        <v>10266.757677739128</v>
      </c>
      <c r="F59" s="35">
        <f t="shared" ref="F59:F82" si="12">ROUND(2*E59,0)/2-0.5</f>
        <v>10266.5</v>
      </c>
      <c r="G59" s="27">
        <f t="shared" si="9"/>
        <v>0.18299499999557156</v>
      </c>
      <c r="H59" s="27"/>
      <c r="I59" s="27"/>
      <c r="K59" s="27">
        <f>+G59</f>
        <v>0.18299499999557156</v>
      </c>
      <c r="L59" s="27"/>
      <c r="M59" s="27"/>
      <c r="O59" s="27">
        <f t="shared" ca="1" si="10"/>
        <v>0.18020926779727281</v>
      </c>
      <c r="P59" s="27"/>
      <c r="Q59" s="29">
        <f t="shared" si="11"/>
        <v>40413.493799999997</v>
      </c>
      <c r="R59" s="27"/>
    </row>
    <row r="60" spans="1:21">
      <c r="A60" s="73" t="s">
        <v>1</v>
      </c>
      <c r="B60" s="74" t="s">
        <v>28</v>
      </c>
      <c r="C60" s="75">
        <v>55780.338900000002</v>
      </c>
      <c r="D60" s="75">
        <v>4.0000000000000002E-4</v>
      </c>
      <c r="E60" s="27">
        <f t="shared" si="7"/>
        <v>10757.267133221627</v>
      </c>
      <c r="F60" s="35">
        <f t="shared" si="12"/>
        <v>10757</v>
      </c>
      <c r="G60" s="27">
        <f t="shared" si="9"/>
        <v>0.18971000000601634</v>
      </c>
      <c r="H60" s="27"/>
      <c r="I60" s="27"/>
      <c r="K60" s="27">
        <f>+G60</f>
        <v>0.18971000000601634</v>
      </c>
      <c r="L60" s="27"/>
      <c r="M60" s="27"/>
      <c r="O60" s="27">
        <f t="shared" ca="1" si="10"/>
        <v>0.1883389840750338</v>
      </c>
      <c r="P60" s="27"/>
      <c r="Q60" s="29">
        <f t="shared" si="11"/>
        <v>40761.838900000002</v>
      </c>
      <c r="R60" s="27"/>
    </row>
    <row r="61" spans="1:21">
      <c r="A61" s="73" t="s">
        <v>1</v>
      </c>
      <c r="B61" s="74" t="s">
        <v>28</v>
      </c>
      <c r="C61" s="75">
        <v>55782.469100000002</v>
      </c>
      <c r="D61" s="75">
        <v>2.0000000000000001E-4</v>
      </c>
      <c r="E61" s="27">
        <f t="shared" si="7"/>
        <v>10760.266696706425</v>
      </c>
      <c r="F61" s="35">
        <f t="shared" si="12"/>
        <v>10760</v>
      </c>
      <c r="G61" s="27">
        <f t="shared" si="9"/>
        <v>0.18940000000293367</v>
      </c>
      <c r="H61" s="27"/>
      <c r="I61" s="27"/>
      <c r="K61" s="27">
        <f>+G61</f>
        <v>0.18940000000293367</v>
      </c>
      <c r="L61" s="27"/>
      <c r="M61" s="27"/>
      <c r="O61" s="27">
        <f t="shared" ca="1" si="10"/>
        <v>0.18838870711037178</v>
      </c>
      <c r="P61" s="27"/>
      <c r="Q61" s="29">
        <f t="shared" si="11"/>
        <v>40763.969100000002</v>
      </c>
      <c r="R61" s="27"/>
    </row>
    <row r="62" spans="1:21">
      <c r="A62" s="15" t="s">
        <v>170</v>
      </c>
      <c r="B62" s="17" t="s">
        <v>31</v>
      </c>
      <c r="C62" s="55">
        <v>56140.052300000003</v>
      </c>
      <c r="D62" s="55" t="s">
        <v>58</v>
      </c>
      <c r="E62" s="27">
        <f t="shared" si="7"/>
        <v>11263.784445977728</v>
      </c>
      <c r="F62" s="35">
        <f t="shared" si="12"/>
        <v>11263.5</v>
      </c>
      <c r="G62" s="27">
        <f t="shared" si="9"/>
        <v>0.20200500000646571</v>
      </c>
      <c r="H62" s="27"/>
      <c r="I62" s="27"/>
      <c r="K62" s="27">
        <f>+G62</f>
        <v>0.20200500000646571</v>
      </c>
      <c r="L62" s="27"/>
      <c r="M62" s="27"/>
      <c r="O62" s="27">
        <f t="shared" ca="1" si="10"/>
        <v>0.19673388987459739</v>
      </c>
      <c r="P62" s="27"/>
      <c r="Q62" s="29">
        <f t="shared" si="11"/>
        <v>41121.552300000003</v>
      </c>
      <c r="R62" s="27"/>
    </row>
    <row r="63" spans="1:21">
      <c r="A63" s="15" t="s">
        <v>170</v>
      </c>
      <c r="B63" s="17" t="s">
        <v>28</v>
      </c>
      <c r="C63" s="55">
        <v>56141.114500000003</v>
      </c>
      <c r="D63" s="55" t="s">
        <v>58</v>
      </c>
      <c r="E63" s="27">
        <f t="shared" si="7"/>
        <v>11265.280144190832</v>
      </c>
      <c r="F63" s="35">
        <f t="shared" si="12"/>
        <v>11265</v>
      </c>
      <c r="G63" s="27">
        <f t="shared" si="9"/>
        <v>0.19895000000542495</v>
      </c>
      <c r="H63" s="27"/>
      <c r="I63" s="27"/>
      <c r="K63" s="27">
        <f>+G63</f>
        <v>0.19895000000542495</v>
      </c>
      <c r="L63" s="27"/>
      <c r="M63" s="27"/>
      <c r="O63" s="27">
        <f t="shared" ca="1" si="10"/>
        <v>0.1967587513922664</v>
      </c>
      <c r="P63" s="27"/>
      <c r="Q63" s="29">
        <f t="shared" si="11"/>
        <v>41122.614500000003</v>
      </c>
      <c r="R63" s="27"/>
    </row>
    <row r="64" spans="1:21">
      <c r="A64" s="36" t="s">
        <v>44</v>
      </c>
      <c r="B64" s="33" t="s">
        <v>28</v>
      </c>
      <c r="C64" s="34">
        <v>56177.330300000001</v>
      </c>
      <c r="D64" s="34">
        <v>2.0000000000000001E-4</v>
      </c>
      <c r="E64" s="27">
        <f t="shared" si="7"/>
        <v>11316.27610290494</v>
      </c>
      <c r="F64" s="35">
        <f t="shared" si="12"/>
        <v>11316</v>
      </c>
      <c r="G64" s="27">
        <f t="shared" si="9"/>
        <v>0.1960800000015297</v>
      </c>
      <c r="H64" s="27"/>
      <c r="I64" s="27"/>
      <c r="J64" s="27">
        <f>+G64</f>
        <v>0.1960800000015297</v>
      </c>
      <c r="K64" s="27"/>
      <c r="L64" s="27"/>
      <c r="M64" s="27"/>
      <c r="N64" s="27"/>
      <c r="O64" s="27">
        <f t="shared" ca="1" si="10"/>
        <v>0.19760404299301218</v>
      </c>
      <c r="P64" s="27"/>
      <c r="Q64" s="29">
        <f t="shared" si="11"/>
        <v>41158.830300000001</v>
      </c>
      <c r="R64" s="27"/>
      <c r="S64" s="27"/>
      <c r="T64" s="27"/>
      <c r="U64" s="27"/>
    </row>
    <row r="65" spans="1:21">
      <c r="A65" s="37" t="s">
        <v>46</v>
      </c>
      <c r="B65" s="38" t="s">
        <v>28</v>
      </c>
      <c r="C65" s="39">
        <v>56495.497499999998</v>
      </c>
      <c r="D65" s="40">
        <v>8.9999999999999998E-4</v>
      </c>
      <c r="E65" s="27">
        <f t="shared" si="7"/>
        <v>11764.291648478529</v>
      </c>
      <c r="F65" s="35">
        <f t="shared" si="12"/>
        <v>11764</v>
      </c>
      <c r="G65" s="27">
        <f t="shared" si="9"/>
        <v>0.20711999999912223</v>
      </c>
      <c r="H65" s="27"/>
      <c r="I65" s="27"/>
      <c r="J65" s="27">
        <f>+G65</f>
        <v>0.20711999999912223</v>
      </c>
      <c r="K65" s="27"/>
      <c r="L65" s="27"/>
      <c r="M65" s="27"/>
      <c r="N65" s="27"/>
      <c r="O65" s="27">
        <f t="shared" ca="1" si="10"/>
        <v>0.20502934960348501</v>
      </c>
      <c r="P65" s="27"/>
      <c r="Q65" s="29">
        <f t="shared" si="11"/>
        <v>41476.997499999998</v>
      </c>
      <c r="R65" s="27"/>
      <c r="S65" s="27"/>
      <c r="T65" s="27"/>
      <c r="U65" s="27"/>
    </row>
    <row r="66" spans="1:21">
      <c r="A66" s="58" t="s">
        <v>45</v>
      </c>
      <c r="B66" s="59" t="s">
        <v>31</v>
      </c>
      <c r="C66" s="39">
        <v>56521.410060000002</v>
      </c>
      <c r="D66" s="39">
        <v>5.0000000000000001E-4</v>
      </c>
      <c r="E66" s="27">
        <f t="shared" si="7"/>
        <v>11800.779475336894</v>
      </c>
      <c r="F66" s="35">
        <f t="shared" si="12"/>
        <v>11800.5</v>
      </c>
      <c r="G66" s="27">
        <f t="shared" si="9"/>
        <v>0.19847500000469154</v>
      </c>
      <c r="H66" s="27"/>
      <c r="I66" s="27"/>
      <c r="K66" s="27">
        <f t="shared" ref="K66:K75" si="13">+G66</f>
        <v>0.19847500000469154</v>
      </c>
      <c r="L66" s="27"/>
      <c r="M66" s="27"/>
      <c r="O66" s="27">
        <f t="shared" ca="1" si="10"/>
        <v>0.2056343132000972</v>
      </c>
      <c r="P66" s="27"/>
      <c r="Q66" s="29">
        <f t="shared" si="11"/>
        <v>41502.910060000002</v>
      </c>
      <c r="R66" s="27"/>
      <c r="S66" s="27"/>
      <c r="T66" s="27"/>
      <c r="U66" s="27"/>
    </row>
    <row r="67" spans="1:21">
      <c r="A67" s="39" t="s">
        <v>205</v>
      </c>
      <c r="B67" s="59" t="s">
        <v>28</v>
      </c>
      <c r="C67" s="39">
        <v>56527.450700000001</v>
      </c>
      <c r="D67" s="39">
        <v>5.9999999999999995E-4</v>
      </c>
      <c r="E67" s="27">
        <f t="shared" si="7"/>
        <v>11809.285382373237</v>
      </c>
      <c r="F67" s="35">
        <f t="shared" si="12"/>
        <v>11809</v>
      </c>
      <c r="G67" s="27">
        <f t="shared" si="9"/>
        <v>0.20266999999876134</v>
      </c>
      <c r="H67" s="27"/>
      <c r="I67" s="27"/>
      <c r="K67" s="27">
        <f t="shared" si="13"/>
        <v>0.20266999999876134</v>
      </c>
      <c r="L67" s="27"/>
      <c r="M67" s="27"/>
      <c r="O67" s="27">
        <f t="shared" ca="1" si="10"/>
        <v>0.20577519513355483</v>
      </c>
      <c r="P67" s="27"/>
      <c r="Q67" s="29">
        <f t="shared" si="11"/>
        <v>41508.950700000001</v>
      </c>
      <c r="R67" s="27"/>
    </row>
    <row r="68" spans="1:21">
      <c r="A68" s="39" t="s">
        <v>205</v>
      </c>
      <c r="B68" s="59" t="s">
        <v>31</v>
      </c>
      <c r="C68" s="39">
        <v>56528.518100000001</v>
      </c>
      <c r="D68" s="39">
        <v>6.9999999999999999E-4</v>
      </c>
      <c r="E68" s="27">
        <f t="shared" si="7"/>
        <v>11810.788402776801</v>
      </c>
      <c r="F68" s="35">
        <f t="shared" si="12"/>
        <v>11810.5</v>
      </c>
      <c r="G68" s="27">
        <f t="shared" si="9"/>
        <v>0.20481500000460073</v>
      </c>
      <c r="H68" s="27"/>
      <c r="I68" s="27"/>
      <c r="K68" s="27">
        <f t="shared" si="13"/>
        <v>0.20481500000460073</v>
      </c>
      <c r="L68" s="27"/>
      <c r="M68" s="27"/>
      <c r="O68" s="27">
        <f t="shared" ca="1" si="10"/>
        <v>0.20580005665122383</v>
      </c>
      <c r="P68" s="27"/>
      <c r="Q68" s="29">
        <f t="shared" si="11"/>
        <v>41510.018100000001</v>
      </c>
      <c r="R68" s="27"/>
    </row>
    <row r="69" spans="1:21">
      <c r="A69" s="39" t="s">
        <v>205</v>
      </c>
      <c r="B69" s="59" t="s">
        <v>31</v>
      </c>
      <c r="C69" s="39">
        <v>56533.489300000001</v>
      </c>
      <c r="D69" s="39">
        <v>5.9999999999999995E-4</v>
      </c>
      <c r="E69" s="27">
        <f t="shared" si="7"/>
        <v>11817.788416857937</v>
      </c>
      <c r="F69" s="35">
        <f t="shared" si="12"/>
        <v>11817.5</v>
      </c>
      <c r="G69" s="27">
        <f t="shared" si="9"/>
        <v>0.20482500000071013</v>
      </c>
      <c r="H69" s="27"/>
      <c r="I69" s="27"/>
      <c r="K69" s="27">
        <f t="shared" si="13"/>
        <v>0.20482500000071013</v>
      </c>
      <c r="L69" s="27"/>
      <c r="M69" s="27"/>
      <c r="O69" s="27">
        <f t="shared" ca="1" si="10"/>
        <v>0.20591607706701245</v>
      </c>
      <c r="P69" s="27"/>
      <c r="Q69" s="29">
        <f t="shared" si="11"/>
        <v>41514.989300000001</v>
      </c>
      <c r="R69" s="27"/>
    </row>
    <row r="70" spans="1:21">
      <c r="A70" s="39" t="s">
        <v>205</v>
      </c>
      <c r="B70" s="59" t="s">
        <v>28</v>
      </c>
      <c r="C70" s="39">
        <v>56535.266100000001</v>
      </c>
      <c r="D70" s="39">
        <v>5.9999999999999995E-4</v>
      </c>
      <c r="E70" s="27">
        <f t="shared" si="7"/>
        <v>11820.290353014068</v>
      </c>
      <c r="F70" s="35">
        <f t="shared" si="12"/>
        <v>11820</v>
      </c>
      <c r="G70" s="27">
        <f t="shared" si="9"/>
        <v>0.20620000000053551</v>
      </c>
      <c r="H70" s="27"/>
      <c r="I70" s="27"/>
      <c r="K70" s="27">
        <f t="shared" si="13"/>
        <v>0.20620000000053551</v>
      </c>
      <c r="L70" s="27"/>
      <c r="M70" s="27"/>
      <c r="O70" s="27">
        <f t="shared" ca="1" si="10"/>
        <v>0.20595751292979411</v>
      </c>
      <c r="P70" s="27"/>
      <c r="Q70" s="29">
        <f t="shared" si="11"/>
        <v>41516.766100000001</v>
      </c>
      <c r="R70" s="27"/>
    </row>
    <row r="71" spans="1:21">
      <c r="A71" s="39" t="s">
        <v>205</v>
      </c>
      <c r="B71" s="59" t="s">
        <v>28</v>
      </c>
      <c r="C71" s="39">
        <v>56537.3963</v>
      </c>
      <c r="D71" s="39">
        <v>2.9999999999999997E-4</v>
      </c>
      <c r="E71" s="27">
        <f t="shared" si="7"/>
        <v>11823.289916498867</v>
      </c>
      <c r="F71" s="35">
        <f t="shared" si="12"/>
        <v>11823</v>
      </c>
      <c r="G71" s="27">
        <f t="shared" si="9"/>
        <v>0.20589000000472879</v>
      </c>
      <c r="H71" s="27"/>
      <c r="I71" s="27"/>
      <c r="K71" s="27">
        <f t="shared" si="13"/>
        <v>0.20589000000472879</v>
      </c>
      <c r="L71" s="27"/>
      <c r="M71" s="27"/>
      <c r="O71" s="27">
        <f t="shared" ca="1" si="10"/>
        <v>0.2060072359651321</v>
      </c>
      <c r="P71" s="27"/>
      <c r="Q71" s="29">
        <f t="shared" si="11"/>
        <v>41518.8963</v>
      </c>
      <c r="R71" s="27"/>
    </row>
    <row r="72" spans="1:21">
      <c r="A72" s="39" t="s">
        <v>205</v>
      </c>
      <c r="B72" s="59" t="s">
        <v>31</v>
      </c>
      <c r="C72" s="39">
        <v>56538.460500000001</v>
      </c>
      <c r="D72" s="39">
        <v>5.0000000000000001E-4</v>
      </c>
      <c r="E72" s="27">
        <f t="shared" si="7"/>
        <v>11824.788430939072</v>
      </c>
      <c r="F72" s="35">
        <f t="shared" si="12"/>
        <v>11824.5</v>
      </c>
      <c r="G72" s="27">
        <f t="shared" si="9"/>
        <v>0.20483499999681953</v>
      </c>
      <c r="H72" s="27"/>
      <c r="I72" s="27"/>
      <c r="K72" s="27">
        <f t="shared" si="13"/>
        <v>0.20483499999681953</v>
      </c>
      <c r="L72" s="27"/>
      <c r="M72" s="27"/>
      <c r="O72" s="27">
        <f t="shared" ca="1" si="10"/>
        <v>0.2060320974828011</v>
      </c>
      <c r="P72" s="27"/>
      <c r="Q72" s="29">
        <f t="shared" si="11"/>
        <v>41519.960500000001</v>
      </c>
      <c r="R72" s="27"/>
    </row>
    <row r="73" spans="1:21">
      <c r="A73" s="39" t="s">
        <v>205</v>
      </c>
      <c r="B73" s="59" t="s">
        <v>31</v>
      </c>
      <c r="C73" s="39">
        <v>56541.308199999999</v>
      </c>
      <c r="D73" s="39">
        <v>6.9999999999999999E-4</v>
      </c>
      <c r="E73" s="27">
        <f t="shared" si="7"/>
        <v>11828.798315896192</v>
      </c>
      <c r="F73" s="35">
        <f t="shared" si="12"/>
        <v>11828.5</v>
      </c>
      <c r="G73" s="27">
        <f t="shared" si="9"/>
        <v>0.21185500000137836</v>
      </c>
      <c r="H73" s="27"/>
      <c r="I73" s="27"/>
      <c r="K73" s="27">
        <f t="shared" si="13"/>
        <v>0.21185500000137836</v>
      </c>
      <c r="L73" s="27"/>
      <c r="M73" s="27"/>
      <c r="O73" s="27">
        <f t="shared" ca="1" si="10"/>
        <v>0.20609839486325174</v>
      </c>
      <c r="P73" s="27"/>
      <c r="Q73" s="29">
        <f t="shared" si="11"/>
        <v>41522.808199999999</v>
      </c>
      <c r="R73" s="27"/>
    </row>
    <row r="74" spans="1:21">
      <c r="A74" s="39" t="s">
        <v>205</v>
      </c>
      <c r="B74" s="59" t="s">
        <v>28</v>
      </c>
      <c r="C74" s="39">
        <v>56542.368799999997</v>
      </c>
      <c r="D74" s="39">
        <v>2.9999999999999997E-4</v>
      </c>
      <c r="E74" s="27">
        <f t="shared" si="7"/>
        <v>11830.291761127612</v>
      </c>
      <c r="F74" s="35">
        <f t="shared" si="12"/>
        <v>11830</v>
      </c>
      <c r="G74" s="27">
        <f t="shared" si="9"/>
        <v>0.20719999999710126</v>
      </c>
      <c r="H74" s="27"/>
      <c r="I74" s="27"/>
      <c r="K74" s="27">
        <f t="shared" si="13"/>
        <v>0.20719999999710126</v>
      </c>
      <c r="L74" s="27"/>
      <c r="M74" s="27"/>
      <c r="O74" s="27">
        <f t="shared" ca="1" si="10"/>
        <v>0.20612325638092074</v>
      </c>
      <c r="P74" s="27"/>
      <c r="Q74" s="29">
        <f t="shared" si="11"/>
        <v>41523.868799999997</v>
      </c>
      <c r="R74" s="27"/>
    </row>
    <row r="75" spans="1:21">
      <c r="A75" s="39" t="s">
        <v>205</v>
      </c>
      <c r="B75" s="59" t="s">
        <v>31</v>
      </c>
      <c r="C75" s="39">
        <v>56543.433799999999</v>
      </c>
      <c r="D75" s="39">
        <v>5.0000000000000001E-4</v>
      </c>
      <c r="E75" s="27">
        <f t="shared" si="7"/>
        <v>11831.79140205866</v>
      </c>
      <c r="F75" s="35">
        <f t="shared" si="12"/>
        <v>11831.5</v>
      </c>
      <c r="G75" s="27">
        <f t="shared" si="9"/>
        <v>0.20694499999808613</v>
      </c>
      <c r="H75" s="27"/>
      <c r="I75" s="27"/>
      <c r="K75" s="27">
        <f t="shared" si="13"/>
        <v>0.20694499999808613</v>
      </c>
      <c r="L75" s="27"/>
      <c r="M75" s="27"/>
      <c r="O75" s="27">
        <f t="shared" ca="1" si="10"/>
        <v>0.20614811789858975</v>
      </c>
      <c r="P75" s="27"/>
      <c r="Q75" s="29">
        <f t="shared" si="11"/>
        <v>41524.933799999999</v>
      </c>
      <c r="R75" s="27"/>
    </row>
    <row r="76" spans="1:21">
      <c r="A76" s="40" t="s">
        <v>47</v>
      </c>
      <c r="B76" s="38" t="s">
        <v>28</v>
      </c>
      <c r="C76" s="40">
        <v>56877.575299999997</v>
      </c>
      <c r="D76" s="40">
        <v>1.1000000000000001E-3</v>
      </c>
      <c r="E76" s="27">
        <f t="shared" si="7"/>
        <v>12302.300575918438</v>
      </c>
      <c r="F76" s="35">
        <f t="shared" si="12"/>
        <v>12302</v>
      </c>
      <c r="G76" s="27">
        <f t="shared" si="9"/>
        <v>0.21345999999903142</v>
      </c>
      <c r="H76" s="27"/>
      <c r="I76" s="27"/>
      <c r="J76" s="27">
        <f>+G76</f>
        <v>0.21345999999903142</v>
      </c>
      <c r="K76" s="27"/>
      <c r="L76" s="27"/>
      <c r="M76" s="27"/>
      <c r="O76" s="27">
        <f t="shared" ca="1" si="10"/>
        <v>0.21394634727409748</v>
      </c>
      <c r="P76" s="27"/>
      <c r="Q76" s="29">
        <f t="shared" si="11"/>
        <v>41859.075299999997</v>
      </c>
      <c r="R76" s="27"/>
      <c r="S76" s="27"/>
      <c r="T76" s="27"/>
      <c r="U76" s="27"/>
    </row>
    <row r="77" spans="1:21">
      <c r="A77" s="67" t="s">
        <v>2</v>
      </c>
      <c r="B77" s="68" t="s">
        <v>28</v>
      </c>
      <c r="C77" s="69">
        <v>57241.5452</v>
      </c>
      <c r="D77" s="69">
        <v>7.4999999999999997E-3</v>
      </c>
      <c r="E77" s="27">
        <f t="shared" si="7"/>
        <v>12814.811524001296</v>
      </c>
      <c r="F77" s="35">
        <f t="shared" si="12"/>
        <v>12814.5</v>
      </c>
      <c r="G77" s="27">
        <f t="shared" si="9"/>
        <v>0.22123499999725027</v>
      </c>
      <c r="H77" s="27"/>
      <c r="I77" s="27"/>
      <c r="K77" s="27">
        <f t="shared" ref="K77:K82" si="14">+G77</f>
        <v>0.22123499999725027</v>
      </c>
      <c r="L77" s="27"/>
      <c r="M77" s="27"/>
      <c r="O77" s="27">
        <f t="shared" ca="1" si="10"/>
        <v>0.22244069914433706</v>
      </c>
      <c r="P77" s="27"/>
      <c r="Q77" s="29">
        <f t="shared" si="11"/>
        <v>42223.0452</v>
      </c>
      <c r="R77" s="27"/>
    </row>
    <row r="78" spans="1:21">
      <c r="A78" s="70" t="s">
        <v>206</v>
      </c>
      <c r="B78" s="71" t="s">
        <v>28</v>
      </c>
      <c r="C78" s="72">
        <v>57244.030499999877</v>
      </c>
      <c r="D78" s="72"/>
      <c r="E78" s="27">
        <f t="shared" si="7"/>
        <v>12818.311108607624</v>
      </c>
      <c r="F78" s="35">
        <f t="shared" si="12"/>
        <v>12818</v>
      </c>
      <c r="G78" s="27">
        <f t="shared" si="9"/>
        <v>0.22093999987555435</v>
      </c>
      <c r="H78" s="27"/>
      <c r="I78" s="27"/>
      <c r="K78" s="27">
        <f t="shared" si="14"/>
        <v>0.22093999987555435</v>
      </c>
      <c r="L78" s="27"/>
      <c r="M78" s="27"/>
      <c r="O78" s="27">
        <f t="shared" ca="1" si="10"/>
        <v>0.22249870935223137</v>
      </c>
      <c r="P78" s="27"/>
      <c r="Q78" s="29">
        <f t="shared" si="11"/>
        <v>42225.530499999877</v>
      </c>
      <c r="R78" s="27"/>
    </row>
    <row r="79" spans="1:21">
      <c r="A79" s="70" t="s">
        <v>206</v>
      </c>
      <c r="B79" s="71" t="s">
        <v>28</v>
      </c>
      <c r="C79" s="72">
        <v>57244.030499999877</v>
      </c>
      <c r="D79" s="72" t="s">
        <v>135</v>
      </c>
      <c r="E79" s="27">
        <f t="shared" si="7"/>
        <v>12818.311108607624</v>
      </c>
      <c r="F79" s="35">
        <f t="shared" si="12"/>
        <v>12818</v>
      </c>
      <c r="G79" s="27">
        <f t="shared" si="9"/>
        <v>0.22093999987555435</v>
      </c>
      <c r="H79" s="27"/>
      <c r="I79" s="27"/>
      <c r="K79" s="27">
        <f t="shared" si="14"/>
        <v>0.22093999987555435</v>
      </c>
      <c r="L79" s="27"/>
      <c r="M79" s="27"/>
      <c r="O79" s="27">
        <f t="shared" ca="1" si="10"/>
        <v>0.22249870935223137</v>
      </c>
      <c r="P79" s="27"/>
      <c r="Q79" s="29">
        <f t="shared" si="11"/>
        <v>42225.530499999877</v>
      </c>
      <c r="R79" s="27"/>
    </row>
    <row r="80" spans="1:21">
      <c r="A80" s="67" t="s">
        <v>2</v>
      </c>
      <c r="B80" s="68" t="s">
        <v>28</v>
      </c>
      <c r="C80" s="69">
        <v>57588.472099999999</v>
      </c>
      <c r="D80" s="69">
        <v>8.0000000000000004E-4</v>
      </c>
      <c r="E80" s="27">
        <f t="shared" si="7"/>
        <v>13303.323992846781</v>
      </c>
      <c r="F80" s="35">
        <f t="shared" si="12"/>
        <v>13303</v>
      </c>
      <c r="G80" s="27">
        <f t="shared" si="9"/>
        <v>0.23008999999728985</v>
      </c>
      <c r="H80" s="27"/>
      <c r="I80" s="27"/>
      <c r="K80" s="27">
        <f t="shared" si="14"/>
        <v>0.23008999999728985</v>
      </c>
      <c r="L80" s="27"/>
      <c r="M80" s="27"/>
      <c r="O80" s="27">
        <f t="shared" ca="1" si="10"/>
        <v>0.23053726673187272</v>
      </c>
      <c r="P80" s="27"/>
      <c r="Q80" s="29">
        <f t="shared" si="11"/>
        <v>42569.972099999999</v>
      </c>
      <c r="R80" s="27"/>
    </row>
    <row r="81" spans="1:18">
      <c r="A81" s="76" t="s">
        <v>0</v>
      </c>
      <c r="B81" s="77" t="s">
        <v>28</v>
      </c>
      <c r="C81" s="78">
        <v>57995.407399999996</v>
      </c>
      <c r="D81" s="78">
        <v>5.9999999999999995E-4</v>
      </c>
      <c r="E81" s="27">
        <f>+(C81-C$7)/C$8</f>
        <v>13876.335102862689</v>
      </c>
      <c r="F81" s="35">
        <f t="shared" si="12"/>
        <v>13876</v>
      </c>
      <c r="G81" s="27">
        <f>+C81-(C$7+F81*C$8)</f>
        <v>0.23797999999806052</v>
      </c>
      <c r="H81" s="27"/>
      <c r="I81" s="27"/>
      <c r="K81" s="27">
        <f t="shared" si="14"/>
        <v>0.23797999999806052</v>
      </c>
      <c r="L81" s="27"/>
      <c r="M81" s="27"/>
      <c r="O81" s="27">
        <f ca="1">+C$11+C$12*$F81</f>
        <v>0.2400343664814284</v>
      </c>
      <c r="P81" s="27"/>
      <c r="Q81" s="29">
        <f>+C81-15018.5</f>
        <v>42976.907399999996</v>
      </c>
      <c r="R81" s="27"/>
    </row>
    <row r="82" spans="1:18">
      <c r="A82" s="79" t="s">
        <v>207</v>
      </c>
      <c r="B82" s="80" t="s">
        <v>28</v>
      </c>
      <c r="C82" s="81">
        <v>59067.0792</v>
      </c>
      <c r="D82" s="81" t="s">
        <v>135</v>
      </c>
      <c r="E82" s="27">
        <f>+(C82-C$7)/C$8</f>
        <v>15385.37068589211</v>
      </c>
      <c r="F82" s="35">
        <f t="shared" si="12"/>
        <v>15385</v>
      </c>
      <c r="G82" s="27">
        <f>+C82-(C$7+F82*C$8)</f>
        <v>0.26324999999633292</v>
      </c>
      <c r="H82" s="27"/>
      <c r="I82" s="27"/>
      <c r="K82" s="27">
        <f t="shared" si="14"/>
        <v>0.26324999999633292</v>
      </c>
      <c r="L82" s="27"/>
      <c r="M82" s="27"/>
      <c r="O82" s="27">
        <f ca="1">+C$11+C$12*$F82</f>
        <v>0.26504505325643624</v>
      </c>
      <c r="P82" s="27"/>
      <c r="Q82" s="29">
        <f>+C82-15018.5</f>
        <v>44048.5792</v>
      </c>
      <c r="R82" s="27"/>
    </row>
    <row r="83" spans="1:18">
      <c r="A83" s="82" t="s">
        <v>208</v>
      </c>
      <c r="B83" s="83" t="s">
        <v>28</v>
      </c>
      <c r="C83" s="84">
        <v>59467.981999999844</v>
      </c>
      <c r="D83" s="82" t="s">
        <v>135</v>
      </c>
      <c r="E83" s="27">
        <f>+(C83-C$7)/C$8</f>
        <v>15949.887350915758</v>
      </c>
      <c r="F83" s="35">
        <f t="shared" ref="F83" si="15">ROUND(2*E83,0)/2-0.5</f>
        <v>15949.5</v>
      </c>
      <c r="G83" s="27">
        <f>+C83-(C$7+F83*C$8)</f>
        <v>0.27508499984105583</v>
      </c>
      <c r="H83" s="27"/>
      <c r="I83" s="27"/>
      <c r="K83" s="27">
        <f t="shared" ref="K83" si="16">+G83</f>
        <v>0.27508499984105583</v>
      </c>
      <c r="L83" s="27"/>
      <c r="M83" s="27"/>
      <c r="O83" s="27">
        <f ca="1">+C$11+C$12*$F83</f>
        <v>0.2744012710725342</v>
      </c>
      <c r="P83" s="27"/>
      <c r="Q83" s="29">
        <f>+C83-15018.5</f>
        <v>44449.481999999844</v>
      </c>
      <c r="R83" s="27"/>
    </row>
    <row r="84" spans="1:18">
      <c r="R84" s="27"/>
    </row>
    <row r="85" spans="1:18">
      <c r="R85" s="27"/>
    </row>
    <row r="86" spans="1:18">
      <c r="R86" s="27"/>
    </row>
    <row r="87" spans="1:18">
      <c r="R87" s="27"/>
    </row>
    <row r="88" spans="1:18">
      <c r="R88" s="27"/>
    </row>
    <row r="89" spans="1:18">
      <c r="R89" s="27"/>
    </row>
    <row r="90" spans="1:18">
      <c r="R90" s="27"/>
    </row>
    <row r="91" spans="1:18">
      <c r="R91" s="27"/>
    </row>
    <row r="92" spans="1:18">
      <c r="R92" s="27"/>
    </row>
    <row r="93" spans="1:18">
      <c r="R93" s="27"/>
    </row>
    <row r="94" spans="1:18">
      <c r="R94" s="27"/>
    </row>
    <row r="95" spans="1:18">
      <c r="R95" s="27"/>
    </row>
    <row r="96" spans="1:18">
      <c r="R96" s="27"/>
    </row>
    <row r="97" spans="18:18">
      <c r="R97" s="27"/>
    </row>
    <row r="98" spans="18:18">
      <c r="R98" s="27"/>
    </row>
    <row r="99" spans="18:18">
      <c r="R99" s="27"/>
    </row>
    <row r="100" spans="18:18">
      <c r="R100" s="27"/>
    </row>
    <row r="101" spans="18:18">
      <c r="R101" s="27"/>
    </row>
    <row r="102" spans="18:18">
      <c r="R102" s="27"/>
    </row>
    <row r="103" spans="18:18">
      <c r="R103" s="27"/>
    </row>
    <row r="104" spans="18:18">
      <c r="R104" s="27"/>
    </row>
    <row r="105" spans="18:18">
      <c r="R105" s="27"/>
    </row>
    <row r="106" spans="18:18">
      <c r="R106" s="27"/>
    </row>
    <row r="107" spans="18:18">
      <c r="R107" s="27"/>
    </row>
    <row r="108" spans="18:18">
      <c r="R108" s="27"/>
    </row>
    <row r="109" spans="18:18">
      <c r="R109" s="27"/>
    </row>
    <row r="110" spans="18:18">
      <c r="R110" s="27"/>
    </row>
    <row r="111" spans="18:18">
      <c r="R111" s="27"/>
    </row>
    <row r="112" spans="18:18">
      <c r="R112" s="27"/>
    </row>
    <row r="113" spans="18:18">
      <c r="R113" s="27"/>
    </row>
    <row r="114" spans="18:18">
      <c r="R114" s="27"/>
    </row>
    <row r="115" spans="18:18">
      <c r="R115" s="27"/>
    </row>
    <row r="116" spans="18:18">
      <c r="R116" s="27"/>
    </row>
    <row r="117" spans="18:18">
      <c r="R117" s="27"/>
    </row>
    <row r="118" spans="18:18">
      <c r="R118" s="27"/>
    </row>
    <row r="119" spans="18:18">
      <c r="R119" s="27"/>
    </row>
    <row r="120" spans="18:18">
      <c r="R120" s="27"/>
    </row>
    <row r="121" spans="18:18">
      <c r="R121" s="27"/>
    </row>
    <row r="122" spans="18:18">
      <c r="R122" s="27"/>
    </row>
    <row r="123" spans="18:18">
      <c r="R123" s="27"/>
    </row>
    <row r="124" spans="18:18">
      <c r="R124" s="27"/>
    </row>
    <row r="125" spans="18:18">
      <c r="R125" s="27"/>
    </row>
    <row r="126" spans="18:18">
      <c r="R126" s="27"/>
    </row>
    <row r="127" spans="18:18">
      <c r="R127" s="27"/>
    </row>
    <row r="128" spans="18:18">
      <c r="R128" s="27"/>
    </row>
    <row r="129" spans="18:18">
      <c r="R129" s="27"/>
    </row>
    <row r="130" spans="18:18">
      <c r="R130" s="27"/>
    </row>
    <row r="131" spans="18:18">
      <c r="R131" s="27"/>
    </row>
    <row r="132" spans="18:18">
      <c r="R132" s="27"/>
    </row>
    <row r="133" spans="18:18">
      <c r="R133" s="27"/>
    </row>
    <row r="134" spans="18:18">
      <c r="R134" s="27"/>
    </row>
    <row r="135" spans="18:18">
      <c r="R135" s="27"/>
    </row>
    <row r="136" spans="18:18">
      <c r="R136" s="27"/>
    </row>
    <row r="137" spans="18:18">
      <c r="R137" s="27"/>
    </row>
    <row r="138" spans="18:18">
      <c r="R138" s="27"/>
    </row>
    <row r="139" spans="18:18">
      <c r="R139" s="27"/>
    </row>
    <row r="140" spans="18:18">
      <c r="R140" s="27"/>
    </row>
    <row r="141" spans="18:18">
      <c r="R141" s="27"/>
    </row>
    <row r="142" spans="18:18">
      <c r="R142" s="27"/>
    </row>
    <row r="143" spans="18:18">
      <c r="R143" s="27"/>
    </row>
    <row r="144" spans="18:18">
      <c r="R144" s="27"/>
    </row>
    <row r="145" spans="18:18">
      <c r="R145" s="27"/>
    </row>
    <row r="146" spans="18:18">
      <c r="R146" s="27"/>
    </row>
    <row r="147" spans="18:18">
      <c r="R147" s="27"/>
    </row>
  </sheetData>
  <protectedRanges>
    <protectedRange sqref="A82:D82" name="Range1"/>
  </protectedRanges>
  <phoneticPr fontId="8" type="noConversion"/>
  <hyperlinks>
    <hyperlink ref="H3361" r:id="rId1" display="http://vsolj.cetus-net.org/bulletin.html"/>
    <hyperlink ref="H64808" r:id="rId2" display="http://vsolj.cetus-net.org/bulletin.html"/>
    <hyperlink ref="H64801" r:id="rId3" display="http://vsolj.cetus-net.org/bulletin.html"/>
    <hyperlink ref="AP2298" r:id="rId4" display="http://cdsbib.u-strasbg.fr/cgi-bin/cdsbib?1990RMxAA..21..381G"/>
    <hyperlink ref="AP2301" r:id="rId5" display="http://cdsbib.u-strasbg.fr/cgi-bin/cdsbib?1990RMxAA..21..381G"/>
    <hyperlink ref="AP2299" r:id="rId6" display="http://cdsbib.u-strasbg.fr/cgi-bin/cdsbib?1990RMxAA..21..381G"/>
    <hyperlink ref="AP2277" r:id="rId7" display="http://cdsbib.u-strasbg.fr/cgi-bin/cdsbib?1990RMxAA..21..381G"/>
    <hyperlink ref="I64808" r:id="rId8" display="http://vsolj.cetus-net.org/bulletin.html"/>
    <hyperlink ref="AQ2411" r:id="rId9" display="http://cdsbib.u-strasbg.fr/cgi-bin/cdsbib?1990RMxAA..21..381G"/>
    <hyperlink ref="AQ680" r:id="rId10" display="http://cdsbib.u-strasbg.fr/cgi-bin/cdsbib?1990RMxAA..21..381G"/>
    <hyperlink ref="AQ2412" r:id="rId11" display="http://cdsbib.u-strasbg.fr/cgi-bin/cdsbib?1990RMxAA..21..381G"/>
    <hyperlink ref="H64805" r:id="rId12" display="https://www.aavso.org/ejaavso"/>
    <hyperlink ref="H64855" r:id="rId13" display="http://vsolj.cetus-net.org/bulletin.html"/>
    <hyperlink ref="H64848" r:id="rId14" display="https://www.aavso.org/ejaavso"/>
    <hyperlink ref="AP1706" r:id="rId15" display="http://cdsbib.u-strasbg.fr/cgi-bin/cdsbib?1990RMxAA..21..381G"/>
    <hyperlink ref="AP1703" r:id="rId16" display="http://cdsbib.u-strasbg.fr/cgi-bin/cdsbib?1990RMxAA..21..381G"/>
    <hyperlink ref="AP1705" r:id="rId17" display="http://cdsbib.u-strasbg.fr/cgi-bin/cdsbib?1990RMxAA..21..381G"/>
    <hyperlink ref="AP1681" r:id="rId18" display="http://cdsbib.u-strasbg.fr/cgi-bin/cdsbib?1990RMxAA..21..381G"/>
    <hyperlink ref="I64855" r:id="rId19" display="http://vsolj.cetus-net.org/bulletin.html"/>
    <hyperlink ref="AQ1842" r:id="rId20" display="http://cdsbib.u-strasbg.fr/cgi-bin/cdsbib?1990RMxAA..21..381G"/>
    <hyperlink ref="AQ3486" r:id="rId21" display="http://cdsbib.u-strasbg.fr/cgi-bin/cdsbib?1990RMxAA..21..381G"/>
    <hyperlink ref="AQ1843" r:id="rId22" display="http://cdsbib.u-strasbg.fr/cgi-bin/cdsbib?1990RMxAA..21..381G"/>
    <hyperlink ref="H64852" r:id="rId23" display="https://www.aavso.org/ejaavso"/>
    <hyperlink ref="H2693" r:id="rId24" display="http://vsolj.cetus-net.org/bulletin.html"/>
    <hyperlink ref="AP5931" r:id="rId25" display="http://cdsbib.u-strasbg.fr/cgi-bin/cdsbib?1990RMxAA..21..381G"/>
    <hyperlink ref="AP5934" r:id="rId26" display="http://cdsbib.u-strasbg.fr/cgi-bin/cdsbib?1990RMxAA..21..381G"/>
    <hyperlink ref="AP5932" r:id="rId27" display="http://cdsbib.u-strasbg.fr/cgi-bin/cdsbib?1990RMxAA..21..381G"/>
    <hyperlink ref="AP5910" r:id="rId28" display="http://cdsbib.u-strasbg.fr/cgi-bin/cdsbib?1990RMxAA..21..381G"/>
    <hyperlink ref="I2693" r:id="rId29" display="http://vsolj.cetus-net.org/bulletin.html"/>
    <hyperlink ref="AQ6044" r:id="rId30" display="http://cdsbib.u-strasbg.fr/cgi-bin/cdsbib?1990RMxAA..21..381G"/>
    <hyperlink ref="AQ596" r:id="rId31" display="http://cdsbib.u-strasbg.fr/cgi-bin/cdsbib?1990RMxAA..21..381G"/>
    <hyperlink ref="AQ6045" r:id="rId32" display="http://cdsbib.u-strasbg.fr/cgi-bin/cdsbib?1990RMxAA..21..381G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workbookViewId="0">
      <selection activeCell="C5" sqref="C5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8" width="10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26</v>
      </c>
      <c r="B2" s="56" t="s">
        <v>36</v>
      </c>
    </row>
    <row r="4" spans="1:6" ht="14.25" thickTop="1" thickBot="1">
      <c r="A4" s="4" t="s">
        <v>3</v>
      </c>
      <c r="C4" s="8" t="s">
        <v>27</v>
      </c>
      <c r="D4" s="7" t="s">
        <v>27</v>
      </c>
      <c r="E4" s="2"/>
    </row>
    <row r="5" spans="1:6" ht="13.5" thickTop="1">
      <c r="A5" s="11" t="s">
        <v>37</v>
      </c>
      <c r="B5" s="57"/>
      <c r="C5" s="12">
        <v>8</v>
      </c>
      <c r="D5" s="10" t="s">
        <v>38</v>
      </c>
      <c r="E5" s="10"/>
    </row>
    <row r="6" spans="1:6">
      <c r="A6" s="4" t="s">
        <v>4</v>
      </c>
    </row>
    <row r="7" spans="1:6">
      <c r="A7" t="s">
        <v>5</v>
      </c>
      <c r="C7" s="9">
        <v>57588.475218382766</v>
      </c>
      <c r="D7" s="10" t="s">
        <v>32</v>
      </c>
    </row>
    <row r="8" spans="1:6">
      <c r="A8" t="s">
        <v>6</v>
      </c>
      <c r="C8" s="9">
        <v>0.71018751678522973</v>
      </c>
    </row>
    <row r="9" spans="1:6">
      <c r="A9" s="25" t="s">
        <v>42</v>
      </c>
      <c r="B9" s="26">
        <v>21</v>
      </c>
      <c r="C9" s="14" t="str">
        <f>"F"&amp;B9</f>
        <v>F21</v>
      </c>
      <c r="D9" s="15" t="str">
        <f>"G"&amp;B9</f>
        <v>G21</v>
      </c>
    </row>
    <row r="10" spans="1:6" ht="13.5" thickBot="1">
      <c r="A10" s="10"/>
      <c r="B10" s="57"/>
      <c r="C10" s="3" t="s">
        <v>22</v>
      </c>
      <c r="D10" s="3" t="s">
        <v>23</v>
      </c>
      <c r="E10" s="10"/>
    </row>
    <row r="11" spans="1:6">
      <c r="A11" s="10" t="s">
        <v>18</v>
      </c>
      <c r="B11" s="57"/>
      <c r="C11" s="13">
        <f ca="1">INTERCEPT(INDIRECT($D$9):G991,INDIRECT($C$9):F991)</f>
        <v>2.3084071053311041E-12</v>
      </c>
      <c r="D11" s="2"/>
      <c r="E11" s="10"/>
    </row>
    <row r="12" spans="1:6">
      <c r="A12" s="10" t="s">
        <v>19</v>
      </c>
      <c r="B12" s="57"/>
      <c r="C12" s="13">
        <f ca="1">SLOPE(INDIRECT($D$9):G991,INDIRECT($C$9):F991)</f>
        <v>-3.0269698200491316E-17</v>
      </c>
      <c r="D12" s="2"/>
      <c r="E12" s="10"/>
    </row>
    <row r="13" spans="1:6">
      <c r="A13" s="10" t="s">
        <v>21</v>
      </c>
      <c r="B13" s="57"/>
      <c r="C13" s="2" t="s">
        <v>16</v>
      </c>
      <c r="D13" s="2"/>
      <c r="E13" s="10"/>
    </row>
    <row r="14" spans="1:6">
      <c r="A14" s="10"/>
      <c r="B14" s="57"/>
      <c r="C14" s="10"/>
      <c r="D14" s="10"/>
      <c r="E14" s="10"/>
    </row>
    <row r="15" spans="1:6">
      <c r="A15" s="16" t="s">
        <v>20</v>
      </c>
      <c r="B15" s="57"/>
      <c r="C15" s="17">
        <f ca="1">(C7+C11)+(C8+C12)*INT(MAX(F21:F3532))</f>
        <v>57588.475218382766</v>
      </c>
      <c r="E15" s="18" t="s">
        <v>203</v>
      </c>
      <c r="F15" s="12">
        <v>1</v>
      </c>
    </row>
    <row r="16" spans="1:6">
      <c r="A16" s="20" t="s">
        <v>7</v>
      </c>
      <c r="B16" s="57"/>
      <c r="C16" s="21">
        <f ca="1">+C8+C12</f>
        <v>0.71018751678522973</v>
      </c>
      <c r="E16" s="18" t="s">
        <v>39</v>
      </c>
      <c r="F16" s="19">
        <f ca="1">NOW()+15018.5+$C$5/24</f>
        <v>59946.499938657413</v>
      </c>
    </row>
    <row r="17" spans="1:21" ht="13.5" thickBot="1">
      <c r="A17" s="18" t="s">
        <v>34</v>
      </c>
      <c r="B17" s="57"/>
      <c r="C17" s="10">
        <f>COUNT(C21:C2190)</f>
        <v>58</v>
      </c>
      <c r="E17" s="18" t="s">
        <v>204</v>
      </c>
      <c r="F17" s="19">
        <f ca="1">ROUND(2*(F16-$C$7)/$C$8,0)/2+F15</f>
        <v>3321.5</v>
      </c>
    </row>
    <row r="18" spans="1:21" ht="14.25" thickTop="1" thickBot="1">
      <c r="A18" s="20" t="s">
        <v>8</v>
      </c>
      <c r="B18" s="57"/>
      <c r="C18" s="23">
        <f ca="1">+C15</f>
        <v>57588.475218382766</v>
      </c>
      <c r="D18" s="24">
        <f ca="1">+C16</f>
        <v>0.71018751678522973</v>
      </c>
      <c r="E18" s="18" t="s">
        <v>40</v>
      </c>
      <c r="F18" s="15">
        <f ca="1">ROUND(2*(F16-$C$15)/$C$16,0)/2+F15</f>
        <v>3321.5</v>
      </c>
    </row>
    <row r="19" spans="1:21" ht="13.5" thickTop="1">
      <c r="E19" s="18" t="s">
        <v>41</v>
      </c>
      <c r="F19" s="22">
        <f ca="1">+$C$15+$C$16*F18-15018.5-$C$5/24</f>
        <v>44928.529722051571</v>
      </c>
    </row>
    <row r="20" spans="1:21" ht="13.5" thickBot="1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200</v>
      </c>
      <c r="M20" s="6" t="s">
        <v>201</v>
      </c>
      <c r="N20" s="6" t="s">
        <v>202</v>
      </c>
      <c r="O20" s="6" t="s">
        <v>25</v>
      </c>
      <c r="P20" s="5" t="s">
        <v>24</v>
      </c>
      <c r="Q20" s="3" t="s">
        <v>17</v>
      </c>
    </row>
    <row r="21" spans="1:21">
      <c r="A21" s="15" t="s">
        <v>98</v>
      </c>
      <c r="B21" s="17" t="s">
        <v>28</v>
      </c>
      <c r="C21" s="55">
        <v>51089.550600000002</v>
      </c>
      <c r="D21" s="55" t="s">
        <v>58</v>
      </c>
      <c r="E21" s="27">
        <f t="shared" ref="E21:E52" si="0">+(C21-C$7)/C$8</f>
        <v>-9150.9981023055989</v>
      </c>
      <c r="F21" s="27">
        <f t="shared" ref="F21:F78" si="1">ROUND(2*E21,0)/2</f>
        <v>-9151</v>
      </c>
      <c r="G21" s="27">
        <f t="shared" ref="G21:G52" si="2">+C21-(C$7+F21*C$8)</f>
        <v>1.34771887678653E-3</v>
      </c>
      <c r="H21" s="27"/>
      <c r="I21" s="27"/>
      <c r="J21" s="27">
        <f>+G21</f>
        <v>1.34771887678653E-3</v>
      </c>
      <c r="K21" s="27"/>
      <c r="L21" s="27"/>
      <c r="M21" s="27"/>
      <c r="O21" s="27">
        <f t="shared" ref="O21:O52" ca="1" si="3">+C$11+C$12*$F21</f>
        <v>2.5854051135638003E-12</v>
      </c>
      <c r="P21" s="27"/>
      <c r="Q21" s="29">
        <f t="shared" ref="Q21:Q52" si="4">+C21-15018.5</f>
        <v>36071.050600000002</v>
      </c>
      <c r="R21" s="27"/>
      <c r="S21" s="27"/>
      <c r="T21" s="27"/>
      <c r="U21" s="27"/>
    </row>
    <row r="22" spans="1:21">
      <c r="A22" s="15" t="s">
        <v>98</v>
      </c>
      <c r="B22" s="17" t="s">
        <v>31</v>
      </c>
      <c r="C22" s="55">
        <v>51105.532599999999</v>
      </c>
      <c r="D22" s="55" t="s">
        <v>58</v>
      </c>
      <c r="E22" s="27">
        <f t="shared" si="0"/>
        <v>-9128.4941866181744</v>
      </c>
      <c r="F22" s="27">
        <f t="shared" si="1"/>
        <v>-9128.5</v>
      </c>
      <c r="G22" s="27">
        <f t="shared" si="2"/>
        <v>4.1285912011517212E-3</v>
      </c>
      <c r="H22" s="27"/>
      <c r="I22" s="27"/>
      <c r="J22" s="27">
        <f>+G22</f>
        <v>4.1285912011517212E-3</v>
      </c>
      <c r="K22" s="27"/>
      <c r="L22" s="27"/>
      <c r="M22" s="27"/>
      <c r="O22" s="27">
        <f t="shared" ca="1" si="3"/>
        <v>2.584724045354289E-12</v>
      </c>
      <c r="P22" s="27"/>
      <c r="Q22" s="29">
        <f t="shared" si="4"/>
        <v>36087.032599999999</v>
      </c>
      <c r="R22" s="27"/>
      <c r="S22" s="27"/>
      <c r="T22" s="27"/>
      <c r="U22" s="27"/>
    </row>
    <row r="23" spans="1:21">
      <c r="A23" s="15" t="s">
        <v>159</v>
      </c>
      <c r="B23" s="17" t="s">
        <v>31</v>
      </c>
      <c r="C23" s="55">
        <v>55041.387799999997</v>
      </c>
      <c r="D23" s="55" t="s">
        <v>58</v>
      </c>
      <c r="E23" s="27">
        <f t="shared" si="0"/>
        <v>-3586.4998443123054</v>
      </c>
      <c r="F23" s="27">
        <f t="shared" si="1"/>
        <v>-3586.5</v>
      </c>
      <c r="G23" s="27">
        <f t="shared" si="2"/>
        <v>1.1056746006943285E-4</v>
      </c>
      <c r="H23" s="27"/>
      <c r="I23" s="27"/>
      <c r="K23" s="27">
        <f>+G23</f>
        <v>1.1056746006943285E-4</v>
      </c>
      <c r="L23" s="27"/>
      <c r="M23" s="27"/>
      <c r="O23" s="27">
        <f t="shared" ca="1" si="3"/>
        <v>2.4169693779271664E-12</v>
      </c>
      <c r="P23" s="27"/>
      <c r="Q23" s="29">
        <f t="shared" si="4"/>
        <v>40022.887799999997</v>
      </c>
    </row>
    <row r="24" spans="1:21">
      <c r="A24" s="15" t="s">
        <v>93</v>
      </c>
      <c r="B24" s="17" t="s">
        <v>28</v>
      </c>
      <c r="C24" s="55">
        <v>48830.44</v>
      </c>
      <c r="D24" s="55" t="s">
        <v>58</v>
      </c>
      <c r="E24" s="27">
        <f t="shared" si="0"/>
        <v>-12332.003888250983</v>
      </c>
      <c r="F24" s="27">
        <f t="shared" si="1"/>
        <v>-12332</v>
      </c>
      <c r="G24" s="27">
        <f t="shared" si="2"/>
        <v>-2.7613873098744079E-3</v>
      </c>
      <c r="H24" s="27"/>
      <c r="I24" s="27"/>
      <c r="J24" s="27">
        <f t="shared" ref="J24:J38" si="5">+G24</f>
        <v>-2.7613873098744079E-3</v>
      </c>
      <c r="K24" s="27"/>
      <c r="L24" s="27"/>
      <c r="M24" s="27"/>
      <c r="O24" s="27">
        <f t="shared" ca="1" si="3"/>
        <v>2.6816930235395631E-12</v>
      </c>
      <c r="P24" s="27"/>
      <c r="Q24" s="29">
        <f t="shared" si="4"/>
        <v>33811.94</v>
      </c>
      <c r="R24" s="27"/>
      <c r="S24" s="27"/>
      <c r="T24" s="27"/>
      <c r="U24" s="27"/>
    </row>
    <row r="25" spans="1:21">
      <c r="A25" s="27" t="s">
        <v>29</v>
      </c>
      <c r="B25" s="28" t="s">
        <v>28</v>
      </c>
      <c r="C25" s="31">
        <v>48158.604800000001</v>
      </c>
      <c r="D25" s="31">
        <v>4.4999999999999997E-3</v>
      </c>
      <c r="E25" s="27">
        <f t="shared" si="0"/>
        <v>-13278.000803320912</v>
      </c>
      <c r="F25" s="27">
        <f t="shared" si="1"/>
        <v>-13278</v>
      </c>
      <c r="G25" s="27">
        <f t="shared" si="2"/>
        <v>-5.7050848408835009E-4</v>
      </c>
      <c r="H25" s="27"/>
      <c r="J25" s="27">
        <f t="shared" si="5"/>
        <v>-5.7050848408835009E-4</v>
      </c>
      <c r="K25" s="27"/>
      <c r="L25" s="27"/>
      <c r="M25" s="27"/>
      <c r="N25" s="27"/>
      <c r="O25" s="27">
        <f t="shared" ca="1" si="3"/>
        <v>2.7103281580372277E-12</v>
      </c>
      <c r="P25" s="27"/>
      <c r="Q25" s="29">
        <f t="shared" si="4"/>
        <v>33140.104800000001</v>
      </c>
      <c r="R25" s="27"/>
      <c r="S25" s="27"/>
      <c r="T25" s="27"/>
      <c r="U25" s="27"/>
    </row>
    <row r="26" spans="1:21">
      <c r="A26" s="27" t="s">
        <v>29</v>
      </c>
      <c r="B26" s="28" t="s">
        <v>28</v>
      </c>
      <c r="C26" s="31">
        <v>48182.731930000002</v>
      </c>
      <c r="D26" s="31">
        <v>5.5000000000000003E-4</v>
      </c>
      <c r="E26" s="27">
        <f t="shared" si="0"/>
        <v>-13244.027902601374</v>
      </c>
      <c r="F26" s="27">
        <f t="shared" si="1"/>
        <v>-13244</v>
      </c>
      <c r="G26" s="27">
        <f t="shared" si="2"/>
        <v>-1.9816079184238333E-2</v>
      </c>
      <c r="H26" s="27"/>
      <c r="J26" s="27">
        <f t="shared" si="5"/>
        <v>-1.9816079184238333E-2</v>
      </c>
      <c r="K26" s="27"/>
      <c r="L26" s="27"/>
      <c r="M26" s="27"/>
      <c r="N26" s="27"/>
      <c r="O26" s="27">
        <f t="shared" ca="1" si="3"/>
        <v>2.709298988298411E-12</v>
      </c>
      <c r="P26" s="27"/>
      <c r="Q26" s="29">
        <f t="shared" si="4"/>
        <v>33164.231930000002</v>
      </c>
      <c r="R26" s="27"/>
      <c r="S26" s="27"/>
      <c r="T26" s="27"/>
      <c r="U26" s="27"/>
    </row>
    <row r="27" spans="1:21">
      <c r="A27" s="27" t="s">
        <v>29</v>
      </c>
      <c r="B27" s="28" t="s">
        <v>28</v>
      </c>
      <c r="C27" s="31">
        <v>48402.899960000002</v>
      </c>
      <c r="D27" s="31">
        <v>6.8999999999999997E-4</v>
      </c>
      <c r="E27" s="27">
        <f t="shared" si="0"/>
        <v>-12934.013962907497</v>
      </c>
      <c r="F27" s="27">
        <f t="shared" si="1"/>
        <v>-12934</v>
      </c>
      <c r="G27" s="27">
        <f t="shared" si="2"/>
        <v>-9.91628260089783E-3</v>
      </c>
      <c r="H27" s="27"/>
      <c r="J27" s="27">
        <f t="shared" si="5"/>
        <v>-9.91628260089783E-3</v>
      </c>
      <c r="K27" s="27"/>
      <c r="L27" s="27"/>
      <c r="M27" s="27"/>
      <c r="N27" s="27"/>
      <c r="O27" s="27">
        <f t="shared" ca="1" si="3"/>
        <v>2.6999153818562588E-12</v>
      </c>
      <c r="P27" s="27"/>
      <c r="Q27" s="29">
        <f t="shared" si="4"/>
        <v>33384.399960000002</v>
      </c>
      <c r="R27" s="27"/>
      <c r="S27" s="27"/>
      <c r="T27" s="27"/>
      <c r="U27" s="27"/>
    </row>
    <row r="28" spans="1:21">
      <c r="A28" s="27" t="s">
        <v>29</v>
      </c>
      <c r="B28" s="28" t="s">
        <v>31</v>
      </c>
      <c r="C28" s="31">
        <v>48423.86664</v>
      </c>
      <c r="D28" s="31">
        <v>1.89E-3</v>
      </c>
      <c r="E28" s="27">
        <f t="shared" si="0"/>
        <v>-12904.491224891899</v>
      </c>
      <c r="F28" s="27">
        <f t="shared" si="1"/>
        <v>-12904.5</v>
      </c>
      <c r="G28" s="27">
        <f t="shared" si="2"/>
        <v>6.2319722273969091E-3</v>
      </c>
      <c r="H28" s="27"/>
      <c r="J28" s="27">
        <f t="shared" si="5"/>
        <v>6.2319722273969091E-3</v>
      </c>
      <c r="K28" s="27"/>
      <c r="L28" s="27"/>
      <c r="M28" s="27"/>
      <c r="N28" s="27"/>
      <c r="O28" s="27">
        <f t="shared" ca="1" si="3"/>
        <v>2.6990224257593443E-12</v>
      </c>
      <c r="P28" s="27"/>
      <c r="Q28" s="29">
        <f t="shared" si="4"/>
        <v>33405.36664</v>
      </c>
      <c r="R28" s="27"/>
      <c r="S28" s="27"/>
      <c r="T28" s="27"/>
      <c r="U28" s="27"/>
    </row>
    <row r="29" spans="1:21">
      <c r="A29" s="27" t="s">
        <v>29</v>
      </c>
      <c r="B29" s="28" t="s">
        <v>28</v>
      </c>
      <c r="C29" s="31">
        <v>51089.55055</v>
      </c>
      <c r="D29" s="31">
        <v>1E-4</v>
      </c>
      <c r="E29" s="27">
        <f t="shared" si="0"/>
        <v>-9150.9981727095437</v>
      </c>
      <c r="F29" s="27">
        <f t="shared" si="1"/>
        <v>-9151</v>
      </c>
      <c r="G29" s="27">
        <f t="shared" si="2"/>
        <v>1.2977188744116575E-3</v>
      </c>
      <c r="H29" s="27"/>
      <c r="J29" s="27">
        <f t="shared" si="5"/>
        <v>1.2977188744116575E-3</v>
      </c>
      <c r="K29" s="27"/>
      <c r="L29" s="27"/>
      <c r="M29" s="27"/>
      <c r="N29" s="27"/>
      <c r="O29" s="27">
        <f t="shared" ca="1" si="3"/>
        <v>2.5854051135638003E-12</v>
      </c>
      <c r="P29" s="27"/>
      <c r="Q29" s="29">
        <f t="shared" si="4"/>
        <v>36071.05055</v>
      </c>
      <c r="R29" s="27"/>
      <c r="S29" s="27"/>
      <c r="T29" s="27"/>
      <c r="U29" s="27"/>
    </row>
    <row r="30" spans="1:21">
      <c r="A30" s="27" t="s">
        <v>29</v>
      </c>
      <c r="B30" s="28" t="s">
        <v>31</v>
      </c>
      <c r="C30" s="31">
        <v>51105.532570000003</v>
      </c>
      <c r="D30" s="31">
        <v>8.0000000000000004E-4</v>
      </c>
      <c r="E30" s="27">
        <f t="shared" si="0"/>
        <v>-9128.4942288605343</v>
      </c>
      <c r="F30" s="27">
        <f t="shared" si="1"/>
        <v>-9128.5</v>
      </c>
      <c r="G30" s="27">
        <f t="shared" si="2"/>
        <v>4.0985912055475637E-3</v>
      </c>
      <c r="H30" s="27"/>
      <c r="J30" s="27">
        <f t="shared" si="5"/>
        <v>4.0985912055475637E-3</v>
      </c>
      <c r="K30" s="27"/>
      <c r="L30" s="27"/>
      <c r="M30" s="27"/>
      <c r="N30" s="27"/>
      <c r="O30" s="27">
        <f t="shared" ca="1" si="3"/>
        <v>2.584724045354289E-12</v>
      </c>
      <c r="P30" s="27"/>
      <c r="Q30" s="29">
        <f t="shared" si="4"/>
        <v>36087.032570000003</v>
      </c>
      <c r="R30" s="27"/>
      <c r="S30" s="27"/>
      <c r="T30" s="27"/>
      <c r="U30" s="27"/>
    </row>
    <row r="31" spans="1:21">
      <c r="A31" s="32" t="s">
        <v>29</v>
      </c>
      <c r="B31" s="33" t="s">
        <v>28</v>
      </c>
      <c r="C31" s="34">
        <v>51116.538500000002</v>
      </c>
      <c r="D31" s="34">
        <v>2.0000000000000001E-4</v>
      </c>
      <c r="E31" s="27">
        <f t="shared" si="0"/>
        <v>-9112.9970119426416</v>
      </c>
      <c r="F31" s="27">
        <f t="shared" si="1"/>
        <v>-9113</v>
      </c>
      <c r="G31" s="27">
        <f t="shared" si="2"/>
        <v>2.1220810376689769E-3</v>
      </c>
      <c r="H31" s="27"/>
      <c r="I31" s="27"/>
      <c r="J31" s="27">
        <f t="shared" si="5"/>
        <v>2.1220810376689769E-3</v>
      </c>
      <c r="K31" s="27"/>
      <c r="L31" s="27"/>
      <c r="M31" s="27"/>
      <c r="N31" s="27"/>
      <c r="O31" s="27">
        <f t="shared" ca="1" si="3"/>
        <v>2.5842548650321816E-12</v>
      </c>
      <c r="P31" s="27"/>
      <c r="Q31" s="29">
        <f t="shared" si="4"/>
        <v>36098.038500000002</v>
      </c>
      <c r="R31" s="27"/>
      <c r="S31" s="27"/>
      <c r="T31" s="27"/>
      <c r="U31" s="27"/>
    </row>
    <row r="32" spans="1:21">
      <c r="A32" s="27" t="s">
        <v>30</v>
      </c>
      <c r="B32" s="28" t="s">
        <v>28</v>
      </c>
      <c r="C32" s="31">
        <v>48138.719599999997</v>
      </c>
      <c r="D32" s="31">
        <v>1.2999999999999999E-3</v>
      </c>
      <c r="E32" s="27">
        <f t="shared" si="0"/>
        <v>-13306.000732255201</v>
      </c>
      <c r="F32" s="27">
        <f t="shared" si="1"/>
        <v>-13306</v>
      </c>
      <c r="G32" s="27">
        <f t="shared" si="2"/>
        <v>-5.2003850578330457E-4</v>
      </c>
      <c r="I32" s="27"/>
      <c r="J32" s="27">
        <f t="shared" si="5"/>
        <v>-5.2003850578330457E-4</v>
      </c>
      <c r="K32" s="27"/>
      <c r="L32" s="27"/>
      <c r="M32" s="27"/>
      <c r="N32" s="27"/>
      <c r="O32" s="27">
        <f t="shared" ca="1" si="3"/>
        <v>2.7111757095868417E-12</v>
      </c>
      <c r="P32" s="27"/>
      <c r="Q32" s="29">
        <f t="shared" si="4"/>
        <v>33120.219599999997</v>
      </c>
      <c r="R32" s="27"/>
      <c r="S32" s="27"/>
      <c r="T32" s="27"/>
      <c r="U32" s="27"/>
    </row>
    <row r="33" spans="1:21">
      <c r="A33" s="27" t="s">
        <v>30</v>
      </c>
      <c r="B33" s="30" t="s">
        <v>31</v>
      </c>
      <c r="C33" s="31">
        <v>48139.793599999997</v>
      </c>
      <c r="D33" s="31">
        <v>1.5E-3</v>
      </c>
      <c r="E33" s="27">
        <f t="shared" si="0"/>
        <v>-13304.488455603447</v>
      </c>
      <c r="F33" s="27">
        <f t="shared" si="1"/>
        <v>-13304.5</v>
      </c>
      <c r="G33" s="27">
        <f t="shared" si="2"/>
        <v>8.1986863224301487E-3</v>
      </c>
      <c r="I33" s="27"/>
      <c r="J33" s="27">
        <f t="shared" si="5"/>
        <v>8.1986863224301487E-3</v>
      </c>
      <c r="K33" s="27"/>
      <c r="L33" s="27"/>
      <c r="M33" s="27"/>
      <c r="N33" s="27"/>
      <c r="O33" s="27">
        <f t="shared" ca="1" si="3"/>
        <v>2.7111303050395407E-12</v>
      </c>
      <c r="P33" s="27"/>
      <c r="Q33" s="29">
        <f t="shared" si="4"/>
        <v>33121.293599999997</v>
      </c>
      <c r="R33" s="27"/>
      <c r="S33" s="27"/>
      <c r="T33" s="27"/>
      <c r="U33" s="27"/>
    </row>
    <row r="34" spans="1:21">
      <c r="A34" s="27" t="s">
        <v>30</v>
      </c>
      <c r="B34" s="28" t="s">
        <v>28</v>
      </c>
      <c r="C34" s="31">
        <v>48140.8511</v>
      </c>
      <c r="D34" s="31">
        <v>4.0000000000000002E-4</v>
      </c>
      <c r="E34" s="27">
        <f t="shared" si="0"/>
        <v>-13302.999412252208</v>
      </c>
      <c r="F34" s="27">
        <f t="shared" si="1"/>
        <v>-13303</v>
      </c>
      <c r="G34" s="27">
        <f t="shared" si="2"/>
        <v>4.1741114546312019E-4</v>
      </c>
      <c r="I34" s="27"/>
      <c r="J34" s="27">
        <f t="shared" si="5"/>
        <v>4.1741114546312019E-4</v>
      </c>
      <c r="K34" s="27"/>
      <c r="L34" s="27"/>
      <c r="M34" s="27"/>
      <c r="N34" s="27"/>
      <c r="O34" s="27">
        <f t="shared" ca="1" si="3"/>
        <v>2.7110849004922401E-12</v>
      </c>
      <c r="P34" s="27"/>
      <c r="Q34" s="29">
        <f t="shared" si="4"/>
        <v>33122.3511</v>
      </c>
      <c r="R34" s="27"/>
      <c r="S34" s="27"/>
      <c r="T34" s="27"/>
      <c r="U34" s="27"/>
    </row>
    <row r="35" spans="1:21">
      <c r="A35" s="27" t="s">
        <v>30</v>
      </c>
      <c r="B35" s="30" t="s">
        <v>31</v>
      </c>
      <c r="C35" s="31">
        <v>48144.7621</v>
      </c>
      <c r="D35" s="31">
        <v>5.0000000000000001E-4</v>
      </c>
      <c r="E35" s="27">
        <f t="shared" si="0"/>
        <v>-13297.492415990568</v>
      </c>
      <c r="F35" s="27">
        <f t="shared" si="1"/>
        <v>-13297.5</v>
      </c>
      <c r="G35" s="27">
        <f t="shared" si="2"/>
        <v>5.3860688276472501E-3</v>
      </c>
      <c r="I35" s="27"/>
      <c r="J35" s="27">
        <f t="shared" si="5"/>
        <v>5.3860688276472501E-3</v>
      </c>
      <c r="K35" s="27"/>
      <c r="L35" s="27"/>
      <c r="M35" s="27"/>
      <c r="N35" s="27"/>
      <c r="O35" s="27">
        <f t="shared" ca="1" si="3"/>
        <v>2.7109184171521375E-12</v>
      </c>
      <c r="P35" s="27"/>
      <c r="Q35" s="29">
        <f t="shared" si="4"/>
        <v>33126.2621</v>
      </c>
      <c r="R35" s="27"/>
      <c r="S35" s="27"/>
      <c r="T35" s="27"/>
      <c r="U35" s="27"/>
    </row>
    <row r="36" spans="1:21">
      <c r="A36" s="55" t="s">
        <v>78</v>
      </c>
      <c r="B36" s="17" t="s">
        <v>28</v>
      </c>
      <c r="C36" s="55">
        <v>48182.731899999999</v>
      </c>
      <c r="D36" s="55" t="s">
        <v>58</v>
      </c>
      <c r="E36" s="27">
        <f t="shared" si="0"/>
        <v>-13244.027944843743</v>
      </c>
      <c r="F36" s="27">
        <f t="shared" si="1"/>
        <v>-13244</v>
      </c>
      <c r="G36" s="27">
        <f t="shared" si="2"/>
        <v>-1.9846079187118448E-2</v>
      </c>
      <c r="H36" s="27"/>
      <c r="I36" s="27"/>
      <c r="J36" s="27">
        <f t="shared" si="5"/>
        <v>-1.9846079187118448E-2</v>
      </c>
      <c r="K36" s="27"/>
      <c r="L36" s="27"/>
      <c r="M36" s="27"/>
      <c r="O36" s="27">
        <f t="shared" ca="1" si="3"/>
        <v>2.709298988298411E-12</v>
      </c>
      <c r="P36" s="27"/>
      <c r="Q36" s="29">
        <f t="shared" si="4"/>
        <v>33164.231899999999</v>
      </c>
      <c r="R36" s="27"/>
      <c r="S36" s="27"/>
      <c r="T36" s="27"/>
      <c r="U36" s="27"/>
    </row>
    <row r="37" spans="1:21">
      <c r="A37" s="15" t="s">
        <v>78</v>
      </c>
      <c r="B37" s="17" t="s">
        <v>28</v>
      </c>
      <c r="C37" s="55">
        <v>48402.9</v>
      </c>
      <c r="D37" s="55" t="s">
        <v>58</v>
      </c>
      <c r="E37" s="27">
        <f t="shared" si="0"/>
        <v>-12934.013906584345</v>
      </c>
      <c r="F37" s="27">
        <f t="shared" si="1"/>
        <v>-12934</v>
      </c>
      <c r="G37" s="27">
        <f t="shared" si="2"/>
        <v>-9.876282601908315E-3</v>
      </c>
      <c r="H37" s="27"/>
      <c r="I37" s="27"/>
      <c r="J37" s="27">
        <f t="shared" si="5"/>
        <v>-9.876282601908315E-3</v>
      </c>
      <c r="K37" s="27"/>
      <c r="L37" s="27"/>
      <c r="M37" s="27"/>
      <c r="O37" s="27">
        <f t="shared" ca="1" si="3"/>
        <v>2.6999153818562588E-12</v>
      </c>
      <c r="P37" s="27"/>
      <c r="Q37" s="29">
        <f t="shared" si="4"/>
        <v>33384.400000000001</v>
      </c>
      <c r="R37" s="27"/>
      <c r="S37" s="27"/>
      <c r="T37" s="27"/>
      <c r="U37" s="27"/>
    </row>
    <row r="38" spans="1:21">
      <c r="A38" s="15" t="s">
        <v>78</v>
      </c>
      <c r="B38" s="17" t="s">
        <v>31</v>
      </c>
      <c r="C38" s="55">
        <v>48423.866600000001</v>
      </c>
      <c r="D38" s="55" t="s">
        <v>58</v>
      </c>
      <c r="E38" s="27">
        <f t="shared" si="0"/>
        <v>-12904.491281215051</v>
      </c>
      <c r="F38" s="27">
        <f t="shared" si="1"/>
        <v>-12904.5</v>
      </c>
      <c r="G38" s="27">
        <f t="shared" si="2"/>
        <v>6.1919722284073941E-3</v>
      </c>
      <c r="H38" s="27"/>
      <c r="I38" s="27"/>
      <c r="J38" s="27">
        <f t="shared" si="5"/>
        <v>6.1919722284073941E-3</v>
      </c>
      <c r="K38" s="27"/>
      <c r="L38" s="27"/>
      <c r="M38" s="27"/>
      <c r="O38" s="27">
        <f t="shared" ca="1" si="3"/>
        <v>2.6990224257593443E-12</v>
      </c>
      <c r="P38" s="27"/>
      <c r="Q38" s="29">
        <f t="shared" si="4"/>
        <v>33405.366600000001</v>
      </c>
      <c r="R38" s="27"/>
      <c r="S38" s="27"/>
      <c r="T38" s="27"/>
      <c r="U38" s="27"/>
    </row>
    <row r="39" spans="1:21">
      <c r="A39" s="31" t="s">
        <v>33</v>
      </c>
      <c r="B39" s="28" t="s">
        <v>31</v>
      </c>
      <c r="C39" s="31">
        <v>51091.326700000092</v>
      </c>
      <c r="D39" s="31">
        <v>5.0000000000000001E-4</v>
      </c>
      <c r="E39" s="27">
        <f t="shared" si="0"/>
        <v>-9148.4972135148055</v>
      </c>
      <c r="F39" s="27">
        <f t="shared" si="1"/>
        <v>-9148.5</v>
      </c>
      <c r="G39" s="27">
        <f t="shared" si="2"/>
        <v>1.9789270008914173E-3</v>
      </c>
      <c r="H39" s="27"/>
      <c r="I39" s="27"/>
      <c r="K39" s="27">
        <f t="shared" ref="K39:K54" si="6">+G39</f>
        <v>1.9789270008914173E-3</v>
      </c>
      <c r="L39" s="27"/>
      <c r="M39" s="27"/>
      <c r="N39" s="27"/>
      <c r="O39" s="27">
        <f t="shared" ca="1" si="3"/>
        <v>2.5853294393182988E-12</v>
      </c>
      <c r="P39" s="27"/>
      <c r="Q39" s="29">
        <f t="shared" si="4"/>
        <v>36072.826700000092</v>
      </c>
      <c r="R39" s="27"/>
      <c r="S39" s="27"/>
      <c r="T39" s="27"/>
      <c r="U39" s="27"/>
    </row>
    <row r="40" spans="1:21">
      <c r="A40" s="31" t="s">
        <v>33</v>
      </c>
      <c r="B40" s="28" t="s">
        <v>28</v>
      </c>
      <c r="C40" s="31">
        <v>51091.681299999822</v>
      </c>
      <c r="D40" s="31">
        <v>4.0000000000000002E-4</v>
      </c>
      <c r="E40" s="27">
        <f t="shared" si="0"/>
        <v>-9147.9979087659212</v>
      </c>
      <c r="F40" s="27">
        <f t="shared" si="1"/>
        <v>-9148</v>
      </c>
      <c r="G40" s="27">
        <f t="shared" si="2"/>
        <v>1.4851683372398838E-3</v>
      </c>
      <c r="H40" s="27"/>
      <c r="I40" s="27"/>
      <c r="K40" s="27">
        <f t="shared" si="6"/>
        <v>1.4851683372398838E-3</v>
      </c>
      <c r="L40" s="27"/>
      <c r="M40" s="27"/>
      <c r="N40" s="27"/>
      <c r="O40" s="27">
        <f t="shared" ca="1" si="3"/>
        <v>2.5853143044691988E-12</v>
      </c>
      <c r="P40" s="27"/>
      <c r="Q40" s="29">
        <f t="shared" si="4"/>
        <v>36073.181299999822</v>
      </c>
      <c r="R40" s="27"/>
      <c r="S40" s="27"/>
      <c r="T40" s="27"/>
      <c r="U40" s="27"/>
    </row>
    <row r="41" spans="1:21">
      <c r="A41" s="34" t="s">
        <v>33</v>
      </c>
      <c r="B41" s="33" t="s">
        <v>28</v>
      </c>
      <c r="C41" s="34">
        <v>51299.766600000206</v>
      </c>
      <c r="D41" s="34">
        <v>2.9999999999999997E-4</v>
      </c>
      <c r="E41" s="27">
        <f t="shared" si="0"/>
        <v>-8854.9974052618418</v>
      </c>
      <c r="F41" s="27">
        <f t="shared" si="1"/>
        <v>-8855</v>
      </c>
      <c r="G41" s="27">
        <f t="shared" si="2"/>
        <v>1.8427506511216052E-3</v>
      </c>
      <c r="H41" s="27"/>
      <c r="I41" s="27"/>
      <c r="K41" s="27">
        <f t="shared" si="6"/>
        <v>1.8427506511216052E-3</v>
      </c>
      <c r="L41" s="27"/>
      <c r="M41" s="27"/>
      <c r="N41" s="27"/>
      <c r="O41" s="27">
        <f t="shared" ca="1" si="3"/>
        <v>2.5764452828964548E-12</v>
      </c>
      <c r="P41" s="27"/>
      <c r="Q41" s="29">
        <f t="shared" si="4"/>
        <v>36281.266600000206</v>
      </c>
      <c r="R41" s="27"/>
      <c r="S41" s="27"/>
      <c r="T41" s="27"/>
      <c r="U41" s="27"/>
    </row>
    <row r="42" spans="1:21">
      <c r="A42" s="34" t="s">
        <v>33</v>
      </c>
      <c r="B42" s="33" t="s">
        <v>31</v>
      </c>
      <c r="C42" s="34">
        <v>51353.386099999771</v>
      </c>
      <c r="D42" s="34">
        <v>4.0000000000000002E-4</v>
      </c>
      <c r="E42" s="27">
        <f t="shared" si="0"/>
        <v>-8779.4969230197985</v>
      </c>
      <c r="F42" s="27">
        <f t="shared" si="1"/>
        <v>-8779.5</v>
      </c>
      <c r="G42" s="27">
        <f t="shared" si="2"/>
        <v>2.1852329300600104E-3</v>
      </c>
      <c r="H42" s="27"/>
      <c r="I42" s="27"/>
      <c r="K42" s="27">
        <f t="shared" si="6"/>
        <v>2.1852329300600104E-3</v>
      </c>
      <c r="L42" s="27"/>
      <c r="M42" s="27"/>
      <c r="N42" s="27"/>
      <c r="O42" s="27">
        <f t="shared" ca="1" si="3"/>
        <v>2.5741599206823175E-12</v>
      </c>
      <c r="P42" s="27"/>
      <c r="Q42" s="29">
        <f t="shared" si="4"/>
        <v>36334.886099999771</v>
      </c>
      <c r="R42" s="27"/>
      <c r="S42" s="27"/>
      <c r="T42" s="27"/>
      <c r="U42" s="27"/>
    </row>
    <row r="43" spans="1:21">
      <c r="A43" s="34" t="s">
        <v>33</v>
      </c>
      <c r="B43" s="33" t="s">
        <v>28</v>
      </c>
      <c r="C43" s="34">
        <v>51353.740699999966</v>
      </c>
      <c r="D43" s="34">
        <v>2.9999999999999997E-4</v>
      </c>
      <c r="E43" s="27">
        <f t="shared" si="0"/>
        <v>-8778.9976182702576</v>
      </c>
      <c r="F43" s="27">
        <f t="shared" si="1"/>
        <v>-8779</v>
      </c>
      <c r="G43" s="27">
        <f t="shared" si="2"/>
        <v>1.6914747320697643E-3</v>
      </c>
      <c r="H43" s="27"/>
      <c r="I43" s="27"/>
      <c r="K43" s="27">
        <f t="shared" si="6"/>
        <v>1.6914747320697643E-3</v>
      </c>
      <c r="L43" s="27"/>
      <c r="M43" s="27"/>
      <c r="N43" s="27"/>
      <c r="O43" s="27">
        <f t="shared" ca="1" si="3"/>
        <v>2.5741447858332174E-12</v>
      </c>
      <c r="P43" s="27"/>
      <c r="Q43" s="29">
        <f t="shared" si="4"/>
        <v>36335.240699999966</v>
      </c>
      <c r="R43" s="27"/>
      <c r="S43" s="27"/>
      <c r="T43" s="27"/>
      <c r="U43" s="27"/>
    </row>
    <row r="44" spans="1:21">
      <c r="A44" s="15" t="s">
        <v>103</v>
      </c>
      <c r="B44" s="17" t="s">
        <v>31</v>
      </c>
      <c r="C44" s="55">
        <v>51091.326699999998</v>
      </c>
      <c r="D44" s="55" t="s">
        <v>58</v>
      </c>
      <c r="E44" s="27">
        <f t="shared" si="0"/>
        <v>-9148.4972135149383</v>
      </c>
      <c r="F44" s="27">
        <f t="shared" si="1"/>
        <v>-9148.5</v>
      </c>
      <c r="G44" s="27">
        <f t="shared" si="2"/>
        <v>1.9789269063039683E-3</v>
      </c>
      <c r="H44" s="27"/>
      <c r="I44" s="27"/>
      <c r="K44" s="27">
        <f t="shared" si="6"/>
        <v>1.9789269063039683E-3</v>
      </c>
      <c r="L44" s="27"/>
      <c r="M44" s="27"/>
      <c r="O44" s="27">
        <f t="shared" ca="1" si="3"/>
        <v>2.5853294393182988E-12</v>
      </c>
      <c r="P44" s="27"/>
      <c r="Q44" s="29">
        <f t="shared" si="4"/>
        <v>36072.826699999998</v>
      </c>
      <c r="R44" s="27"/>
      <c r="S44" s="27"/>
      <c r="T44" s="27"/>
      <c r="U44" s="27"/>
    </row>
    <row r="45" spans="1:21">
      <c r="A45" s="15" t="s">
        <v>103</v>
      </c>
      <c r="B45" s="17" t="s">
        <v>28</v>
      </c>
      <c r="C45" s="55">
        <v>51091.681299999997</v>
      </c>
      <c r="D45" s="55" t="s">
        <v>58</v>
      </c>
      <c r="E45" s="27">
        <f t="shared" si="0"/>
        <v>-9147.9979087656757</v>
      </c>
      <c r="F45" s="27">
        <f t="shared" si="1"/>
        <v>-9148</v>
      </c>
      <c r="G45" s="27">
        <f t="shared" si="2"/>
        <v>1.4851685118628666E-3</v>
      </c>
      <c r="H45" s="27"/>
      <c r="I45" s="27"/>
      <c r="K45" s="27">
        <f t="shared" si="6"/>
        <v>1.4851685118628666E-3</v>
      </c>
      <c r="L45" s="27"/>
      <c r="M45" s="27"/>
      <c r="O45" s="27">
        <f t="shared" ca="1" si="3"/>
        <v>2.5853143044691988E-12</v>
      </c>
      <c r="P45" s="27"/>
      <c r="Q45" s="29">
        <f t="shared" si="4"/>
        <v>36073.181299999997</v>
      </c>
      <c r="R45" s="27"/>
      <c r="S45" s="27"/>
      <c r="T45" s="27"/>
      <c r="U45" s="27"/>
    </row>
    <row r="46" spans="1:21">
      <c r="A46" s="15" t="s">
        <v>103</v>
      </c>
      <c r="B46" s="17" t="s">
        <v>28</v>
      </c>
      <c r="C46" s="55">
        <v>51299.766600000003</v>
      </c>
      <c r="D46" s="55" t="s">
        <v>58</v>
      </c>
      <c r="E46" s="27">
        <f t="shared" si="0"/>
        <v>-8854.9974052621274</v>
      </c>
      <c r="F46" s="27">
        <f t="shared" si="1"/>
        <v>-8855</v>
      </c>
      <c r="G46" s="27">
        <f t="shared" si="2"/>
        <v>1.842750447394792E-3</v>
      </c>
      <c r="H46" s="27"/>
      <c r="I46" s="27"/>
      <c r="K46" s="27">
        <f t="shared" si="6"/>
        <v>1.842750447394792E-3</v>
      </c>
      <c r="L46" s="27"/>
      <c r="M46" s="27"/>
      <c r="O46" s="27">
        <f t="shared" ca="1" si="3"/>
        <v>2.5764452828964548E-12</v>
      </c>
      <c r="P46" s="27"/>
      <c r="Q46" s="29">
        <f t="shared" si="4"/>
        <v>36281.266600000003</v>
      </c>
      <c r="R46" s="27"/>
      <c r="S46" s="27"/>
      <c r="T46" s="27"/>
      <c r="U46" s="27"/>
    </row>
    <row r="47" spans="1:21">
      <c r="A47" s="15" t="s">
        <v>103</v>
      </c>
      <c r="B47" s="17" t="s">
        <v>31</v>
      </c>
      <c r="C47" s="55">
        <v>51353.386100000003</v>
      </c>
      <c r="D47" s="55" t="s">
        <v>58</v>
      </c>
      <c r="E47" s="27">
        <f t="shared" si="0"/>
        <v>-8779.4969230194692</v>
      </c>
      <c r="F47" s="27">
        <f t="shared" si="1"/>
        <v>-8779.5</v>
      </c>
      <c r="G47" s="27">
        <f t="shared" si="2"/>
        <v>2.1852331628906541E-3</v>
      </c>
      <c r="H47" s="27"/>
      <c r="I47" s="27"/>
      <c r="K47" s="27">
        <f t="shared" si="6"/>
        <v>2.1852331628906541E-3</v>
      </c>
      <c r="L47" s="27"/>
      <c r="M47" s="27"/>
      <c r="O47" s="27">
        <f t="shared" ca="1" si="3"/>
        <v>2.5741599206823175E-12</v>
      </c>
      <c r="P47" s="27"/>
      <c r="Q47" s="29">
        <f t="shared" si="4"/>
        <v>36334.886100000003</v>
      </c>
      <c r="R47" s="27"/>
      <c r="S47" s="27"/>
      <c r="T47" s="27"/>
      <c r="U47" s="27"/>
    </row>
    <row r="48" spans="1:21">
      <c r="A48" s="15" t="s">
        <v>103</v>
      </c>
      <c r="B48" s="17" t="s">
        <v>28</v>
      </c>
      <c r="C48" s="55">
        <v>51353.740700000002</v>
      </c>
      <c r="D48" s="55" t="s">
        <v>58</v>
      </c>
      <c r="E48" s="27">
        <f t="shared" si="0"/>
        <v>-8778.9976182702067</v>
      </c>
      <c r="F48" s="27">
        <f t="shared" si="1"/>
        <v>-8779</v>
      </c>
      <c r="G48" s="27">
        <f t="shared" si="2"/>
        <v>1.6914747684495524E-3</v>
      </c>
      <c r="H48" s="27"/>
      <c r="I48" s="27"/>
      <c r="K48" s="27">
        <f t="shared" si="6"/>
        <v>1.6914747684495524E-3</v>
      </c>
      <c r="L48" s="27"/>
      <c r="M48" s="27"/>
      <c r="O48" s="27">
        <f t="shared" ca="1" si="3"/>
        <v>2.5741447858332174E-12</v>
      </c>
      <c r="P48" s="27"/>
      <c r="Q48" s="29">
        <f t="shared" si="4"/>
        <v>36335.240700000002</v>
      </c>
      <c r="R48" s="27"/>
      <c r="S48" s="27"/>
      <c r="T48" s="27"/>
      <c r="U48" s="27"/>
    </row>
    <row r="49" spans="1:21">
      <c r="A49" s="34" t="s">
        <v>33</v>
      </c>
      <c r="B49" s="33" t="s">
        <v>31</v>
      </c>
      <c r="C49" s="34">
        <v>51431.511299999896</v>
      </c>
      <c r="D49" s="34">
        <v>4.0000000000000002E-4</v>
      </c>
      <c r="E49" s="27">
        <f t="shared" si="0"/>
        <v>-8669.4904836588648</v>
      </c>
      <c r="F49" s="27">
        <f t="shared" si="1"/>
        <v>-8669.5</v>
      </c>
      <c r="G49" s="27">
        <f t="shared" si="2"/>
        <v>6.7583866766653955E-3</v>
      </c>
      <c r="H49" s="27"/>
      <c r="I49" s="27"/>
      <c r="K49" s="27">
        <f t="shared" si="6"/>
        <v>6.7583866766653955E-3</v>
      </c>
      <c r="L49" s="27"/>
      <c r="M49" s="27"/>
      <c r="N49" s="27"/>
      <c r="O49" s="27">
        <f t="shared" ca="1" si="3"/>
        <v>2.5708302538802635E-12</v>
      </c>
      <c r="P49" s="27"/>
      <c r="Q49" s="29">
        <f t="shared" si="4"/>
        <v>36413.011299999896</v>
      </c>
      <c r="R49" s="27"/>
      <c r="S49" s="27"/>
      <c r="T49" s="27"/>
      <c r="U49" s="27"/>
    </row>
    <row r="50" spans="1:21">
      <c r="A50" s="15" t="s">
        <v>103</v>
      </c>
      <c r="B50" s="17" t="s">
        <v>31</v>
      </c>
      <c r="C50" s="55">
        <v>51431.511299999998</v>
      </c>
      <c r="D50" s="55" t="s">
        <v>58</v>
      </c>
      <c r="E50" s="27">
        <f t="shared" si="0"/>
        <v>-8669.4904836587211</v>
      </c>
      <c r="F50" s="27">
        <f t="shared" si="1"/>
        <v>-8669.5</v>
      </c>
      <c r="G50" s="27">
        <f t="shared" si="2"/>
        <v>6.7583867785288021E-3</v>
      </c>
      <c r="H50" s="27"/>
      <c r="I50" s="27"/>
      <c r="K50" s="27">
        <f t="shared" si="6"/>
        <v>6.7583867785288021E-3</v>
      </c>
      <c r="L50" s="27"/>
      <c r="M50" s="27"/>
      <c r="O50" s="27">
        <f t="shared" ca="1" si="3"/>
        <v>2.5708302538802635E-12</v>
      </c>
      <c r="P50" s="27"/>
      <c r="Q50" s="29">
        <f t="shared" si="4"/>
        <v>36413.011299999998</v>
      </c>
      <c r="R50" s="27"/>
    </row>
    <row r="51" spans="1:21">
      <c r="A51" s="34" t="s">
        <v>33</v>
      </c>
      <c r="B51" s="33" t="s">
        <v>28</v>
      </c>
      <c r="C51" s="34">
        <v>51431.861599999946</v>
      </c>
      <c r="D51" s="34">
        <v>5.0000000000000001E-4</v>
      </c>
      <c r="E51" s="27">
        <f t="shared" si="0"/>
        <v>-8668.9972336484516</v>
      </c>
      <c r="F51" s="27">
        <f t="shared" si="1"/>
        <v>-8669</v>
      </c>
      <c r="G51" s="27">
        <f t="shared" si="2"/>
        <v>1.9646283326437697E-3</v>
      </c>
      <c r="H51" s="27"/>
      <c r="I51" s="27"/>
      <c r="K51" s="27">
        <f t="shared" si="6"/>
        <v>1.9646283326437697E-3</v>
      </c>
      <c r="L51" s="27"/>
      <c r="M51" s="27"/>
      <c r="N51" s="27"/>
      <c r="O51" s="27">
        <f t="shared" ca="1" si="3"/>
        <v>2.5708151190311634E-12</v>
      </c>
      <c r="P51" s="27"/>
      <c r="Q51" s="29">
        <f t="shared" si="4"/>
        <v>36413.361599999946</v>
      </c>
      <c r="R51" s="27"/>
      <c r="S51" s="27"/>
      <c r="T51" s="27"/>
      <c r="U51" s="27"/>
    </row>
    <row r="52" spans="1:21">
      <c r="A52" s="15" t="s">
        <v>103</v>
      </c>
      <c r="B52" s="17" t="s">
        <v>28</v>
      </c>
      <c r="C52" s="55">
        <v>51431.861599999997</v>
      </c>
      <c r="D52" s="55" t="s">
        <v>58</v>
      </c>
      <c r="E52" s="27">
        <f t="shared" si="0"/>
        <v>-8668.9972336483806</v>
      </c>
      <c r="F52" s="27">
        <f t="shared" si="1"/>
        <v>-8669</v>
      </c>
      <c r="G52" s="27">
        <f t="shared" si="2"/>
        <v>1.964628383575473E-3</v>
      </c>
      <c r="H52" s="27"/>
      <c r="I52" s="27"/>
      <c r="K52" s="27">
        <f t="shared" si="6"/>
        <v>1.964628383575473E-3</v>
      </c>
      <c r="L52" s="27"/>
      <c r="M52" s="27"/>
      <c r="O52" s="27">
        <f t="shared" ca="1" si="3"/>
        <v>2.5708151190311634E-12</v>
      </c>
      <c r="P52" s="27"/>
      <c r="Q52" s="29">
        <f t="shared" si="4"/>
        <v>36413.361599999997</v>
      </c>
      <c r="R52" s="27"/>
    </row>
    <row r="53" spans="1:21">
      <c r="A53" s="15" t="s">
        <v>131</v>
      </c>
      <c r="B53" s="17" t="s">
        <v>28</v>
      </c>
      <c r="C53" s="55">
        <v>53982.144699999997</v>
      </c>
      <c r="D53" s="55" t="s">
        <v>58</v>
      </c>
      <c r="E53" s="27">
        <f t="shared" ref="E53:E78" si="7">+(C53-C$7)/C$8</f>
        <v>-5077.9976177381495</v>
      </c>
      <c r="F53" s="27">
        <f t="shared" si="1"/>
        <v>-5078</v>
      </c>
      <c r="G53" s="27">
        <f t="shared" ref="G53:G78" si="8">+C53-(C$7+F53*C$8)</f>
        <v>1.6918526307563297E-3</v>
      </c>
      <c r="H53" s="27"/>
      <c r="I53" s="27"/>
      <c r="K53" s="27">
        <f t="shared" si="6"/>
        <v>1.6918526307563297E-3</v>
      </c>
      <c r="L53" s="27"/>
      <c r="M53" s="27"/>
      <c r="O53" s="27">
        <f t="shared" ref="O53:O78" ca="1" si="9">+C$11+C$12*$F53</f>
        <v>2.462116632793199E-12</v>
      </c>
      <c r="P53" s="27"/>
      <c r="Q53" s="29">
        <f t="shared" ref="Q53:Q78" si="10">+C53-15018.5</f>
        <v>38963.644699999997</v>
      </c>
      <c r="R53" s="27"/>
    </row>
    <row r="54" spans="1:21">
      <c r="A54" s="15" t="s">
        <v>137</v>
      </c>
      <c r="B54" s="17" t="s">
        <v>31</v>
      </c>
      <c r="C54" s="55">
        <v>54351.089699999997</v>
      </c>
      <c r="D54" s="55" t="s">
        <v>58</v>
      </c>
      <c r="E54" s="27">
        <f t="shared" si="7"/>
        <v>-4558.493977812057</v>
      </c>
      <c r="F54" s="27">
        <f t="shared" si="1"/>
        <v>-4558.5</v>
      </c>
      <c r="G54" s="27">
        <f t="shared" si="8"/>
        <v>4.2768826970132068E-3</v>
      </c>
      <c r="H54" s="27"/>
      <c r="I54" s="27"/>
      <c r="K54" s="27">
        <f t="shared" si="6"/>
        <v>4.2768826970132068E-3</v>
      </c>
      <c r="L54" s="27"/>
      <c r="M54" s="27"/>
      <c r="O54" s="27">
        <f t="shared" ca="1" si="9"/>
        <v>2.4463915245780439E-12</v>
      </c>
      <c r="P54" s="27"/>
      <c r="Q54" s="29">
        <f t="shared" si="10"/>
        <v>39332.589699999997</v>
      </c>
      <c r="R54" s="27"/>
    </row>
    <row r="55" spans="1:21">
      <c r="A55" s="34" t="s">
        <v>43</v>
      </c>
      <c r="B55" s="33" t="s">
        <v>31</v>
      </c>
      <c r="C55" s="34">
        <v>54666.412100000001</v>
      </c>
      <c r="D55" s="34">
        <v>2.0000000000000001E-4</v>
      </c>
      <c r="E55" s="27">
        <f t="shared" si="7"/>
        <v>-4114.4951851729547</v>
      </c>
      <c r="F55" s="27">
        <f t="shared" si="1"/>
        <v>-4114.5</v>
      </c>
      <c r="G55" s="27">
        <f t="shared" si="8"/>
        <v>3.4194300606031902E-3</v>
      </c>
      <c r="H55" s="27"/>
      <c r="I55" s="27"/>
      <c r="J55" s="27">
        <f>+G55</f>
        <v>3.4194300606031902E-3</v>
      </c>
      <c r="K55" s="27"/>
      <c r="L55" s="27"/>
      <c r="M55" s="27"/>
      <c r="N55" s="27"/>
      <c r="O55" s="27">
        <f t="shared" ca="1" si="9"/>
        <v>2.4329517785770257E-12</v>
      </c>
      <c r="P55" s="27"/>
      <c r="Q55" s="29">
        <f t="shared" si="10"/>
        <v>39647.912100000001</v>
      </c>
      <c r="R55" s="27"/>
      <c r="S55" s="27"/>
      <c r="T55" s="27"/>
      <c r="U55" s="27"/>
    </row>
    <row r="56" spans="1:21">
      <c r="A56" s="34" t="s">
        <v>43</v>
      </c>
      <c r="B56" s="33" t="s">
        <v>28</v>
      </c>
      <c r="C56" s="34">
        <v>54667.4758</v>
      </c>
      <c r="D56" s="34">
        <v>1E-4</v>
      </c>
      <c r="E56" s="27">
        <f t="shared" si="7"/>
        <v>-4112.9974117330412</v>
      </c>
      <c r="F56" s="27">
        <f t="shared" si="1"/>
        <v>-4113</v>
      </c>
      <c r="G56" s="27">
        <f t="shared" si="8"/>
        <v>1.8381548870820552E-3</v>
      </c>
      <c r="H56" s="27"/>
      <c r="I56" s="27"/>
      <c r="J56" s="27">
        <f>+G56</f>
        <v>1.8381548870820552E-3</v>
      </c>
      <c r="K56" s="27"/>
      <c r="L56" s="27"/>
      <c r="M56" s="27"/>
      <c r="N56" s="27"/>
      <c r="O56" s="27">
        <f t="shared" ca="1" si="9"/>
        <v>2.4329063740297247E-12</v>
      </c>
      <c r="P56" s="27"/>
      <c r="Q56" s="29">
        <f t="shared" si="10"/>
        <v>39648.9758</v>
      </c>
      <c r="R56" s="27"/>
      <c r="S56" s="27"/>
      <c r="T56" s="27"/>
      <c r="U56" s="27"/>
    </row>
    <row r="57" spans="1:21">
      <c r="A57" s="34" t="s">
        <v>43</v>
      </c>
      <c r="B57" s="33" t="s">
        <v>28</v>
      </c>
      <c r="C57" s="34">
        <v>54687.361599999997</v>
      </c>
      <c r="D57" s="34">
        <v>1E-4</v>
      </c>
      <c r="E57" s="27">
        <f t="shared" si="7"/>
        <v>-4084.996637951474</v>
      </c>
      <c r="F57" s="27">
        <f t="shared" si="1"/>
        <v>-4085</v>
      </c>
      <c r="G57" s="27">
        <f t="shared" si="8"/>
        <v>2.3876848936197348E-3</v>
      </c>
      <c r="H57" s="27"/>
      <c r="I57" s="27"/>
      <c r="J57" s="27">
        <f>+G57</f>
        <v>2.3876848936197348E-3</v>
      </c>
      <c r="K57" s="27"/>
      <c r="L57" s="27"/>
      <c r="M57" s="27"/>
      <c r="N57" s="27"/>
      <c r="O57" s="27">
        <f t="shared" ca="1" si="9"/>
        <v>2.4320588224801112E-12</v>
      </c>
      <c r="P57" s="27"/>
      <c r="Q57" s="29">
        <f t="shared" si="10"/>
        <v>39668.861599999997</v>
      </c>
      <c r="R57" s="27"/>
      <c r="S57" s="27"/>
      <c r="T57" s="27"/>
      <c r="U57" s="27"/>
    </row>
    <row r="58" spans="1:21">
      <c r="A58" s="34" t="s">
        <v>43</v>
      </c>
      <c r="B58" s="33" t="s">
        <v>31</v>
      </c>
      <c r="C58" s="34">
        <v>54720.384599999998</v>
      </c>
      <c r="D58" s="34">
        <v>2.9999999999999997E-4</v>
      </c>
      <c r="E58" s="27">
        <f t="shared" si="7"/>
        <v>-4038.4976511071477</v>
      </c>
      <c r="F58" s="27">
        <f t="shared" si="1"/>
        <v>-4038.5</v>
      </c>
      <c r="G58" s="27">
        <f t="shared" si="8"/>
        <v>1.6681543856975622E-3</v>
      </c>
      <c r="H58" s="27"/>
      <c r="I58" s="27"/>
      <c r="J58" s="27">
        <f>+G58</f>
        <v>1.6681543856975622E-3</v>
      </c>
      <c r="K58" s="27"/>
      <c r="L58" s="27"/>
      <c r="M58" s="27"/>
      <c r="N58" s="27"/>
      <c r="O58" s="27">
        <f t="shared" ca="1" si="9"/>
        <v>2.4306512815137883E-12</v>
      </c>
      <c r="P58" s="27"/>
      <c r="Q58" s="29">
        <f t="shared" si="10"/>
        <v>39701.884599999998</v>
      </c>
      <c r="R58" s="27"/>
      <c r="S58" s="27"/>
      <c r="T58" s="27"/>
      <c r="U58" s="27"/>
    </row>
    <row r="59" spans="1:21">
      <c r="A59" s="15" t="s">
        <v>165</v>
      </c>
      <c r="B59" s="17" t="s">
        <v>31</v>
      </c>
      <c r="C59" s="55">
        <v>55431.993799999997</v>
      </c>
      <c r="D59" s="55" t="s">
        <v>58</v>
      </c>
      <c r="E59" s="27">
        <f t="shared" si="7"/>
        <v>-3036.49580908491</v>
      </c>
      <c r="F59" s="27">
        <f t="shared" si="1"/>
        <v>-3036.5</v>
      </c>
      <c r="G59" s="27">
        <f t="shared" si="8"/>
        <v>2.9763355778413825E-3</v>
      </c>
      <c r="H59" s="27"/>
      <c r="I59" s="27"/>
      <c r="K59" s="27">
        <f>+G59</f>
        <v>2.9763355778413825E-3</v>
      </c>
      <c r="L59" s="27"/>
      <c r="M59" s="27"/>
      <c r="O59" s="27">
        <f t="shared" ca="1" si="9"/>
        <v>2.4003210439168958E-12</v>
      </c>
      <c r="P59" s="27"/>
      <c r="Q59" s="29">
        <f t="shared" si="10"/>
        <v>40413.493799999997</v>
      </c>
      <c r="R59" s="27"/>
    </row>
    <row r="60" spans="1:21">
      <c r="A60" s="15" t="s">
        <v>170</v>
      </c>
      <c r="B60" s="17" t="s">
        <v>31</v>
      </c>
      <c r="C60" s="55">
        <v>56140.052300000003</v>
      </c>
      <c r="D60" s="55" t="s">
        <v>58</v>
      </c>
      <c r="E60" s="27">
        <f t="shared" si="7"/>
        <v>-2039.4936325257677</v>
      </c>
      <c r="F60" s="27">
        <f t="shared" si="1"/>
        <v>-2039.5</v>
      </c>
      <c r="G60" s="27">
        <f t="shared" si="8"/>
        <v>4.522100709436927E-3</v>
      </c>
      <c r="H60" s="27"/>
      <c r="I60" s="27"/>
      <c r="K60" s="27">
        <f>+G60</f>
        <v>4.522100709436927E-3</v>
      </c>
      <c r="L60" s="27"/>
      <c r="M60" s="27"/>
      <c r="O60" s="27">
        <f t="shared" ca="1" si="9"/>
        <v>2.3701421548110063E-12</v>
      </c>
      <c r="P60" s="27"/>
      <c r="Q60" s="29">
        <f t="shared" si="10"/>
        <v>41121.552300000003</v>
      </c>
      <c r="R60" s="27"/>
    </row>
    <row r="61" spans="1:21">
      <c r="A61" s="15" t="s">
        <v>170</v>
      </c>
      <c r="B61" s="17" t="s">
        <v>28</v>
      </c>
      <c r="C61" s="55">
        <v>56141.114500000003</v>
      </c>
      <c r="D61" s="55" t="s">
        <v>58</v>
      </c>
      <c r="E61" s="27">
        <f t="shared" si="7"/>
        <v>-2037.9979712040813</v>
      </c>
      <c r="F61" s="27">
        <f t="shared" si="1"/>
        <v>-2038</v>
      </c>
      <c r="G61" s="27">
        <f t="shared" si="8"/>
        <v>1.4408255374291912E-3</v>
      </c>
      <c r="H61" s="27"/>
      <c r="I61" s="27"/>
      <c r="K61" s="27">
        <f>+G61</f>
        <v>1.4408255374291912E-3</v>
      </c>
      <c r="L61" s="27"/>
      <c r="M61" s="27"/>
      <c r="O61" s="27">
        <f t="shared" ca="1" si="9"/>
        <v>2.3700967502637053E-12</v>
      </c>
      <c r="P61" s="27"/>
      <c r="Q61" s="29">
        <f t="shared" si="10"/>
        <v>41122.614500000003</v>
      </c>
      <c r="R61" s="27"/>
    </row>
    <row r="62" spans="1:21">
      <c r="A62" s="36" t="s">
        <v>44</v>
      </c>
      <c r="B62" s="33" t="s">
        <v>28</v>
      </c>
      <c r="C62" s="34">
        <v>56177.330300000001</v>
      </c>
      <c r="D62" s="34">
        <v>2.0000000000000001E-4</v>
      </c>
      <c r="E62" s="27">
        <f t="shared" si="7"/>
        <v>-1987.0032703060222</v>
      </c>
      <c r="F62" s="27">
        <f t="shared" si="1"/>
        <v>-1987</v>
      </c>
      <c r="G62" s="27">
        <f t="shared" si="8"/>
        <v>-2.3225305121741258E-3</v>
      </c>
      <c r="H62" s="27"/>
      <c r="I62" s="27"/>
      <c r="J62" s="27">
        <f>+G62</f>
        <v>-2.3225305121741258E-3</v>
      </c>
      <c r="K62" s="27"/>
      <c r="L62" s="27"/>
      <c r="M62" s="27"/>
      <c r="N62" s="27"/>
      <c r="O62" s="27">
        <f t="shared" ca="1" si="9"/>
        <v>2.3685529956554804E-12</v>
      </c>
      <c r="P62" s="27"/>
      <c r="Q62" s="29">
        <f t="shared" si="10"/>
        <v>41158.830300000001</v>
      </c>
      <c r="R62" s="27"/>
      <c r="S62" s="27"/>
      <c r="T62" s="27"/>
      <c r="U62" s="27"/>
    </row>
    <row r="63" spans="1:21">
      <c r="A63" s="37" t="s">
        <v>46</v>
      </c>
      <c r="B63" s="38" t="s">
        <v>28</v>
      </c>
      <c r="C63" s="39">
        <v>56495.497499999998</v>
      </c>
      <c r="D63" s="40">
        <v>8.9999999999999998E-4</v>
      </c>
      <c r="E63" s="27">
        <f t="shared" si="7"/>
        <v>-1538.9987750422533</v>
      </c>
      <c r="F63" s="27">
        <f t="shared" si="1"/>
        <v>-1539</v>
      </c>
      <c r="G63" s="27">
        <f t="shared" si="8"/>
        <v>8.6994969751685858E-4</v>
      </c>
      <c r="H63" s="27"/>
      <c r="I63" s="27"/>
      <c r="J63" s="27">
        <f>+G63</f>
        <v>8.6994969751685858E-4</v>
      </c>
      <c r="K63" s="27"/>
      <c r="L63" s="27"/>
      <c r="M63" s="27"/>
      <c r="N63" s="27"/>
      <c r="O63" s="27">
        <f t="shared" ca="1" si="9"/>
        <v>2.3549921708616601E-12</v>
      </c>
      <c r="P63" s="27"/>
      <c r="Q63" s="29">
        <f t="shared" si="10"/>
        <v>41476.997499999998</v>
      </c>
      <c r="R63" s="27"/>
      <c r="S63" s="27"/>
      <c r="T63" s="27"/>
      <c r="U63" s="27"/>
    </row>
    <row r="64" spans="1:21">
      <c r="A64" s="58" t="s">
        <v>45</v>
      </c>
      <c r="B64" s="59" t="s">
        <v>31</v>
      </c>
      <c r="C64" s="39">
        <v>56521.410060000002</v>
      </c>
      <c r="D64" s="39">
        <v>5.0000000000000001E-4</v>
      </c>
      <c r="E64" s="27">
        <f t="shared" si="7"/>
        <v>-1502.5118481566592</v>
      </c>
      <c r="F64" s="27">
        <f t="shared" si="1"/>
        <v>-1502.5</v>
      </c>
      <c r="G64" s="27">
        <f t="shared" si="8"/>
        <v>-8.4144129577907734E-3</v>
      </c>
      <c r="H64" s="27"/>
      <c r="I64" s="27"/>
      <c r="K64" s="27">
        <f t="shared" ref="K64:K73" si="11">+G64</f>
        <v>-8.4144129577907734E-3</v>
      </c>
      <c r="L64" s="27"/>
      <c r="M64" s="27"/>
      <c r="O64" s="27">
        <f t="shared" ca="1" si="9"/>
        <v>2.3538873268773424E-12</v>
      </c>
      <c r="P64" s="27"/>
      <c r="Q64" s="29">
        <f t="shared" si="10"/>
        <v>41502.910060000002</v>
      </c>
      <c r="R64" s="27"/>
      <c r="S64" s="27"/>
      <c r="T64" s="27"/>
      <c r="U64" s="27"/>
    </row>
    <row r="65" spans="1:21">
      <c r="A65" s="39" t="s">
        <v>205</v>
      </c>
      <c r="B65" s="59" t="s">
        <v>28</v>
      </c>
      <c r="C65" s="39">
        <v>56527.450700000001</v>
      </c>
      <c r="D65" s="39">
        <v>5.9999999999999995E-4</v>
      </c>
      <c r="E65" s="27">
        <f t="shared" si="7"/>
        <v>-1494.0061509186351</v>
      </c>
      <c r="F65" s="27">
        <f t="shared" si="1"/>
        <v>-1494</v>
      </c>
      <c r="G65" s="27">
        <f t="shared" si="8"/>
        <v>-4.3683056283043697E-3</v>
      </c>
      <c r="H65" s="27"/>
      <c r="I65" s="27"/>
      <c r="K65" s="27">
        <f t="shared" si="11"/>
        <v>-4.3683056283043697E-3</v>
      </c>
      <c r="L65" s="27"/>
      <c r="M65" s="27"/>
      <c r="O65" s="27">
        <f t="shared" ca="1" si="9"/>
        <v>2.3536300344426382E-12</v>
      </c>
      <c r="P65" s="27"/>
      <c r="Q65" s="29">
        <f t="shared" si="10"/>
        <v>41508.950700000001</v>
      </c>
      <c r="R65" s="27"/>
    </row>
    <row r="66" spans="1:21">
      <c r="A66" s="39" t="s">
        <v>205</v>
      </c>
      <c r="B66" s="59" t="s">
        <v>31</v>
      </c>
      <c r="C66" s="39">
        <v>56528.518100000001</v>
      </c>
      <c r="D66" s="39">
        <v>6.9999999999999999E-4</v>
      </c>
      <c r="E66" s="27">
        <f t="shared" si="7"/>
        <v>-1492.5031675870896</v>
      </c>
      <c r="F66" s="27">
        <f t="shared" si="1"/>
        <v>-1492.5</v>
      </c>
      <c r="G66" s="27">
        <f t="shared" si="8"/>
        <v>-2.2495808079838753E-3</v>
      </c>
      <c r="H66" s="27"/>
      <c r="I66" s="27"/>
      <c r="K66" s="27">
        <f t="shared" si="11"/>
        <v>-2.2495808079838753E-3</v>
      </c>
      <c r="L66" s="27"/>
      <c r="M66" s="27"/>
      <c r="O66" s="27">
        <f t="shared" ca="1" si="9"/>
        <v>2.3535846298953373E-12</v>
      </c>
      <c r="P66" s="27"/>
      <c r="Q66" s="29">
        <f t="shared" si="10"/>
        <v>41510.018100000001</v>
      </c>
      <c r="R66" s="27"/>
    </row>
    <row r="67" spans="1:21">
      <c r="A67" s="39" t="s">
        <v>205</v>
      </c>
      <c r="B67" s="59" t="s">
        <v>31</v>
      </c>
      <c r="C67" s="39">
        <v>56533.489300000001</v>
      </c>
      <c r="D67" s="39">
        <v>5.9999999999999995E-4</v>
      </c>
      <c r="E67" s="27">
        <f t="shared" si="7"/>
        <v>-1485.5033261614012</v>
      </c>
      <c r="F67" s="27">
        <f t="shared" si="1"/>
        <v>-1485.5</v>
      </c>
      <c r="G67" s="27">
        <f t="shared" si="8"/>
        <v>-2.3621983054908924E-3</v>
      </c>
      <c r="H67" s="27"/>
      <c r="I67" s="27"/>
      <c r="K67" s="27">
        <f t="shared" si="11"/>
        <v>-2.3621983054908924E-3</v>
      </c>
      <c r="L67" s="27"/>
      <c r="M67" s="27"/>
      <c r="O67" s="27">
        <f t="shared" ca="1" si="9"/>
        <v>2.3533727420079341E-12</v>
      </c>
      <c r="P67" s="27"/>
      <c r="Q67" s="29">
        <f t="shared" si="10"/>
        <v>41514.989300000001</v>
      </c>
      <c r="R67" s="27"/>
    </row>
    <row r="68" spans="1:21">
      <c r="A68" s="39" t="s">
        <v>205</v>
      </c>
      <c r="B68" s="59" t="s">
        <v>28</v>
      </c>
      <c r="C68" s="39">
        <v>56535.266100000001</v>
      </c>
      <c r="D68" s="39">
        <v>5.9999999999999995E-4</v>
      </c>
      <c r="E68" s="27">
        <f t="shared" si="7"/>
        <v>-1483.0014517155612</v>
      </c>
      <c r="F68" s="27">
        <f t="shared" si="1"/>
        <v>-1483</v>
      </c>
      <c r="G68" s="27">
        <f t="shared" si="8"/>
        <v>-1.0309902718290687E-3</v>
      </c>
      <c r="H68" s="27"/>
      <c r="I68" s="27"/>
      <c r="K68" s="27">
        <f t="shared" si="11"/>
        <v>-1.0309902718290687E-3</v>
      </c>
      <c r="L68" s="27"/>
      <c r="M68" s="27"/>
      <c r="O68" s="27">
        <f t="shared" ca="1" si="9"/>
        <v>2.3532970677624326E-12</v>
      </c>
      <c r="P68" s="27"/>
      <c r="Q68" s="29">
        <f t="shared" si="10"/>
        <v>41516.766100000001</v>
      </c>
      <c r="R68" s="27"/>
    </row>
    <row r="69" spans="1:21">
      <c r="A69" s="39" t="s">
        <v>205</v>
      </c>
      <c r="B69" s="59" t="s">
        <v>28</v>
      </c>
      <c r="C69" s="39">
        <v>56537.3963</v>
      </c>
      <c r="D69" s="39">
        <v>2.9999999999999997E-4</v>
      </c>
      <c r="E69" s="27">
        <f t="shared" si="7"/>
        <v>-1480.0019622150385</v>
      </c>
      <c r="F69" s="27">
        <f t="shared" si="1"/>
        <v>-1480</v>
      </c>
      <c r="G69" s="27">
        <f t="shared" si="8"/>
        <v>-1.3935406241216697E-3</v>
      </c>
      <c r="H69" s="27"/>
      <c r="I69" s="27"/>
      <c r="K69" s="27">
        <f t="shared" si="11"/>
        <v>-1.3935406241216697E-3</v>
      </c>
      <c r="L69" s="27"/>
      <c r="M69" s="27"/>
      <c r="O69" s="27">
        <f t="shared" ca="1" si="9"/>
        <v>2.3532062586678314E-12</v>
      </c>
      <c r="P69" s="27"/>
      <c r="Q69" s="29">
        <f t="shared" si="10"/>
        <v>41518.8963</v>
      </c>
      <c r="R69" s="27"/>
    </row>
    <row r="70" spans="1:21">
      <c r="A70" s="39" t="s">
        <v>205</v>
      </c>
      <c r="B70" s="59" t="s">
        <v>31</v>
      </c>
      <c r="C70" s="39">
        <v>56538.460500000001</v>
      </c>
      <c r="D70" s="39">
        <v>5.0000000000000001E-4</v>
      </c>
      <c r="E70" s="27">
        <f t="shared" si="7"/>
        <v>-1478.5034847357131</v>
      </c>
      <c r="F70" s="27">
        <f t="shared" si="1"/>
        <v>-1478.5</v>
      </c>
      <c r="G70" s="27">
        <f t="shared" si="8"/>
        <v>-2.4748158029979095E-3</v>
      </c>
      <c r="H70" s="27"/>
      <c r="I70" s="27"/>
      <c r="K70" s="27">
        <f t="shared" si="11"/>
        <v>-2.4748158029979095E-3</v>
      </c>
      <c r="L70" s="27"/>
      <c r="M70" s="27"/>
      <c r="O70" s="27">
        <f t="shared" ca="1" si="9"/>
        <v>2.3531608541205305E-12</v>
      </c>
      <c r="P70" s="27"/>
      <c r="Q70" s="29">
        <f t="shared" si="10"/>
        <v>41519.960500000001</v>
      </c>
      <c r="R70" s="27"/>
    </row>
    <row r="71" spans="1:21">
      <c r="A71" s="39" t="s">
        <v>205</v>
      </c>
      <c r="B71" s="59" t="s">
        <v>31</v>
      </c>
      <c r="C71" s="39">
        <v>56541.308199999999</v>
      </c>
      <c r="D71" s="39">
        <v>6.9999999999999999E-4</v>
      </c>
      <c r="E71" s="27">
        <f t="shared" si="7"/>
        <v>-1474.4936986824619</v>
      </c>
      <c r="F71" s="27">
        <f t="shared" si="1"/>
        <v>-1474.5</v>
      </c>
      <c r="G71" s="27">
        <f t="shared" si="8"/>
        <v>4.4751170571544208E-3</v>
      </c>
      <c r="H71" s="27"/>
      <c r="I71" s="27"/>
      <c r="K71" s="27">
        <f t="shared" si="11"/>
        <v>4.4751170571544208E-3</v>
      </c>
      <c r="L71" s="27"/>
      <c r="M71" s="27"/>
      <c r="O71" s="27">
        <f t="shared" ca="1" si="9"/>
        <v>2.3530397753277284E-12</v>
      </c>
      <c r="P71" s="27"/>
      <c r="Q71" s="29">
        <f t="shared" si="10"/>
        <v>41522.808199999999</v>
      </c>
      <c r="R71" s="27"/>
    </row>
    <row r="72" spans="1:21">
      <c r="A72" s="39" t="s">
        <v>205</v>
      </c>
      <c r="B72" s="59" t="s">
        <v>28</v>
      </c>
      <c r="C72" s="39">
        <v>56542.368799999997</v>
      </c>
      <c r="D72" s="39">
        <v>2.9999999999999997E-4</v>
      </c>
      <c r="E72" s="27">
        <f t="shared" si="7"/>
        <v>-1473.0002902868905</v>
      </c>
      <c r="F72" s="27">
        <f t="shared" si="1"/>
        <v>-1473</v>
      </c>
      <c r="G72" s="27">
        <f t="shared" si="8"/>
        <v>-2.0615812536561862E-4</v>
      </c>
      <c r="H72" s="27"/>
      <c r="I72" s="27"/>
      <c r="K72" s="27">
        <f t="shared" si="11"/>
        <v>-2.0615812536561862E-4</v>
      </c>
      <c r="L72" s="27"/>
      <c r="M72" s="27"/>
      <c r="O72" s="27">
        <f t="shared" ca="1" si="9"/>
        <v>2.3529943707804279E-12</v>
      </c>
      <c r="P72" s="27"/>
      <c r="Q72" s="29">
        <f t="shared" si="10"/>
        <v>41523.868799999997</v>
      </c>
      <c r="R72" s="27"/>
    </row>
    <row r="73" spans="1:21">
      <c r="A73" s="39" t="s">
        <v>205</v>
      </c>
      <c r="B73" s="59" t="s">
        <v>31</v>
      </c>
      <c r="C73" s="39">
        <v>56543.433799999999</v>
      </c>
      <c r="D73" s="39">
        <v>5.0000000000000001E-4</v>
      </c>
      <c r="E73" s="27">
        <f t="shared" si="7"/>
        <v>-1471.5006863445076</v>
      </c>
      <c r="F73" s="27">
        <f t="shared" si="1"/>
        <v>-1471.5</v>
      </c>
      <c r="G73" s="27">
        <f t="shared" si="8"/>
        <v>-4.8743330262368545E-4</v>
      </c>
      <c r="H73" s="27"/>
      <c r="I73" s="27"/>
      <c r="K73" s="27">
        <f t="shared" si="11"/>
        <v>-4.8743330262368545E-4</v>
      </c>
      <c r="L73" s="27"/>
      <c r="M73" s="27"/>
      <c r="O73" s="27">
        <f t="shared" ca="1" si="9"/>
        <v>2.3529489662331273E-12</v>
      </c>
      <c r="P73" s="27"/>
      <c r="Q73" s="29">
        <f t="shared" si="10"/>
        <v>41524.933799999999</v>
      </c>
      <c r="R73" s="27"/>
    </row>
    <row r="74" spans="1:21">
      <c r="A74" s="40" t="s">
        <v>47</v>
      </c>
      <c r="B74" s="38" t="s">
        <v>28</v>
      </c>
      <c r="C74" s="40">
        <v>56877.575299999997</v>
      </c>
      <c r="D74" s="40">
        <v>1.1000000000000001E-3</v>
      </c>
      <c r="E74" s="27">
        <f t="shared" si="7"/>
        <v>-1001.0031176002137</v>
      </c>
      <c r="F74" s="27">
        <f t="shared" si="1"/>
        <v>-1001</v>
      </c>
      <c r="G74" s="27">
        <f t="shared" si="8"/>
        <v>-2.2140807559480891E-3</v>
      </c>
      <c r="H74" s="27"/>
      <c r="I74" s="27"/>
      <c r="J74" s="27">
        <f>+G74</f>
        <v>-2.2140807559480891E-3</v>
      </c>
      <c r="K74" s="27"/>
      <c r="L74" s="27"/>
      <c r="M74" s="27"/>
      <c r="O74" s="27">
        <f t="shared" ca="1" si="9"/>
        <v>2.3387070732297961E-12</v>
      </c>
      <c r="P74" s="27"/>
      <c r="Q74" s="29">
        <f t="shared" si="10"/>
        <v>41859.075299999997</v>
      </c>
      <c r="R74" s="27"/>
      <c r="S74" s="27"/>
      <c r="T74" s="27"/>
      <c r="U74" s="27"/>
    </row>
    <row r="75" spans="1:21">
      <c r="A75" s="64" t="s">
        <v>2</v>
      </c>
      <c r="B75" s="65" t="s">
        <v>28</v>
      </c>
      <c r="C75" s="66">
        <v>57241.5452</v>
      </c>
      <c r="D75" s="66">
        <v>7.4999999999999997E-3</v>
      </c>
      <c r="E75" s="27">
        <f t="shared" si="7"/>
        <v>-488.50481060719869</v>
      </c>
      <c r="F75" s="27">
        <f t="shared" si="1"/>
        <v>-488.5</v>
      </c>
      <c r="G75" s="27">
        <f t="shared" si="8"/>
        <v>-3.4164331809733994E-3</v>
      </c>
      <c r="H75" s="27"/>
      <c r="I75" s="27"/>
      <c r="K75" s="27">
        <f>+G75</f>
        <v>-3.4164331809733994E-3</v>
      </c>
      <c r="L75" s="27"/>
      <c r="M75" s="27"/>
      <c r="O75" s="27">
        <f t="shared" ca="1" si="9"/>
        <v>2.3231938529020442E-12</v>
      </c>
      <c r="P75" s="27"/>
      <c r="Q75" s="29">
        <f t="shared" si="10"/>
        <v>42223.0452</v>
      </c>
      <c r="R75" s="27"/>
    </row>
    <row r="76" spans="1:21">
      <c r="A76" s="60" t="s">
        <v>206</v>
      </c>
      <c r="B76" s="61" t="s">
        <v>28</v>
      </c>
      <c r="C76" s="62">
        <v>57244.030499999877</v>
      </c>
      <c r="D76" s="63"/>
      <c r="E76" s="27">
        <f t="shared" si="7"/>
        <v>-485.00531231817405</v>
      </c>
      <c r="F76" s="27">
        <f t="shared" si="1"/>
        <v>-485</v>
      </c>
      <c r="G76" s="27">
        <f t="shared" si="8"/>
        <v>-3.7727420494775288E-3</v>
      </c>
      <c r="H76" s="27"/>
      <c r="I76" s="27"/>
      <c r="K76" s="27">
        <f>+G76</f>
        <v>-3.7727420494775288E-3</v>
      </c>
      <c r="L76" s="27"/>
      <c r="M76" s="27"/>
      <c r="O76" s="27">
        <f t="shared" ca="1" si="9"/>
        <v>2.3230879089583426E-12</v>
      </c>
      <c r="P76" s="27"/>
      <c r="Q76" s="29">
        <f t="shared" si="10"/>
        <v>42225.530499999877</v>
      </c>
      <c r="R76" s="27"/>
    </row>
    <row r="77" spans="1:21">
      <c r="A77" s="60" t="s">
        <v>206</v>
      </c>
      <c r="B77" s="61" t="s">
        <v>28</v>
      </c>
      <c r="C77" s="62">
        <v>57244.030499999877</v>
      </c>
      <c r="D77" s="62" t="s">
        <v>135</v>
      </c>
      <c r="E77" s="27">
        <f t="shared" si="7"/>
        <v>-485.00531231817405</v>
      </c>
      <c r="F77" s="27">
        <f t="shared" si="1"/>
        <v>-485</v>
      </c>
      <c r="G77" s="27">
        <f t="shared" si="8"/>
        <v>-3.7727420494775288E-3</v>
      </c>
      <c r="H77" s="27"/>
      <c r="I77" s="27"/>
      <c r="K77" s="27">
        <f>+G77</f>
        <v>-3.7727420494775288E-3</v>
      </c>
      <c r="L77" s="27"/>
      <c r="M77" s="27"/>
      <c r="O77" s="27">
        <f t="shared" ca="1" si="9"/>
        <v>2.3230879089583426E-12</v>
      </c>
      <c r="P77" s="27"/>
      <c r="Q77" s="29">
        <f t="shared" si="10"/>
        <v>42225.530499999877</v>
      </c>
      <c r="R77" s="27"/>
    </row>
    <row r="78" spans="1:21">
      <c r="A78" s="64" t="s">
        <v>2</v>
      </c>
      <c r="B78" s="65" t="s">
        <v>28</v>
      </c>
      <c r="C78" s="66">
        <v>57588.472099999999</v>
      </c>
      <c r="D78" s="66">
        <v>8.0000000000000004E-4</v>
      </c>
      <c r="E78" s="27">
        <f t="shared" si="7"/>
        <v>-4.3909287239497947E-3</v>
      </c>
      <c r="F78" s="27">
        <f t="shared" si="1"/>
        <v>0</v>
      </c>
      <c r="G78" s="27">
        <f t="shared" si="8"/>
        <v>-3.1183827668428421E-3</v>
      </c>
      <c r="H78" s="27"/>
      <c r="I78" s="27"/>
      <c r="K78" s="27">
        <f>+G78</f>
        <v>-3.1183827668428421E-3</v>
      </c>
      <c r="L78" s="27"/>
      <c r="M78" s="27"/>
      <c r="O78" s="27">
        <f t="shared" ca="1" si="9"/>
        <v>2.3084071053311041E-12</v>
      </c>
      <c r="P78" s="27"/>
      <c r="Q78" s="29">
        <f t="shared" si="10"/>
        <v>42569.972099999999</v>
      </c>
      <c r="R78" s="27"/>
    </row>
    <row r="79" spans="1:21">
      <c r="R79" s="27"/>
    </row>
    <row r="80" spans="1:21">
      <c r="R80" s="27"/>
    </row>
    <row r="81" spans="18:18">
      <c r="R81" s="27"/>
    </row>
    <row r="82" spans="18:18">
      <c r="R82" s="27"/>
    </row>
    <row r="83" spans="18:18">
      <c r="R83" s="27"/>
    </row>
    <row r="84" spans="18:18">
      <c r="R84" s="27"/>
    </row>
    <row r="85" spans="18:18">
      <c r="R85" s="27"/>
    </row>
    <row r="86" spans="18:18">
      <c r="R86" s="27"/>
    </row>
    <row r="87" spans="18:18">
      <c r="R87" s="27"/>
    </row>
    <row r="88" spans="18:18">
      <c r="R88" s="27"/>
    </row>
    <row r="89" spans="18:18">
      <c r="R89" s="27"/>
    </row>
    <row r="90" spans="18:18">
      <c r="R90" s="27"/>
    </row>
    <row r="91" spans="18:18">
      <c r="R91" s="27"/>
    </row>
    <row r="92" spans="18:18">
      <c r="R92" s="27"/>
    </row>
    <row r="93" spans="18:18">
      <c r="R93" s="27"/>
    </row>
    <row r="94" spans="18:18">
      <c r="R94" s="27"/>
    </row>
    <row r="95" spans="18:18">
      <c r="R95" s="27"/>
    </row>
    <row r="96" spans="18:18">
      <c r="R96" s="27"/>
    </row>
    <row r="97" spans="18:18">
      <c r="R97" s="27"/>
    </row>
    <row r="98" spans="18:18">
      <c r="R98" s="27"/>
    </row>
    <row r="99" spans="18:18">
      <c r="R99" s="27"/>
    </row>
    <row r="100" spans="18:18">
      <c r="R100" s="27"/>
    </row>
    <row r="101" spans="18:18">
      <c r="R101" s="27"/>
    </row>
    <row r="102" spans="18:18">
      <c r="R102" s="27"/>
    </row>
    <row r="103" spans="18:18">
      <c r="R103" s="27"/>
    </row>
    <row r="104" spans="18:18">
      <c r="R104" s="27"/>
    </row>
    <row r="105" spans="18:18">
      <c r="R105" s="27"/>
    </row>
    <row r="106" spans="18:18">
      <c r="R106" s="27"/>
    </row>
    <row r="107" spans="18:18">
      <c r="R107" s="27"/>
    </row>
    <row r="108" spans="18:18">
      <c r="R108" s="27"/>
    </row>
    <row r="109" spans="18:18">
      <c r="R109" s="27"/>
    </row>
    <row r="110" spans="18:18">
      <c r="R110" s="27"/>
    </row>
    <row r="111" spans="18:18">
      <c r="R111" s="27"/>
    </row>
    <row r="112" spans="18:18">
      <c r="R112" s="27"/>
    </row>
    <row r="113" spans="18:18">
      <c r="R113" s="27"/>
    </row>
    <row r="114" spans="18:18">
      <c r="R114" s="27"/>
    </row>
    <row r="115" spans="18:18">
      <c r="R115" s="27"/>
    </row>
    <row r="116" spans="18:18">
      <c r="R116" s="27"/>
    </row>
    <row r="117" spans="18:18">
      <c r="R117" s="27"/>
    </row>
    <row r="118" spans="18:18">
      <c r="R118" s="27"/>
    </row>
    <row r="119" spans="18:18">
      <c r="R119" s="27"/>
    </row>
    <row r="120" spans="18:18">
      <c r="R120" s="27"/>
    </row>
    <row r="121" spans="18:18">
      <c r="R121" s="27"/>
    </row>
    <row r="122" spans="18:18">
      <c r="R122" s="27"/>
    </row>
    <row r="123" spans="18:18">
      <c r="R123" s="27"/>
    </row>
    <row r="124" spans="18:18">
      <c r="R124" s="27"/>
    </row>
    <row r="125" spans="18:18">
      <c r="R125" s="27"/>
    </row>
    <row r="126" spans="18:18">
      <c r="R126" s="27"/>
    </row>
    <row r="127" spans="18:18">
      <c r="R127" s="27"/>
    </row>
    <row r="128" spans="18:18">
      <c r="R128" s="27"/>
    </row>
    <row r="129" spans="18:18">
      <c r="R129" s="27"/>
    </row>
    <row r="130" spans="18:18">
      <c r="R130" s="27"/>
    </row>
    <row r="131" spans="18:18">
      <c r="R131" s="27"/>
    </row>
    <row r="132" spans="18:18">
      <c r="R132" s="27"/>
    </row>
    <row r="133" spans="18:18">
      <c r="R133" s="27"/>
    </row>
    <row r="134" spans="18:18">
      <c r="R134" s="27"/>
    </row>
    <row r="135" spans="18:18">
      <c r="R135" s="27"/>
    </row>
    <row r="136" spans="18:18">
      <c r="R136" s="27"/>
    </row>
    <row r="137" spans="18:18">
      <c r="R137" s="27"/>
    </row>
    <row r="138" spans="18:18">
      <c r="R138" s="27"/>
    </row>
    <row r="139" spans="18:18">
      <c r="R139" s="27"/>
    </row>
    <row r="140" spans="18:18">
      <c r="R140" s="27"/>
    </row>
    <row r="141" spans="18:18">
      <c r="R141" s="27"/>
    </row>
    <row r="142" spans="18:18">
      <c r="R142" s="27"/>
    </row>
    <row r="143" spans="18:18">
      <c r="R143" s="27"/>
    </row>
    <row r="144" spans="18:18">
      <c r="R144" s="27"/>
    </row>
    <row r="145" spans="18:18">
      <c r="R145" s="27"/>
    </row>
    <row r="146" spans="18:18">
      <c r="R146" s="27"/>
    </row>
    <row r="147" spans="18:18">
      <c r="R147" s="27"/>
    </row>
  </sheetData>
  <sheetProtection sheet="1"/>
  <phoneticPr fontId="8" type="noConversion"/>
  <hyperlinks>
    <hyperlink ref="H336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topLeftCell="A4" workbookViewId="0">
      <selection activeCell="A25" sqref="A25:D43"/>
    </sheetView>
  </sheetViews>
  <sheetFormatPr defaultRowHeight="12.75"/>
  <cols>
    <col min="1" max="1" width="19.7109375" style="42" customWidth="1"/>
    <col min="2" max="2" width="4.42578125" style="10" customWidth="1"/>
    <col min="3" max="3" width="12.7109375" style="4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1" t="s">
        <v>48</v>
      </c>
      <c r="I1" s="43" t="s">
        <v>49</v>
      </c>
      <c r="J1" s="44" t="s">
        <v>50</v>
      </c>
    </row>
    <row r="2" spans="1:16">
      <c r="I2" s="45" t="s">
        <v>51</v>
      </c>
      <c r="J2" s="46" t="s">
        <v>52</v>
      </c>
    </row>
    <row r="3" spans="1:16">
      <c r="A3" s="47" t="s">
        <v>53</v>
      </c>
      <c r="I3" s="45" t="s">
        <v>54</v>
      </c>
      <c r="J3" s="46" t="s">
        <v>55</v>
      </c>
    </row>
    <row r="4" spans="1:16">
      <c r="I4" s="45" t="s">
        <v>56</v>
      </c>
      <c r="J4" s="46" t="s">
        <v>55</v>
      </c>
    </row>
    <row r="5" spans="1:16" ht="13.5" thickBot="1">
      <c r="I5" s="48" t="s">
        <v>57</v>
      </c>
      <c r="J5" s="49" t="s">
        <v>58</v>
      </c>
    </row>
    <row r="10" spans="1:16" ht="13.5" thickBot="1"/>
    <row r="11" spans="1:16" ht="12.75" customHeight="1" thickBot="1">
      <c r="A11" s="42" t="str">
        <f t="shared" ref="A11:A43" si="0">P11</f>
        <v>IBVS 3536 </v>
      </c>
      <c r="B11" s="2" t="str">
        <f t="shared" ref="B11:B43" si="1">IF(H11=INT(H11),"I","II")</f>
        <v>I</v>
      </c>
      <c r="C11" s="42">
        <f t="shared" ref="C11:C43" si="2">1*G11</f>
        <v>48138.719599999997</v>
      </c>
      <c r="D11" s="10" t="str">
        <f t="shared" ref="D11:D43" si="3">VLOOKUP(F11,I$1:J$5,2,FALSE)</f>
        <v>vis</v>
      </c>
      <c r="E11" s="50">
        <f>VLOOKUP(C11,Active!C$21:E$972,3,FALSE)</f>
        <v>-3.0005491642898865</v>
      </c>
      <c r="F11" s="2" t="s">
        <v>57</v>
      </c>
      <c r="G11" s="10" t="str">
        <f t="shared" ref="G11:G43" si="4">MID(I11,3,LEN(I11)-3)</f>
        <v>48138.7196</v>
      </c>
      <c r="H11" s="42">
        <f t="shared" ref="H11:H43" si="5">1*K11</f>
        <v>-6142</v>
      </c>
      <c r="I11" s="51" t="s">
        <v>59</v>
      </c>
      <c r="J11" s="52" t="s">
        <v>60</v>
      </c>
      <c r="K11" s="51">
        <v>-6142</v>
      </c>
      <c r="L11" s="51" t="s">
        <v>61</v>
      </c>
      <c r="M11" s="52" t="s">
        <v>62</v>
      </c>
      <c r="N11" s="52" t="s">
        <v>63</v>
      </c>
      <c r="O11" s="53" t="s">
        <v>64</v>
      </c>
      <c r="P11" s="54" t="s">
        <v>65</v>
      </c>
    </row>
    <row r="12" spans="1:16" ht="12.75" customHeight="1" thickBot="1">
      <c r="A12" s="42" t="str">
        <f t="shared" si="0"/>
        <v>IBVS 3536 </v>
      </c>
      <c r="B12" s="2" t="str">
        <f t="shared" si="1"/>
        <v>II</v>
      </c>
      <c r="C12" s="42">
        <f t="shared" si="2"/>
        <v>48139.793599999997</v>
      </c>
      <c r="D12" s="10" t="str">
        <f t="shared" si="3"/>
        <v>vis</v>
      </c>
      <c r="E12" s="50">
        <f>VLOOKUP(C12,Active!C$21:E$972,3,FALSE)</f>
        <v>-1.488235211291979</v>
      </c>
      <c r="F12" s="2" t="s">
        <v>57</v>
      </c>
      <c r="G12" s="10" t="str">
        <f t="shared" si="4"/>
        <v>48139.7936</v>
      </c>
      <c r="H12" s="42">
        <f t="shared" si="5"/>
        <v>-6140.5</v>
      </c>
      <c r="I12" s="51" t="s">
        <v>66</v>
      </c>
      <c r="J12" s="52" t="s">
        <v>67</v>
      </c>
      <c r="K12" s="51">
        <v>-6140.5</v>
      </c>
      <c r="L12" s="51" t="s">
        <v>68</v>
      </c>
      <c r="M12" s="52" t="s">
        <v>62</v>
      </c>
      <c r="N12" s="52" t="s">
        <v>63</v>
      </c>
      <c r="O12" s="53" t="s">
        <v>64</v>
      </c>
      <c r="P12" s="54" t="s">
        <v>65</v>
      </c>
    </row>
    <row r="13" spans="1:16" ht="12.75" customHeight="1" thickBot="1">
      <c r="A13" s="42" t="str">
        <f t="shared" si="0"/>
        <v>IBVS 3536 </v>
      </c>
      <c r="B13" s="2" t="str">
        <f t="shared" si="1"/>
        <v>I</v>
      </c>
      <c r="C13" s="42">
        <f t="shared" si="2"/>
        <v>48140.8511</v>
      </c>
      <c r="D13" s="10" t="str">
        <f t="shared" si="3"/>
        <v>vis</v>
      </c>
      <c r="E13" s="50">
        <f>VLOOKUP(C13,Active!C$21:E$972,3,FALSE)</f>
        <v>8.4486812931360141E-4</v>
      </c>
      <c r="F13" s="2" t="s">
        <v>57</v>
      </c>
      <c r="G13" s="10" t="str">
        <f t="shared" si="4"/>
        <v>48140.8511</v>
      </c>
      <c r="H13" s="42">
        <f t="shared" si="5"/>
        <v>-6139</v>
      </c>
      <c r="I13" s="51" t="s">
        <v>69</v>
      </c>
      <c r="J13" s="52" t="s">
        <v>70</v>
      </c>
      <c r="K13" s="51">
        <v>-6139</v>
      </c>
      <c r="L13" s="51" t="s">
        <v>71</v>
      </c>
      <c r="M13" s="52" t="s">
        <v>62</v>
      </c>
      <c r="N13" s="52" t="s">
        <v>63</v>
      </c>
      <c r="O13" s="53" t="s">
        <v>64</v>
      </c>
      <c r="P13" s="54" t="s">
        <v>65</v>
      </c>
    </row>
    <row r="14" spans="1:16" ht="12.75" customHeight="1" thickBot="1">
      <c r="A14" s="42" t="str">
        <f t="shared" si="0"/>
        <v>IBVS 3536 </v>
      </c>
      <c r="B14" s="2" t="str">
        <f t="shared" si="1"/>
        <v>II</v>
      </c>
      <c r="C14" s="42">
        <f t="shared" si="2"/>
        <v>48144.7621</v>
      </c>
      <c r="D14" s="10" t="str">
        <f t="shared" si="3"/>
        <v>vis</v>
      </c>
      <c r="E14" s="50">
        <f>VLOOKUP(C14,Active!C$21:E$972,3,FALSE)</f>
        <v>5.5079769632615472</v>
      </c>
      <c r="F14" s="2" t="s">
        <v>57</v>
      </c>
      <c r="G14" s="10" t="str">
        <f t="shared" si="4"/>
        <v>48144.7621</v>
      </c>
      <c r="H14" s="42">
        <f t="shared" si="5"/>
        <v>-6133.5</v>
      </c>
      <c r="I14" s="51" t="s">
        <v>72</v>
      </c>
      <c r="J14" s="52" t="s">
        <v>73</v>
      </c>
      <c r="K14" s="51">
        <v>-6133.5</v>
      </c>
      <c r="L14" s="51" t="s">
        <v>74</v>
      </c>
      <c r="M14" s="52" t="s">
        <v>62</v>
      </c>
      <c r="N14" s="52" t="s">
        <v>63</v>
      </c>
      <c r="O14" s="53" t="s">
        <v>64</v>
      </c>
      <c r="P14" s="54" t="s">
        <v>65</v>
      </c>
    </row>
    <row r="15" spans="1:16" ht="12.75" customHeight="1" thickBot="1">
      <c r="A15" s="42" t="str">
        <f t="shared" si="0"/>
        <v>IBVS 3633 </v>
      </c>
      <c r="B15" s="2" t="str">
        <f t="shared" si="1"/>
        <v>I</v>
      </c>
      <c r="C15" s="42">
        <f t="shared" si="2"/>
        <v>48158.604800000001</v>
      </c>
      <c r="D15" s="10" t="str">
        <f t="shared" si="3"/>
        <v>vis</v>
      </c>
      <c r="E15" s="50">
        <f>VLOOKUP(C15,Active!C$21:E$972,3,FALSE)</f>
        <v>25.000070405678237</v>
      </c>
      <c r="F15" s="2" t="s">
        <v>57</v>
      </c>
      <c r="G15" s="10" t="str">
        <f t="shared" si="4"/>
        <v>48158.6048</v>
      </c>
      <c r="H15" s="42">
        <f t="shared" si="5"/>
        <v>-6114</v>
      </c>
      <c r="I15" s="51" t="s">
        <v>75</v>
      </c>
      <c r="J15" s="52" t="s">
        <v>76</v>
      </c>
      <c r="K15" s="51">
        <v>-6114</v>
      </c>
      <c r="L15" s="51" t="s">
        <v>61</v>
      </c>
      <c r="M15" s="52" t="s">
        <v>62</v>
      </c>
      <c r="N15" s="52" t="s">
        <v>63</v>
      </c>
      <c r="O15" s="53" t="s">
        <v>77</v>
      </c>
      <c r="P15" s="54" t="s">
        <v>78</v>
      </c>
    </row>
    <row r="16" spans="1:16" ht="12.75" customHeight="1" thickBot="1">
      <c r="A16" s="42" t="str">
        <f t="shared" si="0"/>
        <v> AAP 374,980 ff </v>
      </c>
      <c r="B16" s="2" t="str">
        <f t="shared" si="1"/>
        <v>I</v>
      </c>
      <c r="C16" s="42">
        <f t="shared" si="2"/>
        <v>51116.538500000002</v>
      </c>
      <c r="D16" s="10" t="str">
        <f t="shared" si="3"/>
        <v>vis</v>
      </c>
      <c r="E16" s="50">
        <f>VLOOKUP(C16,Active!C$21:E$972,3,FALSE)</f>
        <v>4190.1065941957586</v>
      </c>
      <c r="F16" s="2" t="s">
        <v>57</v>
      </c>
      <c r="G16" s="10" t="str">
        <f t="shared" si="4"/>
        <v>51116.5385</v>
      </c>
      <c r="H16" s="42">
        <f t="shared" si="5"/>
        <v>-1949</v>
      </c>
      <c r="I16" s="51" t="s">
        <v>110</v>
      </c>
      <c r="J16" s="52" t="s">
        <v>111</v>
      </c>
      <c r="K16" s="51">
        <v>-1949</v>
      </c>
      <c r="L16" s="51" t="s">
        <v>112</v>
      </c>
      <c r="M16" s="52" t="s">
        <v>62</v>
      </c>
      <c r="N16" s="52" t="s">
        <v>63</v>
      </c>
      <c r="O16" s="53" t="s">
        <v>97</v>
      </c>
      <c r="P16" s="53" t="s">
        <v>98</v>
      </c>
    </row>
    <row r="17" spans="1:16" ht="12.75" customHeight="1" thickBot="1">
      <c r="A17" s="42" t="str">
        <f t="shared" si="0"/>
        <v>IBVS 5887 </v>
      </c>
      <c r="B17" s="2" t="str">
        <f t="shared" si="1"/>
        <v>II</v>
      </c>
      <c r="C17" s="42">
        <f t="shared" si="2"/>
        <v>54666.412100000001</v>
      </c>
      <c r="D17" s="10" t="str">
        <f t="shared" si="3"/>
        <v>vis</v>
      </c>
      <c r="E17" s="50">
        <f>VLOOKUP(C17,Active!C$21:E$972,3,FALSE)</f>
        <v>9188.7317121252672</v>
      </c>
      <c r="F17" s="2" t="s">
        <v>57</v>
      </c>
      <c r="G17" s="10" t="str">
        <f t="shared" si="4"/>
        <v>54666.4121</v>
      </c>
      <c r="H17" s="42">
        <f t="shared" si="5"/>
        <v>3049.5</v>
      </c>
      <c r="I17" s="51" t="s">
        <v>138</v>
      </c>
      <c r="J17" s="52" t="s">
        <v>139</v>
      </c>
      <c r="K17" s="51">
        <v>3049.5</v>
      </c>
      <c r="L17" s="51" t="s">
        <v>140</v>
      </c>
      <c r="M17" s="52" t="s">
        <v>91</v>
      </c>
      <c r="N17" s="52" t="s">
        <v>141</v>
      </c>
      <c r="O17" s="53" t="s">
        <v>142</v>
      </c>
      <c r="P17" s="54" t="s">
        <v>143</v>
      </c>
    </row>
    <row r="18" spans="1:16" ht="12.75" customHeight="1" thickBot="1">
      <c r="A18" s="42" t="str">
        <f t="shared" si="0"/>
        <v>IBVS 5887 </v>
      </c>
      <c r="B18" s="2" t="str">
        <f t="shared" si="1"/>
        <v>I</v>
      </c>
      <c r="C18" s="42">
        <f t="shared" si="2"/>
        <v>54667.4758</v>
      </c>
      <c r="D18" s="10" t="str">
        <f t="shared" si="3"/>
        <v>vis</v>
      </c>
      <c r="E18" s="50">
        <f>VLOOKUP(C18,Active!C$21:E$972,3,FALSE)</f>
        <v>9190.2295225086946</v>
      </c>
      <c r="F18" s="2" t="s">
        <v>57</v>
      </c>
      <c r="G18" s="10" t="str">
        <f t="shared" si="4"/>
        <v>54667.4758</v>
      </c>
      <c r="H18" s="42">
        <f t="shared" si="5"/>
        <v>3051</v>
      </c>
      <c r="I18" s="51" t="s">
        <v>144</v>
      </c>
      <c r="J18" s="52" t="s">
        <v>145</v>
      </c>
      <c r="K18" s="51">
        <v>3051</v>
      </c>
      <c r="L18" s="51" t="s">
        <v>115</v>
      </c>
      <c r="M18" s="52" t="s">
        <v>91</v>
      </c>
      <c r="N18" s="52" t="s">
        <v>141</v>
      </c>
      <c r="O18" s="53" t="s">
        <v>146</v>
      </c>
      <c r="P18" s="54" t="s">
        <v>143</v>
      </c>
    </row>
    <row r="19" spans="1:16" ht="12.75" customHeight="1" thickBot="1">
      <c r="A19" s="42" t="str">
        <f t="shared" si="0"/>
        <v>IBVS 5887 </v>
      </c>
      <c r="B19" s="2" t="str">
        <f t="shared" si="1"/>
        <v>I</v>
      </c>
      <c r="C19" s="42">
        <f t="shared" si="2"/>
        <v>54687.361599999997</v>
      </c>
      <c r="D19" s="10" t="str">
        <f t="shared" si="3"/>
        <v>vis</v>
      </c>
      <c r="E19" s="50">
        <f>VLOOKUP(C19,Active!C$21:E$972,3,FALSE)</f>
        <v>9218.2309869467827</v>
      </c>
      <c r="F19" s="2" t="s">
        <v>57</v>
      </c>
      <c r="G19" s="10" t="str">
        <f t="shared" si="4"/>
        <v>54687.3616</v>
      </c>
      <c r="H19" s="42">
        <f t="shared" si="5"/>
        <v>3079</v>
      </c>
      <c r="I19" s="51" t="s">
        <v>147</v>
      </c>
      <c r="J19" s="52" t="s">
        <v>148</v>
      </c>
      <c r="K19" s="51">
        <v>3079</v>
      </c>
      <c r="L19" s="51" t="s">
        <v>149</v>
      </c>
      <c r="M19" s="52" t="s">
        <v>91</v>
      </c>
      <c r="N19" s="52" t="s">
        <v>141</v>
      </c>
      <c r="O19" s="53" t="s">
        <v>150</v>
      </c>
      <c r="P19" s="54" t="s">
        <v>143</v>
      </c>
    </row>
    <row r="20" spans="1:16" ht="12.75" customHeight="1" thickBot="1">
      <c r="A20" s="42" t="str">
        <f t="shared" si="0"/>
        <v>IBVS 5887 </v>
      </c>
      <c r="B20" s="2" t="str">
        <f t="shared" si="1"/>
        <v>II</v>
      </c>
      <c r="C20" s="42">
        <f t="shared" si="2"/>
        <v>54720.384599999998</v>
      </c>
      <c r="D20" s="10" t="str">
        <f t="shared" si="3"/>
        <v>vis</v>
      </c>
      <c r="E20" s="50">
        <f>VLOOKUP(C20,Active!C$21:E$972,3,FALSE)</f>
        <v>9264.7311207175717</v>
      </c>
      <c r="F20" s="2" t="s">
        <v>57</v>
      </c>
      <c r="G20" s="10" t="str">
        <f t="shared" si="4"/>
        <v>54720.3846</v>
      </c>
      <c r="H20" s="42">
        <f t="shared" si="5"/>
        <v>3125.5</v>
      </c>
      <c r="I20" s="51" t="s">
        <v>151</v>
      </c>
      <c r="J20" s="52" t="s">
        <v>152</v>
      </c>
      <c r="K20" s="51">
        <v>3125.5</v>
      </c>
      <c r="L20" s="51" t="s">
        <v>129</v>
      </c>
      <c r="M20" s="52" t="s">
        <v>91</v>
      </c>
      <c r="N20" s="52" t="s">
        <v>141</v>
      </c>
      <c r="O20" s="53" t="s">
        <v>153</v>
      </c>
      <c r="P20" s="54" t="s">
        <v>143</v>
      </c>
    </row>
    <row r="21" spans="1:16" ht="12.75" customHeight="1" thickBot="1">
      <c r="A21" s="42" t="str">
        <f t="shared" si="0"/>
        <v>BAVM 231 </v>
      </c>
      <c r="B21" s="2" t="str">
        <f t="shared" si="1"/>
        <v>I</v>
      </c>
      <c r="C21" s="42">
        <f t="shared" si="2"/>
        <v>56177.330300000001</v>
      </c>
      <c r="D21" s="10" t="str">
        <f t="shared" si="3"/>
        <v>vis</v>
      </c>
      <c r="E21" s="50">
        <f>VLOOKUP(C21,Active!C$21:E$972,3,FALSE)</f>
        <v>11316.27610290494</v>
      </c>
      <c r="F21" s="2" t="s">
        <v>57</v>
      </c>
      <c r="G21" s="10" t="str">
        <f t="shared" si="4"/>
        <v>56177.3303</v>
      </c>
      <c r="H21" s="42">
        <f t="shared" si="5"/>
        <v>5177</v>
      </c>
      <c r="I21" s="51" t="s">
        <v>176</v>
      </c>
      <c r="J21" s="52" t="s">
        <v>177</v>
      </c>
      <c r="K21" s="51" t="s">
        <v>178</v>
      </c>
      <c r="L21" s="51" t="s">
        <v>179</v>
      </c>
      <c r="M21" s="52" t="s">
        <v>91</v>
      </c>
      <c r="N21" s="52" t="s">
        <v>180</v>
      </c>
      <c r="O21" s="53" t="s">
        <v>181</v>
      </c>
      <c r="P21" s="54" t="s">
        <v>182</v>
      </c>
    </row>
    <row r="22" spans="1:16" ht="12.75" customHeight="1" thickBot="1">
      <c r="A22" s="42" t="str">
        <f t="shared" si="0"/>
        <v>BAVM 234 </v>
      </c>
      <c r="B22" s="2" t="str">
        <f t="shared" si="1"/>
        <v>I</v>
      </c>
      <c r="C22" s="42">
        <f t="shared" si="2"/>
        <v>56495.497499999998</v>
      </c>
      <c r="D22" s="10" t="str">
        <f t="shared" si="3"/>
        <v>vis</v>
      </c>
      <c r="E22" s="50">
        <f>VLOOKUP(C22,Active!C$21:E$972,3,FALSE)</f>
        <v>11764.291648478529</v>
      </c>
      <c r="F22" s="2" t="s">
        <v>57</v>
      </c>
      <c r="G22" s="10" t="str">
        <f t="shared" si="4"/>
        <v>56495.4975</v>
      </c>
      <c r="H22" s="42">
        <f t="shared" si="5"/>
        <v>5625</v>
      </c>
      <c r="I22" s="51" t="s">
        <v>183</v>
      </c>
      <c r="J22" s="52" t="s">
        <v>184</v>
      </c>
      <c r="K22" s="51" t="s">
        <v>185</v>
      </c>
      <c r="L22" s="51" t="s">
        <v>186</v>
      </c>
      <c r="M22" s="52" t="s">
        <v>91</v>
      </c>
      <c r="N22" s="52" t="s">
        <v>157</v>
      </c>
      <c r="O22" s="53" t="s">
        <v>187</v>
      </c>
      <c r="P22" s="54" t="s">
        <v>188</v>
      </c>
    </row>
    <row r="23" spans="1:16" ht="12.75" customHeight="1" thickBot="1">
      <c r="A23" s="42" t="str">
        <f t="shared" si="0"/>
        <v>OEJV 0160 </v>
      </c>
      <c r="B23" s="2" t="str">
        <f t="shared" si="1"/>
        <v>II</v>
      </c>
      <c r="C23" s="42">
        <f t="shared" si="2"/>
        <v>56521.410060000002</v>
      </c>
      <c r="D23" s="10" t="str">
        <f t="shared" si="3"/>
        <v>vis</v>
      </c>
      <c r="E23" s="50">
        <f>VLOOKUP(C23,Active!C$21:E$972,3,FALSE)</f>
        <v>11800.779475336894</v>
      </c>
      <c r="F23" s="2" t="s">
        <v>57</v>
      </c>
      <c r="G23" s="10" t="str">
        <f t="shared" si="4"/>
        <v>56521.41006</v>
      </c>
      <c r="H23" s="42">
        <f t="shared" si="5"/>
        <v>5661.5</v>
      </c>
      <c r="I23" s="51" t="s">
        <v>189</v>
      </c>
      <c r="J23" s="52" t="s">
        <v>190</v>
      </c>
      <c r="K23" s="51" t="s">
        <v>191</v>
      </c>
      <c r="L23" s="51" t="s">
        <v>192</v>
      </c>
      <c r="M23" s="52" t="s">
        <v>91</v>
      </c>
      <c r="N23" s="52" t="s">
        <v>49</v>
      </c>
      <c r="O23" s="53" t="s">
        <v>193</v>
      </c>
      <c r="P23" s="54" t="s">
        <v>194</v>
      </c>
    </row>
    <row r="24" spans="1:16" ht="12.75" customHeight="1" thickBot="1">
      <c r="A24" s="42" t="str">
        <f t="shared" si="0"/>
        <v>BAVM 238 </v>
      </c>
      <c r="B24" s="2" t="str">
        <f t="shared" si="1"/>
        <v>I</v>
      </c>
      <c r="C24" s="42">
        <f t="shared" si="2"/>
        <v>56877.575299999997</v>
      </c>
      <c r="D24" s="10" t="str">
        <f t="shared" si="3"/>
        <v>vis</v>
      </c>
      <c r="E24" s="50">
        <f>VLOOKUP(C24,Active!C$21:E$972,3,FALSE)</f>
        <v>12302.300575918438</v>
      </c>
      <c r="F24" s="2" t="s">
        <v>57</v>
      </c>
      <c r="G24" s="10" t="str">
        <f t="shared" si="4"/>
        <v>56877.5753</v>
      </c>
      <c r="H24" s="42">
        <f t="shared" si="5"/>
        <v>6163</v>
      </c>
      <c r="I24" s="51" t="s">
        <v>195</v>
      </c>
      <c r="J24" s="52" t="s">
        <v>196</v>
      </c>
      <c r="K24" s="51" t="s">
        <v>197</v>
      </c>
      <c r="L24" s="51" t="s">
        <v>198</v>
      </c>
      <c r="M24" s="52" t="s">
        <v>91</v>
      </c>
      <c r="N24" s="52" t="s">
        <v>157</v>
      </c>
      <c r="O24" s="53" t="s">
        <v>187</v>
      </c>
      <c r="P24" s="54" t="s">
        <v>199</v>
      </c>
    </row>
    <row r="25" spans="1:16" ht="12.75" customHeight="1" thickBot="1">
      <c r="A25" s="42" t="str">
        <f t="shared" si="0"/>
        <v>IBVS 3633 </v>
      </c>
      <c r="B25" s="2" t="str">
        <f t="shared" si="1"/>
        <v>I</v>
      </c>
      <c r="C25" s="42">
        <f t="shared" si="2"/>
        <v>48182.731899999999</v>
      </c>
      <c r="D25" s="10" t="str">
        <f t="shared" si="3"/>
        <v>vis</v>
      </c>
      <c r="E25" s="50">
        <f>VLOOKUP(C25,Active!C$21:E$972,3,FALSE)</f>
        <v>58.973766844556089</v>
      </c>
      <c r="F25" s="2" t="s">
        <v>57</v>
      </c>
      <c r="G25" s="10" t="str">
        <f t="shared" si="4"/>
        <v>48182.7319</v>
      </c>
      <c r="H25" s="42">
        <f t="shared" si="5"/>
        <v>-6080</v>
      </c>
      <c r="I25" s="51" t="s">
        <v>79</v>
      </c>
      <c r="J25" s="52" t="s">
        <v>80</v>
      </c>
      <c r="K25" s="51">
        <v>-6080</v>
      </c>
      <c r="L25" s="51" t="s">
        <v>81</v>
      </c>
      <c r="M25" s="52" t="s">
        <v>62</v>
      </c>
      <c r="N25" s="52" t="s">
        <v>63</v>
      </c>
      <c r="O25" s="53" t="s">
        <v>77</v>
      </c>
      <c r="P25" s="54" t="s">
        <v>78</v>
      </c>
    </row>
    <row r="26" spans="1:16" ht="12.75" customHeight="1" thickBot="1">
      <c r="A26" s="42" t="str">
        <f t="shared" si="0"/>
        <v>IBVS 3633 </v>
      </c>
      <c r="B26" s="2" t="str">
        <f t="shared" si="1"/>
        <v>I</v>
      </c>
      <c r="C26" s="42">
        <f t="shared" si="2"/>
        <v>48402.9</v>
      </c>
      <c r="D26" s="10" t="str">
        <f t="shared" si="3"/>
        <v>vis</v>
      </c>
      <c r="E26" s="50">
        <f>VLOOKUP(C26,Active!C$21:E$972,3,FALSE)</f>
        <v>368.995451793234</v>
      </c>
      <c r="F26" s="2" t="s">
        <v>57</v>
      </c>
      <c r="G26" s="10" t="str">
        <f t="shared" si="4"/>
        <v>48402.9000</v>
      </c>
      <c r="H26" s="42">
        <f t="shared" si="5"/>
        <v>-5770</v>
      </c>
      <c r="I26" s="51" t="s">
        <v>82</v>
      </c>
      <c r="J26" s="52" t="s">
        <v>83</v>
      </c>
      <c r="K26" s="51">
        <v>-5770</v>
      </c>
      <c r="L26" s="51" t="s">
        <v>84</v>
      </c>
      <c r="M26" s="52" t="s">
        <v>62</v>
      </c>
      <c r="N26" s="52" t="s">
        <v>63</v>
      </c>
      <c r="O26" s="53" t="s">
        <v>77</v>
      </c>
      <c r="P26" s="54" t="s">
        <v>78</v>
      </c>
    </row>
    <row r="27" spans="1:16" ht="12.75" customHeight="1" thickBot="1">
      <c r="A27" s="42" t="str">
        <f t="shared" si="0"/>
        <v>IBVS 3633 </v>
      </c>
      <c r="B27" s="2" t="str">
        <f t="shared" si="1"/>
        <v>II</v>
      </c>
      <c r="C27" s="42">
        <f t="shared" si="2"/>
        <v>48423.866600000001</v>
      </c>
      <c r="D27" s="10" t="str">
        <f t="shared" si="3"/>
        <v>vis</v>
      </c>
      <c r="E27" s="50">
        <f>VLOOKUP(C27,Active!C$21:E$972,3,FALSE)</f>
        <v>398.51880535646501</v>
      </c>
      <c r="F27" s="2" t="s">
        <v>57</v>
      </c>
      <c r="G27" s="10" t="str">
        <f t="shared" si="4"/>
        <v>48423.8666</v>
      </c>
      <c r="H27" s="42">
        <f t="shared" si="5"/>
        <v>-5740.5</v>
      </c>
      <c r="I27" s="51" t="s">
        <v>85</v>
      </c>
      <c r="J27" s="52" t="s">
        <v>86</v>
      </c>
      <c r="K27" s="51">
        <v>-5740.5</v>
      </c>
      <c r="L27" s="51" t="s">
        <v>87</v>
      </c>
      <c r="M27" s="52" t="s">
        <v>62</v>
      </c>
      <c r="N27" s="52" t="s">
        <v>63</v>
      </c>
      <c r="O27" s="53" t="s">
        <v>77</v>
      </c>
      <c r="P27" s="54" t="s">
        <v>78</v>
      </c>
    </row>
    <row r="28" spans="1:16" ht="12.75" customHeight="1" thickBot="1">
      <c r="A28" s="42" t="str">
        <f t="shared" si="0"/>
        <v>BAVM 225 </v>
      </c>
      <c r="B28" s="2" t="str">
        <f t="shared" si="1"/>
        <v>I</v>
      </c>
      <c r="C28" s="42">
        <f t="shared" si="2"/>
        <v>48830.44</v>
      </c>
      <c r="D28" s="10" t="str">
        <f t="shared" si="3"/>
        <v>vis</v>
      </c>
      <c r="E28" s="50">
        <f>VLOOKUP(C28,Active!C$21:E$972,3,FALSE)</f>
        <v>971.02031907853313</v>
      </c>
      <c r="F28" s="2" t="s">
        <v>57</v>
      </c>
      <c r="G28" s="10" t="str">
        <f t="shared" si="4"/>
        <v>48830.440</v>
      </c>
      <c r="H28" s="42">
        <f t="shared" si="5"/>
        <v>-5168</v>
      </c>
      <c r="I28" s="51" t="s">
        <v>88</v>
      </c>
      <c r="J28" s="52" t="s">
        <v>89</v>
      </c>
      <c r="K28" s="51">
        <v>-5168</v>
      </c>
      <c r="L28" s="51" t="s">
        <v>90</v>
      </c>
      <c r="M28" s="52" t="s">
        <v>91</v>
      </c>
      <c r="N28" s="52" t="s">
        <v>57</v>
      </c>
      <c r="O28" s="53" t="s">
        <v>92</v>
      </c>
      <c r="P28" s="54" t="s">
        <v>93</v>
      </c>
    </row>
    <row r="29" spans="1:16" ht="12.75" customHeight="1" thickBot="1">
      <c r="A29" s="42" t="str">
        <f t="shared" si="0"/>
        <v> AAP 374,980 ff </v>
      </c>
      <c r="B29" s="2" t="str">
        <f t="shared" si="1"/>
        <v>I</v>
      </c>
      <c r="C29" s="42">
        <f t="shared" si="2"/>
        <v>51089.550600000002</v>
      </c>
      <c r="D29" s="10" t="str">
        <f t="shared" si="3"/>
        <v>vis</v>
      </c>
      <c r="E29" s="50">
        <f>VLOOKUP(C29,Active!C$21:E$972,3,FALSE)</f>
        <v>4152.1045665122465</v>
      </c>
      <c r="F29" s="2" t="s">
        <v>57</v>
      </c>
      <c r="G29" s="10" t="str">
        <f t="shared" si="4"/>
        <v>51089.5506</v>
      </c>
      <c r="H29" s="42">
        <f t="shared" si="5"/>
        <v>-1987</v>
      </c>
      <c r="I29" s="51" t="s">
        <v>94</v>
      </c>
      <c r="J29" s="52" t="s">
        <v>95</v>
      </c>
      <c r="K29" s="51">
        <v>-1987</v>
      </c>
      <c r="L29" s="51" t="s">
        <v>96</v>
      </c>
      <c r="M29" s="52" t="s">
        <v>62</v>
      </c>
      <c r="N29" s="52" t="s">
        <v>63</v>
      </c>
      <c r="O29" s="53" t="s">
        <v>97</v>
      </c>
      <c r="P29" s="53" t="s">
        <v>98</v>
      </c>
    </row>
    <row r="30" spans="1:16" ht="12.75" customHeight="1" thickBot="1">
      <c r="A30" s="42" t="str">
        <f t="shared" si="0"/>
        <v>IBVS 5507 </v>
      </c>
      <c r="B30" s="2" t="str">
        <f t="shared" si="1"/>
        <v>II</v>
      </c>
      <c r="C30" s="42">
        <f t="shared" si="2"/>
        <v>51091.326699999998</v>
      </c>
      <c r="D30" s="10" t="str">
        <f t="shared" si="3"/>
        <v>vis</v>
      </c>
      <c r="E30" s="50">
        <f>VLOOKUP(C30,Active!C$21:E$972,3,FALSE)</f>
        <v>4154.6055169888868</v>
      </c>
      <c r="F30" s="2" t="s">
        <v>57</v>
      </c>
      <c r="G30" s="10" t="str">
        <f t="shared" si="4"/>
        <v>51091.3267</v>
      </c>
      <c r="H30" s="42">
        <f t="shared" si="5"/>
        <v>-1984.5</v>
      </c>
      <c r="I30" s="51" t="s">
        <v>99</v>
      </c>
      <c r="J30" s="52" t="s">
        <v>100</v>
      </c>
      <c r="K30" s="51">
        <v>-1984.5</v>
      </c>
      <c r="L30" s="51" t="s">
        <v>101</v>
      </c>
      <c r="M30" s="52" t="s">
        <v>62</v>
      </c>
      <c r="N30" s="52" t="s">
        <v>63</v>
      </c>
      <c r="O30" s="53" t="s">
        <v>102</v>
      </c>
      <c r="P30" s="54" t="s">
        <v>103</v>
      </c>
    </row>
    <row r="31" spans="1:16" ht="12.75" customHeight="1" thickBot="1">
      <c r="A31" s="42" t="str">
        <f t="shared" si="0"/>
        <v>IBVS 5507 </v>
      </c>
      <c r="B31" s="2" t="str">
        <f t="shared" si="1"/>
        <v>I</v>
      </c>
      <c r="C31" s="42">
        <f t="shared" si="2"/>
        <v>51091.681299999997</v>
      </c>
      <c r="D31" s="10" t="str">
        <f t="shared" si="3"/>
        <v>vis</v>
      </c>
      <c r="E31" s="50">
        <f>VLOOKUP(C31,Active!C$21:E$972,3,FALSE)</f>
        <v>4155.1048340538127</v>
      </c>
      <c r="F31" s="2" t="s">
        <v>57</v>
      </c>
      <c r="G31" s="10" t="str">
        <f t="shared" si="4"/>
        <v>51091.6813</v>
      </c>
      <c r="H31" s="42">
        <f t="shared" si="5"/>
        <v>-1984</v>
      </c>
      <c r="I31" s="51" t="s">
        <v>104</v>
      </c>
      <c r="J31" s="52" t="s">
        <v>105</v>
      </c>
      <c r="K31" s="51">
        <v>-1984</v>
      </c>
      <c r="L31" s="51" t="s">
        <v>106</v>
      </c>
      <c r="M31" s="52" t="s">
        <v>62</v>
      </c>
      <c r="N31" s="52" t="s">
        <v>63</v>
      </c>
      <c r="O31" s="53" t="s">
        <v>102</v>
      </c>
      <c r="P31" s="54" t="s">
        <v>103</v>
      </c>
    </row>
    <row r="32" spans="1:16" ht="12.75" customHeight="1" thickBot="1">
      <c r="A32" s="42" t="str">
        <f t="shared" si="0"/>
        <v> AAP 374,980 ff </v>
      </c>
      <c r="B32" s="2" t="str">
        <f t="shared" si="1"/>
        <v>II</v>
      </c>
      <c r="C32" s="42">
        <f t="shared" si="2"/>
        <v>51105.532599999999</v>
      </c>
      <c r="D32" s="10" t="str">
        <f t="shared" si="3"/>
        <v>vis</v>
      </c>
      <c r="E32" s="50">
        <f>VLOOKUP(C32,Active!C$21:E$972,3,FALSE)</f>
        <v>4174.6090372727631</v>
      </c>
      <c r="F32" s="2" t="s">
        <v>57</v>
      </c>
      <c r="G32" s="10" t="str">
        <f t="shared" si="4"/>
        <v>51105.5326</v>
      </c>
      <c r="H32" s="42">
        <f t="shared" si="5"/>
        <v>-1964.5</v>
      </c>
      <c r="I32" s="51" t="s">
        <v>107</v>
      </c>
      <c r="J32" s="52" t="s">
        <v>108</v>
      </c>
      <c r="K32" s="51">
        <v>-1964.5</v>
      </c>
      <c r="L32" s="51" t="s">
        <v>109</v>
      </c>
      <c r="M32" s="52" t="s">
        <v>62</v>
      </c>
      <c r="N32" s="52" t="s">
        <v>63</v>
      </c>
      <c r="O32" s="53" t="s">
        <v>97</v>
      </c>
      <c r="P32" s="53" t="s">
        <v>98</v>
      </c>
    </row>
    <row r="33" spans="1:16" ht="12.75" customHeight="1" thickBot="1">
      <c r="A33" s="42" t="str">
        <f t="shared" si="0"/>
        <v>IBVS 5507 </v>
      </c>
      <c r="B33" s="2" t="str">
        <f t="shared" si="1"/>
        <v>I</v>
      </c>
      <c r="C33" s="42">
        <f t="shared" si="2"/>
        <v>51299.766600000003</v>
      </c>
      <c r="D33" s="10" t="str">
        <f t="shared" si="3"/>
        <v>vis</v>
      </c>
      <c r="E33" s="50">
        <f>VLOOKUP(C33,Active!C$21:E$972,3,FALSE)</f>
        <v>4448.1125645972124</v>
      </c>
      <c r="F33" s="2" t="s">
        <v>57</v>
      </c>
      <c r="G33" s="10" t="str">
        <f t="shared" si="4"/>
        <v>51299.7666</v>
      </c>
      <c r="H33" s="42">
        <f t="shared" si="5"/>
        <v>-1691</v>
      </c>
      <c r="I33" s="51" t="s">
        <v>113</v>
      </c>
      <c r="J33" s="52" t="s">
        <v>114</v>
      </c>
      <c r="K33" s="51">
        <v>-1691</v>
      </c>
      <c r="L33" s="51" t="s">
        <v>115</v>
      </c>
      <c r="M33" s="52" t="s">
        <v>62</v>
      </c>
      <c r="N33" s="52" t="s">
        <v>63</v>
      </c>
      <c r="O33" s="53" t="s">
        <v>102</v>
      </c>
      <c r="P33" s="54" t="s">
        <v>103</v>
      </c>
    </row>
    <row r="34" spans="1:16" ht="12.75" customHeight="1" thickBot="1">
      <c r="A34" s="42" t="str">
        <f t="shared" si="0"/>
        <v>IBVS 5507 </v>
      </c>
      <c r="B34" s="2" t="str">
        <f t="shared" si="1"/>
        <v>II</v>
      </c>
      <c r="C34" s="42">
        <f t="shared" si="2"/>
        <v>51353.386100000003</v>
      </c>
      <c r="D34" s="10" t="str">
        <f t="shared" si="3"/>
        <v>vis</v>
      </c>
      <c r="E34" s="50">
        <f>VLOOKUP(C34,Active!C$21:E$972,3,FALSE)</f>
        <v>4523.6149091062744</v>
      </c>
      <c r="F34" s="2" t="s">
        <v>57</v>
      </c>
      <c r="G34" s="10" t="str">
        <f t="shared" si="4"/>
        <v>51353.3861</v>
      </c>
      <c r="H34" s="42">
        <f t="shared" si="5"/>
        <v>-1615.5</v>
      </c>
      <c r="I34" s="51" t="s">
        <v>116</v>
      </c>
      <c r="J34" s="52" t="s">
        <v>117</v>
      </c>
      <c r="K34" s="51">
        <v>-1615.5</v>
      </c>
      <c r="L34" s="51" t="s">
        <v>118</v>
      </c>
      <c r="M34" s="52" t="s">
        <v>62</v>
      </c>
      <c r="N34" s="52" t="s">
        <v>63</v>
      </c>
      <c r="O34" s="53" t="s">
        <v>102</v>
      </c>
      <c r="P34" s="54" t="s">
        <v>103</v>
      </c>
    </row>
    <row r="35" spans="1:16" ht="12.75" customHeight="1" thickBot="1">
      <c r="A35" s="42" t="str">
        <f t="shared" si="0"/>
        <v>IBVS 5507 </v>
      </c>
      <c r="B35" s="2" t="str">
        <f t="shared" si="1"/>
        <v>I</v>
      </c>
      <c r="C35" s="42">
        <f t="shared" si="2"/>
        <v>51353.740700000002</v>
      </c>
      <c r="D35" s="10" t="str">
        <f t="shared" si="3"/>
        <v>vis</v>
      </c>
      <c r="E35" s="50">
        <f>VLOOKUP(C35,Active!C$21:E$972,3,FALSE)</f>
        <v>4524.1142261712012</v>
      </c>
      <c r="F35" s="2" t="s">
        <v>57</v>
      </c>
      <c r="G35" s="10" t="str">
        <f t="shared" si="4"/>
        <v>51353.7407</v>
      </c>
      <c r="H35" s="42">
        <f t="shared" si="5"/>
        <v>-1615</v>
      </c>
      <c r="I35" s="51" t="s">
        <v>119</v>
      </c>
      <c r="J35" s="52" t="s">
        <v>120</v>
      </c>
      <c r="K35" s="51">
        <v>-1615</v>
      </c>
      <c r="L35" s="51" t="s">
        <v>121</v>
      </c>
      <c r="M35" s="52" t="s">
        <v>62</v>
      </c>
      <c r="N35" s="52" t="s">
        <v>63</v>
      </c>
      <c r="O35" s="53" t="s">
        <v>102</v>
      </c>
      <c r="P35" s="54" t="s">
        <v>103</v>
      </c>
    </row>
    <row r="36" spans="1:16" ht="12.75" customHeight="1" thickBot="1">
      <c r="A36" s="42" t="str">
        <f t="shared" si="0"/>
        <v>IBVS 5507 </v>
      </c>
      <c r="B36" s="2" t="str">
        <f t="shared" si="1"/>
        <v>II</v>
      </c>
      <c r="C36" s="42">
        <f t="shared" si="2"/>
        <v>51431.511299999998</v>
      </c>
      <c r="D36" s="10" t="str">
        <f t="shared" si="3"/>
        <v>vis</v>
      </c>
      <c r="E36" s="50">
        <f>VLOOKUP(C36,Active!C$21:E$972,3,FALSE)</f>
        <v>4633.6240618443444</v>
      </c>
      <c r="F36" s="2" t="s">
        <v>57</v>
      </c>
      <c r="G36" s="10" t="str">
        <f t="shared" si="4"/>
        <v>51431.5113</v>
      </c>
      <c r="H36" s="42">
        <f t="shared" si="5"/>
        <v>-1505.5</v>
      </c>
      <c r="I36" s="51" t="s">
        <v>122</v>
      </c>
      <c r="J36" s="52" t="s">
        <v>123</v>
      </c>
      <c r="K36" s="51">
        <v>-1505.5</v>
      </c>
      <c r="L36" s="51" t="s">
        <v>124</v>
      </c>
      <c r="M36" s="52" t="s">
        <v>62</v>
      </c>
      <c r="N36" s="52" t="s">
        <v>63</v>
      </c>
      <c r="O36" s="53" t="s">
        <v>102</v>
      </c>
      <c r="P36" s="54" t="s">
        <v>103</v>
      </c>
    </row>
    <row r="37" spans="1:16" ht="12.75" customHeight="1" thickBot="1">
      <c r="A37" s="42" t="str">
        <f t="shared" si="0"/>
        <v>IBVS 5507 </v>
      </c>
      <c r="B37" s="2" t="str">
        <f t="shared" si="1"/>
        <v>I</v>
      </c>
      <c r="C37" s="42">
        <f t="shared" si="2"/>
        <v>51431.861599999997</v>
      </c>
      <c r="D37" s="10" t="str">
        <f t="shared" si="3"/>
        <v>vis</v>
      </c>
      <c r="E37" s="50">
        <f>VLOOKUP(C37,Active!C$21:E$972,3,FALSE)</f>
        <v>4634.1173240210037</v>
      </c>
      <c r="F37" s="2" t="s">
        <v>57</v>
      </c>
      <c r="G37" s="10" t="str">
        <f t="shared" si="4"/>
        <v>51431.8616</v>
      </c>
      <c r="H37" s="42">
        <f t="shared" si="5"/>
        <v>-1505</v>
      </c>
      <c r="I37" s="51" t="s">
        <v>125</v>
      </c>
      <c r="J37" s="52" t="s">
        <v>126</v>
      </c>
      <c r="K37" s="51">
        <v>-1505</v>
      </c>
      <c r="L37" s="51" t="s">
        <v>101</v>
      </c>
      <c r="M37" s="52" t="s">
        <v>62</v>
      </c>
      <c r="N37" s="52" t="s">
        <v>63</v>
      </c>
      <c r="O37" s="53" t="s">
        <v>102</v>
      </c>
      <c r="P37" s="54" t="s">
        <v>103</v>
      </c>
    </row>
    <row r="38" spans="1:16" ht="12.75" customHeight="1" thickBot="1">
      <c r="A38" s="42" t="str">
        <f t="shared" si="0"/>
        <v>VSB 45 </v>
      </c>
      <c r="B38" s="2" t="str">
        <f t="shared" si="1"/>
        <v>I</v>
      </c>
      <c r="C38" s="42">
        <f t="shared" si="2"/>
        <v>53982.144699999997</v>
      </c>
      <c r="D38" s="10" t="str">
        <f t="shared" si="3"/>
        <v>vis</v>
      </c>
      <c r="E38" s="50">
        <f>VLOOKUP(C38,Active!C$21:E$972,3,FALSE)</f>
        <v>8225.2055141726578</v>
      </c>
      <c r="F38" s="2" t="s">
        <v>57</v>
      </c>
      <c r="G38" s="10" t="str">
        <f t="shared" si="4"/>
        <v>53982.1447</v>
      </c>
      <c r="H38" s="42">
        <f t="shared" si="5"/>
        <v>2086</v>
      </c>
      <c r="I38" s="51" t="s">
        <v>127</v>
      </c>
      <c r="J38" s="52" t="s">
        <v>128</v>
      </c>
      <c r="K38" s="51">
        <v>2086</v>
      </c>
      <c r="L38" s="51" t="s">
        <v>129</v>
      </c>
      <c r="M38" s="52" t="s">
        <v>62</v>
      </c>
      <c r="N38" s="52" t="s">
        <v>63</v>
      </c>
      <c r="O38" s="53" t="s">
        <v>130</v>
      </c>
      <c r="P38" s="54" t="s">
        <v>131</v>
      </c>
    </row>
    <row r="39" spans="1:16" ht="12.75" customHeight="1" thickBot="1">
      <c r="A39" s="42" t="str">
        <f t="shared" si="0"/>
        <v>VSB 46 </v>
      </c>
      <c r="B39" s="2" t="str">
        <f t="shared" si="1"/>
        <v>II</v>
      </c>
      <c r="C39" s="42">
        <f t="shared" si="2"/>
        <v>54351.089699999997</v>
      </c>
      <c r="D39" s="10" t="str">
        <f t="shared" si="3"/>
        <v>vis</v>
      </c>
      <c r="E39" s="50">
        <f>VLOOKUP(C39,Active!C$21:E$972,3,FALSE)</f>
        <v>8744.7219679794925</v>
      </c>
      <c r="F39" s="2" t="s">
        <v>57</v>
      </c>
      <c r="G39" s="10" t="str">
        <f t="shared" si="4"/>
        <v>54351.0897</v>
      </c>
      <c r="H39" s="42">
        <f t="shared" si="5"/>
        <v>2605.5</v>
      </c>
      <c r="I39" s="51" t="s">
        <v>132</v>
      </c>
      <c r="J39" s="52" t="s">
        <v>133</v>
      </c>
      <c r="K39" s="51">
        <v>2605.5</v>
      </c>
      <c r="L39" s="51" t="s">
        <v>134</v>
      </c>
      <c r="M39" s="52" t="s">
        <v>91</v>
      </c>
      <c r="N39" s="52" t="s">
        <v>135</v>
      </c>
      <c r="O39" s="53" t="s">
        <v>136</v>
      </c>
      <c r="P39" s="54" t="s">
        <v>137</v>
      </c>
    </row>
    <row r="40" spans="1:16" ht="12.75" customHeight="1" thickBot="1">
      <c r="A40" s="42" t="str">
        <f t="shared" si="0"/>
        <v>BAVM 212 </v>
      </c>
      <c r="B40" s="2" t="str">
        <f t="shared" si="1"/>
        <v>II</v>
      </c>
      <c r="C40" s="42">
        <f t="shared" si="2"/>
        <v>55041.387799999997</v>
      </c>
      <c r="D40" s="10" t="str">
        <f t="shared" si="3"/>
        <v>vis</v>
      </c>
      <c r="E40" s="50">
        <f>VLOOKUP(C40,Active!C$21:E$972,3,FALSE)</f>
        <v>9716.7400763197493</v>
      </c>
      <c r="F40" s="2" t="s">
        <v>57</v>
      </c>
      <c r="G40" s="10" t="str">
        <f t="shared" si="4"/>
        <v>55041.3878</v>
      </c>
      <c r="H40" s="42">
        <f t="shared" si="5"/>
        <v>3577.5</v>
      </c>
      <c r="I40" s="51" t="s">
        <v>154</v>
      </c>
      <c r="J40" s="52" t="s">
        <v>155</v>
      </c>
      <c r="K40" s="51">
        <v>3577.5</v>
      </c>
      <c r="L40" s="51" t="s">
        <v>156</v>
      </c>
      <c r="M40" s="52" t="s">
        <v>91</v>
      </c>
      <c r="N40" s="52" t="s">
        <v>157</v>
      </c>
      <c r="O40" s="53" t="s">
        <v>158</v>
      </c>
      <c r="P40" s="54" t="s">
        <v>159</v>
      </c>
    </row>
    <row r="41" spans="1:16" ht="12.75" customHeight="1" thickBot="1">
      <c r="A41" s="42" t="str">
        <f t="shared" si="0"/>
        <v>VSB 51 </v>
      </c>
      <c r="B41" s="2" t="str">
        <f t="shared" si="1"/>
        <v>II</v>
      </c>
      <c r="C41" s="42">
        <f t="shared" si="2"/>
        <v>55431.993799999997</v>
      </c>
      <c r="D41" s="10" t="str">
        <f t="shared" si="3"/>
        <v>vis</v>
      </c>
      <c r="E41" s="50">
        <f>VLOOKUP(C41,Active!C$21:E$972,3,FALSE)</f>
        <v>10266.757677739128</v>
      </c>
      <c r="F41" s="2" t="s">
        <v>57</v>
      </c>
      <c r="G41" s="10" t="str">
        <f t="shared" si="4"/>
        <v>55431.9938</v>
      </c>
      <c r="H41" s="42">
        <f t="shared" si="5"/>
        <v>4127.5</v>
      </c>
      <c r="I41" s="51" t="s">
        <v>160</v>
      </c>
      <c r="J41" s="52" t="s">
        <v>161</v>
      </c>
      <c r="K41" s="51" t="s">
        <v>162</v>
      </c>
      <c r="L41" s="51" t="s">
        <v>163</v>
      </c>
      <c r="M41" s="52" t="s">
        <v>91</v>
      </c>
      <c r="N41" s="52" t="s">
        <v>135</v>
      </c>
      <c r="O41" s="53" t="s">
        <v>164</v>
      </c>
      <c r="P41" s="54" t="s">
        <v>165</v>
      </c>
    </row>
    <row r="42" spans="1:16" ht="12.75" customHeight="1" thickBot="1">
      <c r="A42" s="42" t="str">
        <f t="shared" si="0"/>
        <v>VSB 55 </v>
      </c>
      <c r="B42" s="2" t="str">
        <f t="shared" si="1"/>
        <v>II</v>
      </c>
      <c r="C42" s="42">
        <f t="shared" si="2"/>
        <v>56140.052300000003</v>
      </c>
      <c r="D42" s="10" t="str">
        <f t="shared" si="3"/>
        <v>vis</v>
      </c>
      <c r="E42" s="50">
        <f>VLOOKUP(C42,Active!C$21:E$972,3,FALSE)</f>
        <v>11263.784445977728</v>
      </c>
      <c r="F42" s="2" t="s">
        <v>57</v>
      </c>
      <c r="G42" s="10" t="str">
        <f t="shared" si="4"/>
        <v>56140.0523</v>
      </c>
      <c r="H42" s="42">
        <f t="shared" si="5"/>
        <v>5124.5</v>
      </c>
      <c r="I42" s="51" t="s">
        <v>166</v>
      </c>
      <c r="J42" s="52" t="s">
        <v>167</v>
      </c>
      <c r="K42" s="51" t="s">
        <v>168</v>
      </c>
      <c r="L42" s="51" t="s">
        <v>169</v>
      </c>
      <c r="M42" s="52" t="s">
        <v>91</v>
      </c>
      <c r="N42" s="52" t="s">
        <v>135</v>
      </c>
      <c r="O42" s="53" t="s">
        <v>164</v>
      </c>
      <c r="P42" s="54" t="s">
        <v>170</v>
      </c>
    </row>
    <row r="43" spans="1:16" ht="12.75" customHeight="1" thickBot="1">
      <c r="A43" s="42" t="str">
        <f t="shared" si="0"/>
        <v>VSB 55 </v>
      </c>
      <c r="B43" s="2" t="str">
        <f t="shared" si="1"/>
        <v>I</v>
      </c>
      <c r="C43" s="42">
        <f t="shared" si="2"/>
        <v>56141.114500000003</v>
      </c>
      <c r="D43" s="10" t="str">
        <f t="shared" si="3"/>
        <v>vis</v>
      </c>
      <c r="E43" s="50">
        <f>VLOOKUP(C43,Active!C$21:E$972,3,FALSE)</f>
        <v>11265.280144190832</v>
      </c>
      <c r="F43" s="2" t="s">
        <v>57</v>
      </c>
      <c r="G43" s="10" t="str">
        <f t="shared" si="4"/>
        <v>56141.1145</v>
      </c>
      <c r="H43" s="42">
        <f t="shared" si="5"/>
        <v>5126</v>
      </c>
      <c r="I43" s="51" t="s">
        <v>171</v>
      </c>
      <c r="J43" s="52" t="s">
        <v>172</v>
      </c>
      <c r="K43" s="51" t="s">
        <v>173</v>
      </c>
      <c r="L43" s="51" t="s">
        <v>174</v>
      </c>
      <c r="M43" s="52" t="s">
        <v>91</v>
      </c>
      <c r="N43" s="52" t="s">
        <v>175</v>
      </c>
      <c r="O43" s="53" t="s">
        <v>164</v>
      </c>
      <c r="P43" s="54" t="s">
        <v>170</v>
      </c>
    </row>
    <row r="44" spans="1:16">
      <c r="B44" s="2"/>
      <c r="F44" s="2"/>
    </row>
    <row r="45" spans="1:16">
      <c r="B45" s="2"/>
      <c r="F45" s="2"/>
    </row>
    <row r="46" spans="1:16">
      <c r="B46" s="2"/>
      <c r="F46" s="2"/>
    </row>
    <row r="47" spans="1:16">
      <c r="B47" s="2"/>
      <c r="F47" s="2"/>
    </row>
    <row r="48" spans="1:1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</sheetData>
  <phoneticPr fontId="8" type="noConversion"/>
  <hyperlinks>
    <hyperlink ref="A3" r:id="rId1"/>
    <hyperlink ref="P11" r:id="rId2" display="http://www.konkoly.hu/cgi-bin/IBVS?3536"/>
    <hyperlink ref="P12" r:id="rId3" display="http://www.konkoly.hu/cgi-bin/IBVS?3536"/>
    <hyperlink ref="P13" r:id="rId4" display="http://www.konkoly.hu/cgi-bin/IBVS?3536"/>
    <hyperlink ref="P14" r:id="rId5" display="http://www.konkoly.hu/cgi-bin/IBVS?3536"/>
    <hyperlink ref="P15" r:id="rId6" display="http://www.konkoly.hu/cgi-bin/IBVS?3633"/>
    <hyperlink ref="P25" r:id="rId7" display="http://www.konkoly.hu/cgi-bin/IBVS?3633"/>
    <hyperlink ref="P26" r:id="rId8" display="http://www.konkoly.hu/cgi-bin/IBVS?3633"/>
    <hyperlink ref="P27" r:id="rId9" display="http://www.konkoly.hu/cgi-bin/IBVS?3633"/>
    <hyperlink ref="P28" r:id="rId10" display="http://www.bav-astro.de/sfs/BAVM_link.php?BAVMnr=225"/>
    <hyperlink ref="P30" r:id="rId11" display="http://www.konkoly.hu/cgi-bin/IBVS?5507"/>
    <hyperlink ref="P31" r:id="rId12" display="http://www.konkoly.hu/cgi-bin/IBVS?5507"/>
    <hyperlink ref="P33" r:id="rId13" display="http://www.konkoly.hu/cgi-bin/IBVS?5507"/>
    <hyperlink ref="P34" r:id="rId14" display="http://www.konkoly.hu/cgi-bin/IBVS?5507"/>
    <hyperlink ref="P35" r:id="rId15" display="http://www.konkoly.hu/cgi-bin/IBVS?5507"/>
    <hyperlink ref="P36" r:id="rId16" display="http://www.konkoly.hu/cgi-bin/IBVS?5507"/>
    <hyperlink ref="P37" r:id="rId17" display="http://www.konkoly.hu/cgi-bin/IBVS?5507"/>
    <hyperlink ref="P38" r:id="rId18" display="http://vsolj.cetus-net.org/no45.pdf"/>
    <hyperlink ref="P39" r:id="rId19" display="http://vsolj.cetus-net.org/no46.pdf"/>
    <hyperlink ref="P17" r:id="rId20" display="http://www.konkoly.hu/cgi-bin/IBVS?5887"/>
    <hyperlink ref="P18" r:id="rId21" display="http://www.konkoly.hu/cgi-bin/IBVS?5887"/>
    <hyperlink ref="P19" r:id="rId22" display="http://www.konkoly.hu/cgi-bin/IBVS?5887"/>
    <hyperlink ref="P20" r:id="rId23" display="http://www.konkoly.hu/cgi-bin/IBVS?5887"/>
    <hyperlink ref="P40" r:id="rId24" display="http://www.bav-astro.de/sfs/BAVM_link.php?BAVMnr=212"/>
    <hyperlink ref="P41" r:id="rId25" display="http://vsolj.cetus-net.org/vsoljno51.pdf"/>
    <hyperlink ref="P42" r:id="rId26" display="http://vsolj.cetus-net.org/vsoljno55.pdf"/>
    <hyperlink ref="P43" r:id="rId27" display="http://vsolj.cetus-net.org/vsoljno55.pdf"/>
    <hyperlink ref="P21" r:id="rId28" display="http://www.bav-astro.de/sfs/BAVM_link.php?BAVMnr=231"/>
    <hyperlink ref="P22" r:id="rId29" display="http://www.bav-astro.de/sfs/BAVM_link.php?BAVMnr=234"/>
    <hyperlink ref="P23" r:id="rId30" display="http://var.astro.cz/oejv/issues/oejv0160.pdf"/>
    <hyperlink ref="P24" r:id="rId3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2023-01-01T05:29:54Z</dcterms:modified>
</cp:coreProperties>
</file>