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030567BF-97EA-41D2-99C9-241EF09F67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48" i="1" l="1"/>
  <c r="F48" i="1" s="1"/>
  <c r="G48" i="1" s="1"/>
  <c r="K48" i="1" s="1"/>
  <c r="Q48" i="1"/>
  <c r="E49" i="1"/>
  <c r="F49" i="1"/>
  <c r="G49" i="1" s="1"/>
  <c r="K49" i="1" s="1"/>
  <c r="Q49" i="1"/>
  <c r="E26" i="1"/>
  <c r="F26" i="1"/>
  <c r="E29" i="1"/>
  <c r="F29" i="1"/>
  <c r="E31" i="1"/>
  <c r="B31" i="1"/>
  <c r="F31" i="1"/>
  <c r="G31" i="1"/>
  <c r="J31" i="1"/>
  <c r="E34" i="1"/>
  <c r="B34" i="1"/>
  <c r="E37" i="1"/>
  <c r="F37" i="1"/>
  <c r="E39" i="1"/>
  <c r="B39" i="1"/>
  <c r="F39" i="1"/>
  <c r="G39" i="1"/>
  <c r="J39" i="1"/>
  <c r="E42" i="1"/>
  <c r="B42" i="1"/>
  <c r="Q45" i="1"/>
  <c r="Q46" i="1"/>
  <c r="Q47" i="1"/>
  <c r="C7" i="1"/>
  <c r="E45" i="1"/>
  <c r="F45" i="1"/>
  <c r="C8" i="1"/>
  <c r="E38" i="1"/>
  <c r="G11" i="1"/>
  <c r="F1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B26" i="1"/>
  <c r="B29" i="1"/>
  <c r="B37" i="1"/>
  <c r="Q43" i="1"/>
  <c r="Q44" i="1"/>
  <c r="E14" i="1"/>
  <c r="E15" i="1" s="1"/>
  <c r="C17" i="1"/>
  <c r="Q21" i="1"/>
  <c r="F38" i="1"/>
  <c r="G38" i="1"/>
  <c r="J38" i="1"/>
  <c r="B38" i="1"/>
  <c r="F42" i="1"/>
  <c r="G42" i="1"/>
  <c r="J42" i="1"/>
  <c r="F34" i="1"/>
  <c r="G34" i="1"/>
  <c r="J34" i="1"/>
  <c r="E47" i="1"/>
  <c r="F47" i="1"/>
  <c r="E23" i="1"/>
  <c r="E44" i="1"/>
  <c r="F44" i="1"/>
  <c r="G44" i="1"/>
  <c r="J44" i="1"/>
  <c r="E36" i="1"/>
  <c r="E28" i="1"/>
  <c r="E46" i="1"/>
  <c r="F46" i="1"/>
  <c r="G46" i="1"/>
  <c r="J46" i="1"/>
  <c r="E21" i="1"/>
  <c r="F21" i="1"/>
  <c r="G21" i="1"/>
  <c r="H21" i="1"/>
  <c r="E41" i="1"/>
  <c r="E33" i="1"/>
  <c r="E25" i="1"/>
  <c r="E30" i="1"/>
  <c r="E22" i="1"/>
  <c r="G45" i="1"/>
  <c r="J45" i="1"/>
  <c r="E43" i="1"/>
  <c r="F43" i="1"/>
  <c r="G43" i="1"/>
  <c r="I43" i="1"/>
  <c r="G37" i="1"/>
  <c r="J37" i="1"/>
  <c r="E35" i="1"/>
  <c r="G29" i="1"/>
  <c r="J29" i="1"/>
  <c r="E27" i="1"/>
  <c r="G47" i="1"/>
  <c r="J47" i="1"/>
  <c r="E40" i="1"/>
  <c r="E32" i="1"/>
  <c r="G26" i="1"/>
  <c r="J26" i="1"/>
  <c r="E24" i="1"/>
  <c r="B25" i="1"/>
  <c r="F25" i="1"/>
  <c r="G25" i="1"/>
  <c r="J25" i="1"/>
  <c r="F40" i="1"/>
  <c r="G40" i="1"/>
  <c r="J40" i="1"/>
  <c r="B40" i="1"/>
  <c r="B41" i="1"/>
  <c r="F41" i="1"/>
  <c r="G41" i="1"/>
  <c r="J41" i="1"/>
  <c r="F24" i="1"/>
  <c r="G24" i="1"/>
  <c r="J24" i="1"/>
  <c r="B24" i="1"/>
  <c r="B28" i="1"/>
  <c r="F28" i="1"/>
  <c r="G28" i="1"/>
  <c r="J28" i="1"/>
  <c r="F22" i="1"/>
  <c r="G22" i="1"/>
  <c r="B22" i="1"/>
  <c r="B23" i="1"/>
  <c r="F23" i="1"/>
  <c r="G23" i="1"/>
  <c r="J23" i="1"/>
  <c r="F27" i="1"/>
  <c r="G27" i="1"/>
  <c r="J27" i="1"/>
  <c r="B27" i="1"/>
  <c r="B30" i="1"/>
  <c r="F30" i="1"/>
  <c r="G30" i="1"/>
  <c r="J30" i="1"/>
  <c r="F35" i="1"/>
  <c r="G35" i="1"/>
  <c r="J35" i="1"/>
  <c r="B35" i="1"/>
  <c r="F32" i="1"/>
  <c r="G32" i="1"/>
  <c r="J32" i="1"/>
  <c r="B32" i="1"/>
  <c r="B33" i="1"/>
  <c r="F33" i="1"/>
  <c r="G33" i="1"/>
  <c r="J33" i="1"/>
  <c r="F36" i="1"/>
  <c r="G36" i="1"/>
  <c r="J36" i="1"/>
  <c r="B36" i="1"/>
  <c r="J22" i="1"/>
  <c r="C12" i="1"/>
  <c r="C16" i="1" l="1"/>
  <c r="D18" i="1" s="1"/>
  <c r="C11" i="1"/>
  <c r="O31" i="1" l="1"/>
  <c r="O37" i="1"/>
  <c r="O30" i="1"/>
  <c r="O45" i="1"/>
  <c r="O42" i="1"/>
  <c r="O40" i="1"/>
  <c r="O49" i="1"/>
  <c r="C15" i="1"/>
  <c r="E16" i="1" s="1"/>
  <c r="O46" i="1"/>
  <c r="O47" i="1"/>
  <c r="O48" i="1"/>
  <c r="O33" i="1"/>
  <c r="O28" i="1"/>
  <c r="O32" i="1"/>
  <c r="O21" i="1"/>
  <c r="O26" i="1"/>
  <c r="O35" i="1"/>
  <c r="O44" i="1"/>
  <c r="O27" i="1"/>
  <c r="O29" i="1"/>
  <c r="O38" i="1"/>
  <c r="O34" i="1"/>
  <c r="O43" i="1"/>
  <c r="O22" i="1"/>
  <c r="O36" i="1"/>
  <c r="O39" i="1"/>
  <c r="O23" i="1"/>
  <c r="O41" i="1"/>
  <c r="O24" i="1"/>
  <c r="O25" i="1"/>
  <c r="C18" i="1" l="1"/>
  <c r="E17" i="1"/>
</calcChain>
</file>

<file path=xl/sharedStrings.xml><?xml version="1.0" encoding="utf-8"?>
<sst xmlns="http://schemas.openxmlformats.org/spreadsheetml/2006/main" count="79" uniqueCount="55">
  <si>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</si>
  <si>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</si>
  <si>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</si>
  <si>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</si>
  <si>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</si>
  <si>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</si>
  <si>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</si>
  <si>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</si>
  <si>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</si>
  <si>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</si>
  <si>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</si>
  <si>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</si>
  <si>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</si>
  <si>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</si>
  <si>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</si>
  <si>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</si>
  <si>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</si>
  <si>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</si>
  <si>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</si>
  <si>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</si>
  <si>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</si>
  <si>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</si>
  <si>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</si>
  <si>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</si>
  <si>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</si>
  <si>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</si>
  <si>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</si>
  <si>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</si>
  <si>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</si>
  <si>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</si>
  <si>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</si>
  <si>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</si>
  <si>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</si>
  <si>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</si>
  <si>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</si>
  <si>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</si>
  <si>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</si>
  <si>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</si>
  <si>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V535 Ara / GSC 8737-2633</t>
  </si>
  <si>
    <t>Kreiner</t>
  </si>
  <si>
    <t>J.M. Kreiner, 2004, Acta Astronomica, vol. 54, pp 207-210.</t>
  </si>
  <si>
    <t>I</t>
  </si>
  <si>
    <t>GCVS</t>
  </si>
  <si>
    <t>OEJV</t>
  </si>
  <si>
    <t>EW</t>
  </si>
  <si>
    <t>Chambliss</t>
  </si>
  <si>
    <t>Schoffel</t>
  </si>
  <si>
    <t>Wolf</t>
  </si>
  <si>
    <t>IBVS 2805</t>
  </si>
  <si>
    <t>Chambliss, C. R.: 1967, Astron. J. 72, 512</t>
  </si>
  <si>
    <t>Chambliss, C. R.: 1969, Inf. Bull. Var. Stars No. 408</t>
  </si>
  <si>
    <t>OEJV 0177</t>
  </si>
  <si>
    <t>OEJV 0116</t>
  </si>
  <si>
    <t>JAVSO, 48, 250</t>
  </si>
  <si>
    <t>JAAVSO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</si>
</sst>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"/>
    <numFmt numFmtId="166" formatCode="0.0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1" xfId="0" applyFont="1" applyBorder="1" applyAlignment="1">
      <alignment vertical="center"/>
    </xf>
    <xf numFmtId="0" fontId="14" fillId="0" borderId="0" xfId="0" applyFont="1" applyAlignment="1">
      <alignment horizontal="left"/>
    </xf>
    <xf numFmtId="0" fontId="14" fillId="0" borderId="0" xfId="0" applyFont="1" applyAlignment="1"/>
    <xf numFmtId="14" fontId="14" fillId="0" borderId="0" xfId="0" applyNumberFormat="1" applyFont="1" applyAlignment="1"/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 vertical="top"/>
    </xf>
    <xf numFmtId="165" fontId="15" fillId="0" borderId="0" xfId="0" applyNumberFormat="1" applyFont="1" applyAlignment="1">
      <alignment horizontal="left" vertical="top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66" fontId="17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V535 Ara - O-C Diagr.</a:t>
            </a:r>
          </a:p>
        </c:rich>
      </c:tx>
      <c:layout>
        <c:manualLayout>
          <c:xMode val="edge"/>
          <c:yMode val="edge"/>
          <c:x val="0.3774436090225564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23">
                    <c:v>7.0000000000000001E-3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1E-3</c:v>
                  </c:pt>
                  <c:pt idx="27">
                    <c:v>1.3799999999999999E-3</c:v>
                  </c:pt>
                  <c:pt idx="28">
                    <c:v>1.3799999999999999E-3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23">
                    <c:v>7.0000000000000001E-3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1E-3</c:v>
                  </c:pt>
                  <c:pt idx="27">
                    <c:v>1.3799999999999999E-3</c:v>
                  </c:pt>
                  <c:pt idx="28">
                    <c:v>1.3799999999999999E-3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5</c:v>
                </c:pt>
                <c:pt idx="3">
                  <c:v>36.5</c:v>
                </c:pt>
                <c:pt idx="4">
                  <c:v>41.5</c:v>
                </c:pt>
                <c:pt idx="5">
                  <c:v>56</c:v>
                </c:pt>
                <c:pt idx="6">
                  <c:v>57.5</c:v>
                </c:pt>
                <c:pt idx="7">
                  <c:v>501.5</c:v>
                </c:pt>
                <c:pt idx="8">
                  <c:v>504.5</c:v>
                </c:pt>
                <c:pt idx="9">
                  <c:v>506</c:v>
                </c:pt>
                <c:pt idx="10">
                  <c:v>519</c:v>
                </c:pt>
                <c:pt idx="11">
                  <c:v>520.5</c:v>
                </c:pt>
                <c:pt idx="12">
                  <c:v>528.5</c:v>
                </c:pt>
                <c:pt idx="13">
                  <c:v>530</c:v>
                </c:pt>
                <c:pt idx="14">
                  <c:v>531.5</c:v>
                </c:pt>
                <c:pt idx="15">
                  <c:v>533</c:v>
                </c:pt>
                <c:pt idx="16">
                  <c:v>535</c:v>
                </c:pt>
                <c:pt idx="17">
                  <c:v>536.5</c:v>
                </c:pt>
                <c:pt idx="18">
                  <c:v>557</c:v>
                </c:pt>
                <c:pt idx="19">
                  <c:v>8208.5</c:v>
                </c:pt>
                <c:pt idx="20">
                  <c:v>10512</c:v>
                </c:pt>
                <c:pt idx="21">
                  <c:v>10531</c:v>
                </c:pt>
                <c:pt idx="22">
                  <c:v>20987</c:v>
                </c:pt>
                <c:pt idx="23">
                  <c:v>24954</c:v>
                </c:pt>
                <c:pt idx="24">
                  <c:v>27931</c:v>
                </c:pt>
                <c:pt idx="25">
                  <c:v>27939</c:v>
                </c:pt>
                <c:pt idx="26">
                  <c:v>27940.5</c:v>
                </c:pt>
                <c:pt idx="27">
                  <c:v>30698</c:v>
                </c:pt>
                <c:pt idx="28">
                  <c:v>30820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34-4B98-BB48-4CB726EF128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3">
                    <c:v>7.0000000000000001E-3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1E-3</c:v>
                  </c:pt>
                  <c:pt idx="27">
                    <c:v>1.3799999999999999E-3</c:v>
                  </c:pt>
                  <c:pt idx="28">
                    <c:v>1.3799999999999999E-3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3">
                    <c:v>7.0000000000000001E-3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1E-3</c:v>
                  </c:pt>
                  <c:pt idx="27">
                    <c:v>1.3799999999999999E-3</c:v>
                  </c:pt>
                  <c:pt idx="28">
                    <c:v>1.3799999999999999E-3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5</c:v>
                </c:pt>
                <c:pt idx="3">
                  <c:v>36.5</c:v>
                </c:pt>
                <c:pt idx="4">
                  <c:v>41.5</c:v>
                </c:pt>
                <c:pt idx="5">
                  <c:v>56</c:v>
                </c:pt>
                <c:pt idx="6">
                  <c:v>57.5</c:v>
                </c:pt>
                <c:pt idx="7">
                  <c:v>501.5</c:v>
                </c:pt>
                <c:pt idx="8">
                  <c:v>504.5</c:v>
                </c:pt>
                <c:pt idx="9">
                  <c:v>506</c:v>
                </c:pt>
                <c:pt idx="10">
                  <c:v>519</c:v>
                </c:pt>
                <c:pt idx="11">
                  <c:v>520.5</c:v>
                </c:pt>
                <c:pt idx="12">
                  <c:v>528.5</c:v>
                </c:pt>
                <c:pt idx="13">
                  <c:v>530</c:v>
                </c:pt>
                <c:pt idx="14">
                  <c:v>531.5</c:v>
                </c:pt>
                <c:pt idx="15">
                  <c:v>533</c:v>
                </c:pt>
                <c:pt idx="16">
                  <c:v>535</c:v>
                </c:pt>
                <c:pt idx="17">
                  <c:v>536.5</c:v>
                </c:pt>
                <c:pt idx="18">
                  <c:v>557</c:v>
                </c:pt>
                <c:pt idx="19">
                  <c:v>8208.5</c:v>
                </c:pt>
                <c:pt idx="20">
                  <c:v>10512</c:v>
                </c:pt>
                <c:pt idx="21">
                  <c:v>10531</c:v>
                </c:pt>
                <c:pt idx="22">
                  <c:v>20987</c:v>
                </c:pt>
                <c:pt idx="23">
                  <c:v>24954</c:v>
                </c:pt>
                <c:pt idx="24">
                  <c:v>27931</c:v>
                </c:pt>
                <c:pt idx="25">
                  <c:v>27939</c:v>
                </c:pt>
                <c:pt idx="26">
                  <c:v>27940.5</c:v>
                </c:pt>
                <c:pt idx="27">
                  <c:v>30698</c:v>
                </c:pt>
                <c:pt idx="28">
                  <c:v>30820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22">
                  <c:v>1.2232739994942676E-2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434-4B98-BB48-4CB726EF128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3">
                    <c:v>7.0000000000000001E-3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1E-3</c:v>
                  </c:pt>
                  <c:pt idx="27">
                    <c:v>1.3799999999999999E-3</c:v>
                  </c:pt>
                  <c:pt idx="28">
                    <c:v>1.3799999999999999E-3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3">
                    <c:v>7.0000000000000001E-3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1E-3</c:v>
                  </c:pt>
                  <c:pt idx="27">
                    <c:v>1.3799999999999999E-3</c:v>
                  </c:pt>
                  <c:pt idx="28">
                    <c:v>1.3799999999999999E-3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5</c:v>
                </c:pt>
                <c:pt idx="3">
                  <c:v>36.5</c:v>
                </c:pt>
                <c:pt idx="4">
                  <c:v>41.5</c:v>
                </c:pt>
                <c:pt idx="5">
                  <c:v>56</c:v>
                </c:pt>
                <c:pt idx="6">
                  <c:v>57.5</c:v>
                </c:pt>
                <c:pt idx="7">
                  <c:v>501.5</c:v>
                </c:pt>
                <c:pt idx="8">
                  <c:v>504.5</c:v>
                </c:pt>
                <c:pt idx="9">
                  <c:v>506</c:v>
                </c:pt>
                <c:pt idx="10">
                  <c:v>519</c:v>
                </c:pt>
                <c:pt idx="11">
                  <c:v>520.5</c:v>
                </c:pt>
                <c:pt idx="12">
                  <c:v>528.5</c:v>
                </c:pt>
                <c:pt idx="13">
                  <c:v>530</c:v>
                </c:pt>
                <c:pt idx="14">
                  <c:v>531.5</c:v>
                </c:pt>
                <c:pt idx="15">
                  <c:v>533</c:v>
                </c:pt>
                <c:pt idx="16">
                  <c:v>535</c:v>
                </c:pt>
                <c:pt idx="17">
                  <c:v>536.5</c:v>
                </c:pt>
                <c:pt idx="18">
                  <c:v>557</c:v>
                </c:pt>
                <c:pt idx="19">
                  <c:v>8208.5</c:v>
                </c:pt>
                <c:pt idx="20">
                  <c:v>10512</c:v>
                </c:pt>
                <c:pt idx="21">
                  <c:v>10531</c:v>
                </c:pt>
                <c:pt idx="22">
                  <c:v>20987</c:v>
                </c:pt>
                <c:pt idx="23">
                  <c:v>24954</c:v>
                </c:pt>
                <c:pt idx="24">
                  <c:v>27931</c:v>
                </c:pt>
                <c:pt idx="25">
                  <c:v>27939</c:v>
                </c:pt>
                <c:pt idx="26">
                  <c:v>27940.5</c:v>
                </c:pt>
                <c:pt idx="27">
                  <c:v>30698</c:v>
                </c:pt>
                <c:pt idx="28">
                  <c:v>30820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1">
                  <c:v>1.0495099995750934E-3</c:v>
                </c:pt>
                <c:pt idx="2">
                  <c:v>1.1950999905820936E-3</c:v>
                </c:pt>
                <c:pt idx="3">
                  <c:v>3.0142299947328866E-3</c:v>
                </c:pt>
                <c:pt idx="4">
                  <c:v>1.4093299978412688E-3</c:v>
                </c:pt>
                <c:pt idx="5">
                  <c:v>-8.5488000331679359E-4</c:v>
                </c:pt>
                <c:pt idx="6">
                  <c:v>-8.0634999903850257E-4</c:v>
                </c:pt>
                <c:pt idx="7">
                  <c:v>1.7585300010978244E-3</c:v>
                </c:pt>
                <c:pt idx="8">
                  <c:v>5.5558999883942306E-4</c:v>
                </c:pt>
                <c:pt idx="9">
                  <c:v>5.0411999836796895E-4</c:v>
                </c:pt>
                <c:pt idx="10">
                  <c:v>-7.086200057528913E-4</c:v>
                </c:pt>
                <c:pt idx="11">
                  <c:v>-5.6009000400081277E-4</c:v>
                </c:pt>
                <c:pt idx="12">
                  <c:v>1.3206999574322253E-4</c:v>
                </c:pt>
                <c:pt idx="13">
                  <c:v>-7.1939999907044694E-4</c:v>
                </c:pt>
                <c:pt idx="14">
                  <c:v>-1.0708699992392212E-3</c:v>
                </c:pt>
                <c:pt idx="15">
                  <c:v>-3.2233999809250236E-4</c:v>
                </c:pt>
                <c:pt idx="16">
                  <c:v>-6.2430000252788886E-4</c:v>
                </c:pt>
                <c:pt idx="17">
                  <c:v>-9.7577000269666314E-4</c:v>
                </c:pt>
                <c:pt idx="18">
                  <c:v>-1.2458600031095557E-3</c:v>
                </c:pt>
                <c:pt idx="19">
                  <c:v>-1.919433000148274E-2</c:v>
                </c:pt>
                <c:pt idx="20">
                  <c:v>1.4982400025473908E-3</c:v>
                </c:pt>
                <c:pt idx="21">
                  <c:v>1.7962000129045919E-4</c:v>
                </c:pt>
                <c:pt idx="23">
                  <c:v>3.724507999868365E-2</c:v>
                </c:pt>
                <c:pt idx="24">
                  <c:v>3.1227620063873474E-2</c:v>
                </c:pt>
                <c:pt idx="25">
                  <c:v>3.1819780211662874E-2</c:v>
                </c:pt>
                <c:pt idx="26">
                  <c:v>3.1868309881247114E-2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434-4B98-BB48-4CB726EF128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JAAVSO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3">
                    <c:v>7.0000000000000001E-3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1E-3</c:v>
                  </c:pt>
                  <c:pt idx="27">
                    <c:v>1.3799999999999999E-3</c:v>
                  </c:pt>
                  <c:pt idx="28">
                    <c:v>1.3799999999999999E-3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3">
                    <c:v>7.0000000000000001E-3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1E-3</c:v>
                  </c:pt>
                  <c:pt idx="27">
                    <c:v>1.3799999999999999E-3</c:v>
                  </c:pt>
                  <c:pt idx="28">
                    <c:v>1.3799999999999999E-3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5</c:v>
                </c:pt>
                <c:pt idx="3">
                  <c:v>36.5</c:v>
                </c:pt>
                <c:pt idx="4">
                  <c:v>41.5</c:v>
                </c:pt>
                <c:pt idx="5">
                  <c:v>56</c:v>
                </c:pt>
                <c:pt idx="6">
                  <c:v>57.5</c:v>
                </c:pt>
                <c:pt idx="7">
                  <c:v>501.5</c:v>
                </c:pt>
                <c:pt idx="8">
                  <c:v>504.5</c:v>
                </c:pt>
                <c:pt idx="9">
                  <c:v>506</c:v>
                </c:pt>
                <c:pt idx="10">
                  <c:v>519</c:v>
                </c:pt>
                <c:pt idx="11">
                  <c:v>520.5</c:v>
                </c:pt>
                <c:pt idx="12">
                  <c:v>528.5</c:v>
                </c:pt>
                <c:pt idx="13">
                  <c:v>530</c:v>
                </c:pt>
                <c:pt idx="14">
                  <c:v>531.5</c:v>
                </c:pt>
                <c:pt idx="15">
                  <c:v>533</c:v>
                </c:pt>
                <c:pt idx="16">
                  <c:v>535</c:v>
                </c:pt>
                <c:pt idx="17">
                  <c:v>536.5</c:v>
                </c:pt>
                <c:pt idx="18">
                  <c:v>557</c:v>
                </c:pt>
                <c:pt idx="19">
                  <c:v>8208.5</c:v>
                </c:pt>
                <c:pt idx="20">
                  <c:v>10512</c:v>
                </c:pt>
                <c:pt idx="21">
                  <c:v>10531</c:v>
                </c:pt>
                <c:pt idx="22">
                  <c:v>20987</c:v>
                </c:pt>
                <c:pt idx="23">
                  <c:v>24954</c:v>
                </c:pt>
                <c:pt idx="24">
                  <c:v>27931</c:v>
                </c:pt>
                <c:pt idx="25">
                  <c:v>27939</c:v>
                </c:pt>
                <c:pt idx="26">
                  <c:v>27940.5</c:v>
                </c:pt>
                <c:pt idx="27">
                  <c:v>30698</c:v>
                </c:pt>
                <c:pt idx="28">
                  <c:v>30820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27">
                  <c:v>3.4925959858810529E-2</c:v>
                </c:pt>
                <c:pt idx="28">
                  <c:v>3.4146400066674687E-2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434-4B98-BB48-4CB726EF128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3">
                    <c:v>7.0000000000000001E-3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1E-3</c:v>
                  </c:pt>
                  <c:pt idx="27">
                    <c:v>1.3799999999999999E-3</c:v>
                  </c:pt>
                  <c:pt idx="28">
                    <c:v>1.3799999999999999E-3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3">
                    <c:v>7.0000000000000001E-3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1E-3</c:v>
                  </c:pt>
                  <c:pt idx="27">
                    <c:v>1.3799999999999999E-3</c:v>
                  </c:pt>
                  <c:pt idx="28">
                    <c:v>1.3799999999999999E-3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5</c:v>
                </c:pt>
                <c:pt idx="3">
                  <c:v>36.5</c:v>
                </c:pt>
                <c:pt idx="4">
                  <c:v>41.5</c:v>
                </c:pt>
                <c:pt idx="5">
                  <c:v>56</c:v>
                </c:pt>
                <c:pt idx="6">
                  <c:v>57.5</c:v>
                </c:pt>
                <c:pt idx="7">
                  <c:v>501.5</c:v>
                </c:pt>
                <c:pt idx="8">
                  <c:v>504.5</c:v>
                </c:pt>
                <c:pt idx="9">
                  <c:v>506</c:v>
                </c:pt>
                <c:pt idx="10">
                  <c:v>519</c:v>
                </c:pt>
                <c:pt idx="11">
                  <c:v>520.5</c:v>
                </c:pt>
                <c:pt idx="12">
                  <c:v>528.5</c:v>
                </c:pt>
                <c:pt idx="13">
                  <c:v>530</c:v>
                </c:pt>
                <c:pt idx="14">
                  <c:v>531.5</c:v>
                </c:pt>
                <c:pt idx="15">
                  <c:v>533</c:v>
                </c:pt>
                <c:pt idx="16">
                  <c:v>535</c:v>
                </c:pt>
                <c:pt idx="17">
                  <c:v>536.5</c:v>
                </c:pt>
                <c:pt idx="18">
                  <c:v>557</c:v>
                </c:pt>
                <c:pt idx="19">
                  <c:v>8208.5</c:v>
                </c:pt>
                <c:pt idx="20">
                  <c:v>10512</c:v>
                </c:pt>
                <c:pt idx="21">
                  <c:v>10531</c:v>
                </c:pt>
                <c:pt idx="22">
                  <c:v>20987</c:v>
                </c:pt>
                <c:pt idx="23">
                  <c:v>24954</c:v>
                </c:pt>
                <c:pt idx="24">
                  <c:v>27931</c:v>
                </c:pt>
                <c:pt idx="25">
                  <c:v>27939</c:v>
                </c:pt>
                <c:pt idx="26">
                  <c:v>27940.5</c:v>
                </c:pt>
                <c:pt idx="27">
                  <c:v>30698</c:v>
                </c:pt>
                <c:pt idx="28">
                  <c:v>30820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434-4B98-BB48-4CB726EF128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3">
                    <c:v>7.0000000000000001E-3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1E-3</c:v>
                  </c:pt>
                  <c:pt idx="27">
                    <c:v>1.3799999999999999E-3</c:v>
                  </c:pt>
                  <c:pt idx="28">
                    <c:v>1.3799999999999999E-3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3">
                    <c:v>7.0000000000000001E-3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1E-3</c:v>
                  </c:pt>
                  <c:pt idx="27">
                    <c:v>1.3799999999999999E-3</c:v>
                  </c:pt>
                  <c:pt idx="28">
                    <c:v>1.3799999999999999E-3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5</c:v>
                </c:pt>
                <c:pt idx="3">
                  <c:v>36.5</c:v>
                </c:pt>
                <c:pt idx="4">
                  <c:v>41.5</c:v>
                </c:pt>
                <c:pt idx="5">
                  <c:v>56</c:v>
                </c:pt>
                <c:pt idx="6">
                  <c:v>57.5</c:v>
                </c:pt>
                <c:pt idx="7">
                  <c:v>501.5</c:v>
                </c:pt>
                <c:pt idx="8">
                  <c:v>504.5</c:v>
                </c:pt>
                <c:pt idx="9">
                  <c:v>506</c:v>
                </c:pt>
                <c:pt idx="10">
                  <c:v>519</c:v>
                </c:pt>
                <c:pt idx="11">
                  <c:v>520.5</c:v>
                </c:pt>
                <c:pt idx="12">
                  <c:v>528.5</c:v>
                </c:pt>
                <c:pt idx="13">
                  <c:v>530</c:v>
                </c:pt>
                <c:pt idx="14">
                  <c:v>531.5</c:v>
                </c:pt>
                <c:pt idx="15">
                  <c:v>533</c:v>
                </c:pt>
                <c:pt idx="16">
                  <c:v>535</c:v>
                </c:pt>
                <c:pt idx="17">
                  <c:v>536.5</c:v>
                </c:pt>
                <c:pt idx="18">
                  <c:v>557</c:v>
                </c:pt>
                <c:pt idx="19">
                  <c:v>8208.5</c:v>
                </c:pt>
                <c:pt idx="20">
                  <c:v>10512</c:v>
                </c:pt>
                <c:pt idx="21">
                  <c:v>10531</c:v>
                </c:pt>
                <c:pt idx="22">
                  <c:v>20987</c:v>
                </c:pt>
                <c:pt idx="23">
                  <c:v>24954</c:v>
                </c:pt>
                <c:pt idx="24">
                  <c:v>27931</c:v>
                </c:pt>
                <c:pt idx="25">
                  <c:v>27939</c:v>
                </c:pt>
                <c:pt idx="26">
                  <c:v>27940.5</c:v>
                </c:pt>
                <c:pt idx="27">
                  <c:v>30698</c:v>
                </c:pt>
                <c:pt idx="28">
                  <c:v>30820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434-4B98-BB48-4CB726EF128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3">
                    <c:v>7.0000000000000001E-3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1E-3</c:v>
                  </c:pt>
                  <c:pt idx="27">
                    <c:v>1.3799999999999999E-3</c:v>
                  </c:pt>
                  <c:pt idx="28">
                    <c:v>1.3799999999999999E-3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3">
                    <c:v>7.0000000000000001E-3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1E-3</c:v>
                  </c:pt>
                  <c:pt idx="27">
                    <c:v>1.3799999999999999E-3</c:v>
                  </c:pt>
                  <c:pt idx="28">
                    <c:v>1.3799999999999999E-3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5</c:v>
                </c:pt>
                <c:pt idx="3">
                  <c:v>36.5</c:v>
                </c:pt>
                <c:pt idx="4">
                  <c:v>41.5</c:v>
                </c:pt>
                <c:pt idx="5">
                  <c:v>56</c:v>
                </c:pt>
                <c:pt idx="6">
                  <c:v>57.5</c:v>
                </c:pt>
                <c:pt idx="7">
                  <c:v>501.5</c:v>
                </c:pt>
                <c:pt idx="8">
                  <c:v>504.5</c:v>
                </c:pt>
                <c:pt idx="9">
                  <c:v>506</c:v>
                </c:pt>
                <c:pt idx="10">
                  <c:v>519</c:v>
                </c:pt>
                <c:pt idx="11">
                  <c:v>520.5</c:v>
                </c:pt>
                <c:pt idx="12">
                  <c:v>528.5</c:v>
                </c:pt>
                <c:pt idx="13">
                  <c:v>530</c:v>
                </c:pt>
                <c:pt idx="14">
                  <c:v>531.5</c:v>
                </c:pt>
                <c:pt idx="15">
                  <c:v>533</c:v>
                </c:pt>
                <c:pt idx="16">
                  <c:v>535</c:v>
                </c:pt>
                <c:pt idx="17">
                  <c:v>536.5</c:v>
                </c:pt>
                <c:pt idx="18">
                  <c:v>557</c:v>
                </c:pt>
                <c:pt idx="19">
                  <c:v>8208.5</c:v>
                </c:pt>
                <c:pt idx="20">
                  <c:v>10512</c:v>
                </c:pt>
                <c:pt idx="21">
                  <c:v>10531</c:v>
                </c:pt>
                <c:pt idx="22">
                  <c:v>20987</c:v>
                </c:pt>
                <c:pt idx="23">
                  <c:v>24954</c:v>
                </c:pt>
                <c:pt idx="24">
                  <c:v>27931</c:v>
                </c:pt>
                <c:pt idx="25">
                  <c:v>27939</c:v>
                </c:pt>
                <c:pt idx="26">
                  <c:v>27940.5</c:v>
                </c:pt>
                <c:pt idx="27">
                  <c:v>30698</c:v>
                </c:pt>
                <c:pt idx="28">
                  <c:v>30820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434-4B98-BB48-4CB726EF128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5</c:v>
                </c:pt>
                <c:pt idx="3">
                  <c:v>36.5</c:v>
                </c:pt>
                <c:pt idx="4">
                  <c:v>41.5</c:v>
                </c:pt>
                <c:pt idx="5">
                  <c:v>56</c:v>
                </c:pt>
                <c:pt idx="6">
                  <c:v>57.5</c:v>
                </c:pt>
                <c:pt idx="7">
                  <c:v>501.5</c:v>
                </c:pt>
                <c:pt idx="8">
                  <c:v>504.5</c:v>
                </c:pt>
                <c:pt idx="9">
                  <c:v>506</c:v>
                </c:pt>
                <c:pt idx="10">
                  <c:v>519</c:v>
                </c:pt>
                <c:pt idx="11">
                  <c:v>520.5</c:v>
                </c:pt>
                <c:pt idx="12">
                  <c:v>528.5</c:v>
                </c:pt>
                <c:pt idx="13">
                  <c:v>530</c:v>
                </c:pt>
                <c:pt idx="14">
                  <c:v>531.5</c:v>
                </c:pt>
                <c:pt idx="15">
                  <c:v>533</c:v>
                </c:pt>
                <c:pt idx="16">
                  <c:v>535</c:v>
                </c:pt>
                <c:pt idx="17">
                  <c:v>536.5</c:v>
                </c:pt>
                <c:pt idx="18">
                  <c:v>557</c:v>
                </c:pt>
                <c:pt idx="19">
                  <c:v>8208.5</c:v>
                </c:pt>
                <c:pt idx="20">
                  <c:v>10512</c:v>
                </c:pt>
                <c:pt idx="21">
                  <c:v>10531</c:v>
                </c:pt>
                <c:pt idx="22">
                  <c:v>20987</c:v>
                </c:pt>
                <c:pt idx="23">
                  <c:v>24954</c:v>
                </c:pt>
                <c:pt idx="24">
                  <c:v>27931</c:v>
                </c:pt>
                <c:pt idx="25">
                  <c:v>27939</c:v>
                </c:pt>
                <c:pt idx="26">
                  <c:v>27940.5</c:v>
                </c:pt>
                <c:pt idx="27">
                  <c:v>30698</c:v>
                </c:pt>
                <c:pt idx="28">
                  <c:v>30820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-2.063832722887295E-3</c:v>
                </c:pt>
                <c:pt idx="1">
                  <c:v>-2.063270072876329E-3</c:v>
                </c:pt>
                <c:pt idx="2">
                  <c:v>-2.0582062227776348E-3</c:v>
                </c:pt>
                <c:pt idx="3">
                  <c:v>-2.0227592720867761E-3</c:v>
                </c:pt>
                <c:pt idx="4">
                  <c:v>-2.0171327719771164E-3</c:v>
                </c:pt>
                <c:pt idx="5">
                  <c:v>-2.0008159216591019E-3</c:v>
                </c:pt>
                <c:pt idx="6">
                  <c:v>-1.9991279716262038E-3</c:v>
                </c:pt>
                <c:pt idx="7">
                  <c:v>-1.4994947618883875E-3</c:v>
                </c:pt>
                <c:pt idx="8">
                  <c:v>-1.4961188618225914E-3</c:v>
                </c:pt>
                <c:pt idx="9">
                  <c:v>-1.4944309117896934E-3</c:v>
                </c:pt>
                <c:pt idx="10">
                  <c:v>-1.4798020115045771E-3</c:v>
                </c:pt>
                <c:pt idx="11">
                  <c:v>-1.4781140614716791E-3</c:v>
                </c:pt>
                <c:pt idx="12">
                  <c:v>-1.469111661296223E-3</c:v>
                </c:pt>
                <c:pt idx="13">
                  <c:v>-1.467423711263325E-3</c:v>
                </c:pt>
                <c:pt idx="14">
                  <c:v>-1.4657357612304269E-3</c:v>
                </c:pt>
                <c:pt idx="15">
                  <c:v>-1.4640478111975289E-3</c:v>
                </c:pt>
                <c:pt idx="16">
                  <c:v>-1.4617972111536648E-3</c:v>
                </c:pt>
                <c:pt idx="17">
                  <c:v>-1.4601092611207667E-3</c:v>
                </c:pt>
                <c:pt idx="18">
                  <c:v>-1.4370406106711604E-3</c:v>
                </c:pt>
                <c:pt idx="19">
                  <c:v>7.1731925071416829E-3</c:v>
                </c:pt>
                <c:pt idx="20">
                  <c:v>9.765321107662088E-3</c:v>
                </c:pt>
                <c:pt idx="21">
                  <c:v>9.7867018080787967E-3</c:v>
                </c:pt>
                <c:pt idx="22">
                  <c:v>2.1552838837399987E-2</c:v>
                </c:pt>
                <c:pt idx="23">
                  <c:v>2.6016904024404305E-2</c:v>
                </c:pt>
                <c:pt idx="24">
                  <c:v>2.9366922189695929E-2</c:v>
                </c:pt>
                <c:pt idx="25">
                  <c:v>2.9375924589871386E-2</c:v>
                </c:pt>
                <c:pt idx="26">
                  <c:v>2.9377612539904285E-2</c:v>
                </c:pt>
                <c:pt idx="27">
                  <c:v>3.2480627350381826E-2</c:v>
                </c:pt>
                <c:pt idx="28">
                  <c:v>3.2617913953057534E-2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434-4B98-BB48-4CB726EF1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0613312"/>
        <c:axId val="1"/>
      </c:scatterChart>
      <c:valAx>
        <c:axId val="800613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06133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75366568914952"/>
          <c:w val="0.714285714285714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23D7167-1D7E-2D09-3CB5-7AEAD273A7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939"/>
  <sheetViews>
    <sheetView tabSelected="1" workbookViewId="0">
      <pane xSplit="14" ySplit="22" topLeftCell="O35" activePane="bottomRight" state="frozen"/>
      <selection pane="topRight" activeCell="O1" sqref="O1"/>
      <selection pane="bottomLeft" activeCell="A23" sqref="A23"/>
      <selection pane="bottomRight" activeCell="C7" sqref="C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38</v>
      </c>
    </row>
    <row r="2" spans="1:7" x14ac:dyDescent="0.2">
      <c r="A2" t="s">
        <v>24</v>
      </c>
      <c r="B2" s="28" t="s">
        <v>44</v>
      </c>
      <c r="D2" s="2"/>
    </row>
    <row r="3" spans="1:7" ht="13.5" thickBot="1" x14ac:dyDescent="0.25"/>
    <row r="4" spans="1:7" ht="14.25" thickTop="1" thickBot="1" x14ac:dyDescent="0.25">
      <c r="A4" s="4" t="s">
        <v>0</v>
      </c>
      <c r="C4" s="7">
        <v>39292.935100000002</v>
      </c>
      <c r="D4" s="8">
        <v>0.62930098000000001</v>
      </c>
    </row>
    <row r="6" spans="1:7" x14ac:dyDescent="0.2">
      <c r="A6" s="4" t="s">
        <v>1</v>
      </c>
    </row>
    <row r="7" spans="1:7" x14ac:dyDescent="0.2">
      <c r="A7" t="s">
        <v>2</v>
      </c>
      <c r="C7">
        <f>+C4</f>
        <v>39292.935100000002</v>
      </c>
    </row>
    <row r="8" spans="1:7" x14ac:dyDescent="0.2">
      <c r="A8" t="s">
        <v>3</v>
      </c>
      <c r="C8">
        <f>+D4</f>
        <v>0.62930098000000001</v>
      </c>
    </row>
    <row r="9" spans="1:7" x14ac:dyDescent="0.2">
      <c r="A9" s="10" t="s">
        <v>29</v>
      </c>
      <c r="B9" s="11"/>
      <c r="C9" s="12">
        <v>-9.5</v>
      </c>
      <c r="D9" s="11" t="s">
        <v>30</v>
      </c>
      <c r="E9" s="11"/>
    </row>
    <row r="10" spans="1:7" ht="13.5" thickBot="1" x14ac:dyDescent="0.25">
      <c r="A10" s="11"/>
      <c r="B10" s="11"/>
      <c r="C10" s="3" t="s">
        <v>20</v>
      </c>
      <c r="D10" s="3" t="s">
        <v>21</v>
      </c>
      <c r="E10" s="11"/>
    </row>
    <row r="11" spans="1:7" x14ac:dyDescent="0.2">
      <c r="A11" s="11" t="s">
        <v>16</v>
      </c>
      <c r="B11" s="11"/>
      <c r="C11" s="23">
        <f ca="1">INTERCEPT(INDIRECT($G$11):G991,INDIRECT($F$11):F991)</f>
        <v>-2.063832722887295E-3</v>
      </c>
      <c r="D11" s="2"/>
      <c r="E11" s="11"/>
      <c r="F11" s="24" t="str">
        <f>"F"&amp;E19</f>
        <v>F22</v>
      </c>
      <c r="G11" s="25" t="str">
        <f>"G"&amp;E19</f>
        <v>G22</v>
      </c>
    </row>
    <row r="12" spans="1:7" x14ac:dyDescent="0.2">
      <c r="A12" s="11" t="s">
        <v>17</v>
      </c>
      <c r="B12" s="11"/>
      <c r="C12" s="23">
        <f ca="1">SLOPE(INDIRECT($G$11):G991,INDIRECT($F$11):F991)</f>
        <v>1.125300021932019E-6</v>
      </c>
      <c r="D12" s="2"/>
      <c r="E12" s="11"/>
    </row>
    <row r="13" spans="1:7" x14ac:dyDescent="0.2">
      <c r="A13" s="11" t="s">
        <v>19</v>
      </c>
      <c r="B13" s="11"/>
      <c r="C13" s="2" t="s">
        <v>14</v>
      </c>
      <c r="D13" s="15" t="s">
        <v>35</v>
      </c>
      <c r="E13" s="12">
        <v>1</v>
      </c>
    </row>
    <row r="14" spans="1:7" x14ac:dyDescent="0.2">
      <c r="A14" s="11"/>
      <c r="B14" s="11"/>
      <c r="C14" s="11"/>
      <c r="D14" s="15" t="s">
        <v>31</v>
      </c>
      <c r="E14" s="16">
        <f ca="1">NOW()+15018.5+$C$9/24</f>
        <v>59970.764251967594</v>
      </c>
    </row>
    <row r="15" spans="1:7" x14ac:dyDescent="0.2">
      <c r="A15" s="13" t="s">
        <v>18</v>
      </c>
      <c r="B15" s="11"/>
      <c r="C15" s="14">
        <f ca="1">(C7+C11)+(C8+C12)*INT(MAX(F21:F3532))</f>
        <v>58688.023921513952</v>
      </c>
      <c r="D15" s="15" t="s">
        <v>36</v>
      </c>
      <c r="E15" s="16">
        <f ca="1">ROUND(2*(E14-$C$7)/$C$8,0)/2+E13</f>
        <v>32859.5</v>
      </c>
    </row>
    <row r="16" spans="1:7" x14ac:dyDescent="0.2">
      <c r="A16" s="17" t="s">
        <v>4</v>
      </c>
      <c r="B16" s="11"/>
      <c r="C16" s="18">
        <f ca="1">+C8+C12</f>
        <v>0.62930210530002195</v>
      </c>
      <c r="D16" s="15" t="s">
        <v>37</v>
      </c>
      <c r="E16" s="25">
        <f ca="1">ROUND(2*(E14-$C$15)/$C$16,0)/2+E13</f>
        <v>2039.5</v>
      </c>
    </row>
    <row r="17" spans="1:32" ht="13.5" thickBot="1" x14ac:dyDescent="0.25">
      <c r="A17" s="15" t="s">
        <v>28</v>
      </c>
      <c r="B17" s="11"/>
      <c r="C17" s="11">
        <f>COUNT(C21:C2190)</f>
        <v>29</v>
      </c>
      <c r="D17" s="15" t="s">
        <v>32</v>
      </c>
      <c r="E17" s="19">
        <f ca="1">+$C$15+$C$16*E16-15018.5-$C$9/24</f>
        <v>44953.381398606682</v>
      </c>
    </row>
    <row r="18" spans="1:32" ht="14.25" thickTop="1" thickBot="1" x14ac:dyDescent="0.25">
      <c r="A18" s="17" t="s">
        <v>5</v>
      </c>
      <c r="B18" s="11"/>
      <c r="C18" s="20">
        <f ca="1">+C15</f>
        <v>58688.023921513952</v>
      </c>
      <c r="D18" s="21">
        <f ca="1">+C16</f>
        <v>0.62930210530002195</v>
      </c>
      <c r="E18" s="22" t="s">
        <v>33</v>
      </c>
    </row>
    <row r="19" spans="1:32" ht="13.5" thickTop="1" x14ac:dyDescent="0.2">
      <c r="A19" s="26" t="s">
        <v>34</v>
      </c>
      <c r="E19" s="27">
        <v>22</v>
      </c>
    </row>
    <row r="20" spans="1:32" ht="13.5" thickBot="1" x14ac:dyDescent="0.25">
      <c r="A20" s="3" t="s">
        <v>6</v>
      </c>
      <c r="B20" s="3" t="s">
        <v>7</v>
      </c>
      <c r="C20" s="3" t="s">
        <v>8</v>
      </c>
      <c r="D20" s="3" t="s">
        <v>13</v>
      </c>
      <c r="E20" s="3" t="s">
        <v>9</v>
      </c>
      <c r="F20" s="3" t="s">
        <v>10</v>
      </c>
      <c r="G20" s="3" t="s">
        <v>11</v>
      </c>
      <c r="H20" s="6" t="s">
        <v>42</v>
      </c>
      <c r="I20" s="6" t="s">
        <v>39</v>
      </c>
      <c r="J20" s="6" t="s">
        <v>43</v>
      </c>
      <c r="K20" s="6" t="s">
        <v>54</v>
      </c>
      <c r="L20" s="6" t="s">
        <v>25</v>
      </c>
      <c r="M20" s="6" t="s">
        <v>26</v>
      </c>
      <c r="N20" s="6" t="s">
        <v>27</v>
      </c>
      <c r="O20" s="6" t="s">
        <v>23</v>
      </c>
      <c r="P20" s="5" t="s">
        <v>22</v>
      </c>
      <c r="Q20" s="3" t="s">
        <v>15</v>
      </c>
    </row>
    <row r="21" spans="1:32" x14ac:dyDescent="0.2">
      <c r="A21" s="30" t="s">
        <v>12</v>
      </c>
      <c r="B21" s="30"/>
      <c r="C21" s="29">
        <v>39292.935100000002</v>
      </c>
      <c r="D21" s="29" t="s">
        <v>14</v>
      </c>
      <c r="E21" s="30">
        <f t="shared" ref="E21:E47" si="0">+(C21-C$7)/C$8</f>
        <v>0</v>
      </c>
      <c r="F21" s="30">
        <f t="shared" ref="F21:F47" si="1">ROUND(2*E21,0)/2</f>
        <v>0</v>
      </c>
      <c r="G21" s="30">
        <f t="shared" ref="G21:G47" si="2">+C21-(C$7+F21*C$8)</f>
        <v>0</v>
      </c>
      <c r="H21" s="30">
        <f>+G21</f>
        <v>0</v>
      </c>
      <c r="I21" s="30"/>
      <c r="J21" s="30"/>
      <c r="K21" s="30"/>
      <c r="L21" s="30"/>
      <c r="M21" s="30"/>
      <c r="N21" s="30"/>
      <c r="O21" s="30">
        <f t="shared" ref="O21:O47" ca="1" si="3">+C$11+C$12*$F21</f>
        <v>-2.063832722887295E-3</v>
      </c>
      <c r="P21" s="30"/>
      <c r="Q21" s="31">
        <f t="shared" ref="Q21:Q47" si="4">+C21-15018.5</f>
        <v>24274.435100000002</v>
      </c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</row>
    <row r="22" spans="1:32" x14ac:dyDescent="0.2">
      <c r="A22" s="32" t="s">
        <v>45</v>
      </c>
      <c r="B22" s="33" t="str">
        <f t="shared" ref="B22:B42" si="5">IF(E22=INT(E22),"I","II")</f>
        <v>II</v>
      </c>
      <c r="C22" s="34">
        <v>39293.250800000002</v>
      </c>
      <c r="D22" s="29"/>
      <c r="E22" s="30">
        <f t="shared" si="0"/>
        <v>0.50166773933706055</v>
      </c>
      <c r="F22" s="30">
        <f t="shared" si="1"/>
        <v>0.5</v>
      </c>
      <c r="G22" s="30">
        <f t="shared" si="2"/>
        <v>1.0495099995750934E-3</v>
      </c>
      <c r="H22" s="30"/>
      <c r="I22" s="30"/>
      <c r="J22" s="30">
        <f t="shared" ref="J22:J42" si="6">+G22</f>
        <v>1.0495099995750934E-3</v>
      </c>
      <c r="K22" s="30"/>
      <c r="L22" s="30"/>
      <c r="M22" s="30"/>
      <c r="N22" s="30"/>
      <c r="O22" s="30">
        <f t="shared" ca="1" si="3"/>
        <v>-2.063270072876329E-3</v>
      </c>
      <c r="P22" s="30"/>
      <c r="Q22" s="31">
        <f t="shared" si="4"/>
        <v>24274.750800000002</v>
      </c>
      <c r="R22" s="30" t="s">
        <v>50</v>
      </c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</row>
    <row r="23" spans="1:32" x14ac:dyDescent="0.2">
      <c r="A23" s="32" t="s">
        <v>45</v>
      </c>
      <c r="B23" s="33" t="str">
        <f t="shared" si="5"/>
        <v>II</v>
      </c>
      <c r="C23" s="34">
        <v>39296.082799999996</v>
      </c>
      <c r="D23" s="29"/>
      <c r="E23" s="30">
        <f t="shared" si="0"/>
        <v>5.0018990912648418</v>
      </c>
      <c r="F23" s="30">
        <f t="shared" si="1"/>
        <v>5</v>
      </c>
      <c r="G23" s="30">
        <f t="shared" si="2"/>
        <v>1.1950999905820936E-3</v>
      </c>
      <c r="H23" s="30"/>
      <c r="I23" s="30"/>
      <c r="J23" s="30">
        <f t="shared" si="6"/>
        <v>1.1950999905820936E-3</v>
      </c>
      <c r="K23" s="30"/>
      <c r="L23" s="30"/>
      <c r="M23" s="30"/>
      <c r="N23" s="30"/>
      <c r="O23" s="30">
        <f t="shared" ca="1" si="3"/>
        <v>-2.0582062227776348E-3</v>
      </c>
      <c r="P23" s="30"/>
      <c r="Q23" s="31">
        <f t="shared" si="4"/>
        <v>24277.582799999996</v>
      </c>
      <c r="R23" s="30" t="s">
        <v>49</v>
      </c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</row>
    <row r="24" spans="1:32" x14ac:dyDescent="0.2">
      <c r="A24" s="32" t="s">
        <v>45</v>
      </c>
      <c r="B24" s="33" t="str">
        <f t="shared" si="5"/>
        <v>II</v>
      </c>
      <c r="C24" s="34">
        <v>39315.907599999999</v>
      </c>
      <c r="D24" s="29"/>
      <c r="E24" s="30">
        <f t="shared" si="0"/>
        <v>36.504789806614028</v>
      </c>
      <c r="F24" s="30">
        <f t="shared" si="1"/>
        <v>36.5</v>
      </c>
      <c r="G24" s="30">
        <f t="shared" si="2"/>
        <v>3.0142299947328866E-3</v>
      </c>
      <c r="H24" s="30"/>
      <c r="I24" s="30"/>
      <c r="J24" s="30">
        <f t="shared" si="6"/>
        <v>3.0142299947328866E-3</v>
      </c>
      <c r="K24" s="30"/>
      <c r="L24" s="30"/>
      <c r="M24" s="30"/>
      <c r="N24" s="30"/>
      <c r="O24" s="30">
        <f t="shared" ca="1" si="3"/>
        <v>-2.0227592720867761E-3</v>
      </c>
      <c r="P24" s="30"/>
      <c r="Q24" s="31">
        <f t="shared" si="4"/>
        <v>24297.407599999999</v>
      </c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</row>
    <row r="25" spans="1:32" x14ac:dyDescent="0.2">
      <c r="A25" s="32" t="s">
        <v>45</v>
      </c>
      <c r="B25" s="33" t="str">
        <f t="shared" si="5"/>
        <v>II</v>
      </c>
      <c r="C25" s="34">
        <v>39319.052499999998</v>
      </c>
      <c r="D25" s="29"/>
      <c r="E25" s="30">
        <f t="shared" si="0"/>
        <v>41.502239516607048</v>
      </c>
      <c r="F25" s="30">
        <f t="shared" si="1"/>
        <v>41.5</v>
      </c>
      <c r="G25" s="30">
        <f t="shared" si="2"/>
        <v>1.4093299978412688E-3</v>
      </c>
      <c r="H25" s="30"/>
      <c r="I25" s="30"/>
      <c r="J25" s="30">
        <f t="shared" si="6"/>
        <v>1.4093299978412688E-3</v>
      </c>
      <c r="K25" s="30"/>
      <c r="L25" s="30"/>
      <c r="M25" s="30"/>
      <c r="N25" s="30"/>
      <c r="O25" s="30">
        <f t="shared" ca="1" si="3"/>
        <v>-2.0171327719771164E-3</v>
      </c>
      <c r="P25" s="30"/>
      <c r="Q25" s="31">
        <f t="shared" si="4"/>
        <v>24300.552499999998</v>
      </c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</row>
    <row r="26" spans="1:32" x14ac:dyDescent="0.2">
      <c r="A26" s="32" t="s">
        <v>45</v>
      </c>
      <c r="B26" s="33" t="str">
        <f t="shared" si="5"/>
        <v>II</v>
      </c>
      <c r="C26" s="34">
        <v>39328.1751</v>
      </c>
      <c r="D26" s="29"/>
      <c r="E26" s="30">
        <f t="shared" si="0"/>
        <v>55.998641540329338</v>
      </c>
      <c r="F26" s="30">
        <f t="shared" si="1"/>
        <v>56</v>
      </c>
      <c r="G26" s="30">
        <f t="shared" si="2"/>
        <v>-8.5488000331679359E-4</v>
      </c>
      <c r="H26" s="30"/>
      <c r="I26" s="30"/>
      <c r="J26" s="30">
        <f t="shared" si="6"/>
        <v>-8.5488000331679359E-4</v>
      </c>
      <c r="K26" s="30"/>
      <c r="L26" s="30"/>
      <c r="M26" s="30"/>
      <c r="N26" s="30"/>
      <c r="O26" s="30">
        <f t="shared" ca="1" si="3"/>
        <v>-2.0008159216591019E-3</v>
      </c>
      <c r="P26" s="30"/>
      <c r="Q26" s="31">
        <f t="shared" si="4"/>
        <v>24309.6751</v>
      </c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</row>
    <row r="27" spans="1:32" x14ac:dyDescent="0.2">
      <c r="A27" s="32" t="s">
        <v>45</v>
      </c>
      <c r="B27" s="33" t="str">
        <f t="shared" si="5"/>
        <v>II</v>
      </c>
      <c r="C27" s="34">
        <v>39329.119100000004</v>
      </c>
      <c r="D27" s="29"/>
      <c r="E27" s="30">
        <f t="shared" si="0"/>
        <v>57.498718657646307</v>
      </c>
      <c r="F27" s="30">
        <f t="shared" si="1"/>
        <v>57.5</v>
      </c>
      <c r="G27" s="30">
        <f t="shared" si="2"/>
        <v>-8.0634999903850257E-4</v>
      </c>
      <c r="H27" s="30"/>
      <c r="I27" s="30"/>
      <c r="J27" s="30">
        <f t="shared" si="6"/>
        <v>-8.0634999903850257E-4</v>
      </c>
      <c r="K27" s="30"/>
      <c r="L27" s="30"/>
      <c r="M27" s="30"/>
      <c r="N27" s="30"/>
      <c r="O27" s="30">
        <f t="shared" ca="1" si="3"/>
        <v>-1.9991279716262038E-3</v>
      </c>
      <c r="P27" s="30"/>
      <c r="Q27" s="31">
        <f t="shared" si="4"/>
        <v>24310.619100000004</v>
      </c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</row>
    <row r="28" spans="1:32" x14ac:dyDescent="0.2">
      <c r="A28" s="32" t="s">
        <v>46</v>
      </c>
      <c r="B28" s="33" t="str">
        <f t="shared" si="5"/>
        <v>II</v>
      </c>
      <c r="C28" s="34">
        <v>39608.531300000002</v>
      </c>
      <c r="D28" s="30"/>
      <c r="E28" s="30">
        <f t="shared" si="0"/>
        <v>501.50279441802229</v>
      </c>
      <c r="F28" s="30">
        <f t="shared" si="1"/>
        <v>501.5</v>
      </c>
      <c r="G28" s="30">
        <f t="shared" si="2"/>
        <v>1.7585300010978244E-3</v>
      </c>
      <c r="H28" s="30"/>
      <c r="I28" s="30"/>
      <c r="J28" s="30">
        <f t="shared" si="6"/>
        <v>1.7585300010978244E-3</v>
      </c>
      <c r="K28" s="30"/>
      <c r="L28" s="30"/>
      <c r="M28" s="30"/>
      <c r="N28" s="30"/>
      <c r="O28" s="30">
        <f t="shared" ca="1" si="3"/>
        <v>-1.4994947618883875E-3</v>
      </c>
      <c r="P28" s="30"/>
      <c r="Q28" s="31">
        <f t="shared" si="4"/>
        <v>24590.031300000002</v>
      </c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</row>
    <row r="29" spans="1:32" x14ac:dyDescent="0.2">
      <c r="A29" s="32" t="s">
        <v>46</v>
      </c>
      <c r="B29" s="33" t="str">
        <f t="shared" si="5"/>
        <v>II</v>
      </c>
      <c r="C29" s="34">
        <v>39610.417999999998</v>
      </c>
      <c r="D29" s="29"/>
      <c r="E29" s="30">
        <f t="shared" si="0"/>
        <v>504.50088286847324</v>
      </c>
      <c r="F29" s="30">
        <f t="shared" si="1"/>
        <v>504.5</v>
      </c>
      <c r="G29" s="30">
        <f t="shared" si="2"/>
        <v>5.5558999883942306E-4</v>
      </c>
      <c r="H29" s="30"/>
      <c r="I29" s="30"/>
      <c r="J29" s="30">
        <f t="shared" si="6"/>
        <v>5.5558999883942306E-4</v>
      </c>
      <c r="K29" s="30"/>
      <c r="L29" s="30"/>
      <c r="M29" s="30"/>
      <c r="N29" s="30"/>
      <c r="O29" s="30">
        <f t="shared" ca="1" si="3"/>
        <v>-1.4961188618225914E-3</v>
      </c>
      <c r="P29" s="30"/>
      <c r="Q29" s="31">
        <f t="shared" si="4"/>
        <v>24591.917999999998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</row>
    <row r="30" spans="1:32" x14ac:dyDescent="0.2">
      <c r="A30" s="32" t="s">
        <v>46</v>
      </c>
      <c r="B30" s="33" t="str">
        <f t="shared" si="5"/>
        <v>II</v>
      </c>
      <c r="C30" s="34">
        <v>39611.361900000004</v>
      </c>
      <c r="D30" s="29"/>
      <c r="E30" s="30">
        <f t="shared" si="0"/>
        <v>506.00080107931996</v>
      </c>
      <c r="F30" s="30">
        <f t="shared" si="1"/>
        <v>506</v>
      </c>
      <c r="G30" s="30">
        <f t="shared" si="2"/>
        <v>5.0411999836796895E-4</v>
      </c>
      <c r="H30" s="30"/>
      <c r="I30" s="30"/>
      <c r="J30" s="30">
        <f t="shared" si="6"/>
        <v>5.0411999836796895E-4</v>
      </c>
      <c r="K30" s="30"/>
      <c r="L30" s="30"/>
      <c r="M30" s="30"/>
      <c r="N30" s="30"/>
      <c r="O30" s="30">
        <f t="shared" ca="1" si="3"/>
        <v>-1.4944309117896934E-3</v>
      </c>
      <c r="P30" s="30"/>
      <c r="Q30" s="31">
        <f t="shared" si="4"/>
        <v>24592.861900000004</v>
      </c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</row>
    <row r="31" spans="1:32" x14ac:dyDescent="0.2">
      <c r="A31" s="32" t="s">
        <v>46</v>
      </c>
      <c r="B31" s="33" t="str">
        <f t="shared" si="5"/>
        <v>II</v>
      </c>
      <c r="C31" s="34">
        <v>39619.541599999997</v>
      </c>
      <c r="D31" s="29"/>
      <c r="E31" s="30">
        <f t="shared" si="0"/>
        <v>518.99887395693304</v>
      </c>
      <c r="F31" s="30">
        <f t="shared" si="1"/>
        <v>519</v>
      </c>
      <c r="G31" s="30">
        <f t="shared" si="2"/>
        <v>-7.086200057528913E-4</v>
      </c>
      <c r="H31" s="30"/>
      <c r="I31" s="30"/>
      <c r="J31" s="30">
        <f t="shared" si="6"/>
        <v>-7.086200057528913E-4</v>
      </c>
      <c r="K31" s="30"/>
      <c r="L31" s="30"/>
      <c r="M31" s="30"/>
      <c r="N31" s="30"/>
      <c r="O31" s="30">
        <f t="shared" ca="1" si="3"/>
        <v>-1.4798020115045771E-3</v>
      </c>
      <c r="P31" s="30"/>
      <c r="Q31" s="31">
        <f t="shared" si="4"/>
        <v>24601.041599999997</v>
      </c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</row>
    <row r="32" spans="1:32" x14ac:dyDescent="0.2">
      <c r="A32" s="32" t="s">
        <v>46</v>
      </c>
      <c r="B32" s="33" t="str">
        <f t="shared" si="5"/>
        <v>II</v>
      </c>
      <c r="C32" s="34">
        <v>39620.485699999997</v>
      </c>
      <c r="D32" s="29"/>
      <c r="E32" s="30">
        <f t="shared" si="0"/>
        <v>520.49910998072028</v>
      </c>
      <c r="F32" s="30">
        <f t="shared" si="1"/>
        <v>520.5</v>
      </c>
      <c r="G32" s="30">
        <f t="shared" si="2"/>
        <v>-5.6009000400081277E-4</v>
      </c>
      <c r="H32" s="30"/>
      <c r="I32" s="30"/>
      <c r="J32" s="30">
        <f t="shared" si="6"/>
        <v>-5.6009000400081277E-4</v>
      </c>
      <c r="K32" s="30"/>
      <c r="L32" s="30"/>
      <c r="M32" s="30"/>
      <c r="N32" s="30"/>
      <c r="O32" s="30">
        <f t="shared" ca="1" si="3"/>
        <v>-1.4781140614716791E-3</v>
      </c>
      <c r="P32" s="30"/>
      <c r="Q32" s="31">
        <f t="shared" si="4"/>
        <v>24601.985699999997</v>
      </c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</row>
    <row r="33" spans="1:32" x14ac:dyDescent="0.2">
      <c r="A33" s="32" t="s">
        <v>46</v>
      </c>
      <c r="B33" s="33" t="str">
        <f t="shared" si="5"/>
        <v>II</v>
      </c>
      <c r="C33" s="34">
        <v>39625.520799999998</v>
      </c>
      <c r="D33" s="29"/>
      <c r="E33" s="30">
        <f t="shared" si="0"/>
        <v>528.50020986777417</v>
      </c>
      <c r="F33" s="30">
        <f t="shared" si="1"/>
        <v>528.5</v>
      </c>
      <c r="G33" s="30">
        <f t="shared" si="2"/>
        <v>1.3206999574322253E-4</v>
      </c>
      <c r="H33" s="30"/>
      <c r="I33" s="30"/>
      <c r="J33" s="30">
        <f t="shared" si="6"/>
        <v>1.3206999574322253E-4</v>
      </c>
      <c r="K33" s="30"/>
      <c r="L33" s="30"/>
      <c r="M33" s="30"/>
      <c r="N33" s="30"/>
      <c r="O33" s="30">
        <f t="shared" ca="1" si="3"/>
        <v>-1.469111661296223E-3</v>
      </c>
      <c r="P33" s="30"/>
      <c r="Q33" s="31">
        <f t="shared" si="4"/>
        <v>24607.020799999998</v>
      </c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</row>
    <row r="34" spans="1:32" x14ac:dyDescent="0.2">
      <c r="A34" s="32" t="s">
        <v>46</v>
      </c>
      <c r="B34" s="33" t="str">
        <f t="shared" si="5"/>
        <v>II</v>
      </c>
      <c r="C34" s="34">
        <v>39626.463900000002</v>
      </c>
      <c r="D34" s="29"/>
      <c r="E34" s="30">
        <f t="shared" si="0"/>
        <v>529.99885682682407</v>
      </c>
      <c r="F34" s="30">
        <f t="shared" si="1"/>
        <v>530</v>
      </c>
      <c r="G34" s="30">
        <f t="shared" si="2"/>
        <v>-7.1939999907044694E-4</v>
      </c>
      <c r="H34" s="30"/>
      <c r="I34" s="30"/>
      <c r="J34" s="30">
        <f t="shared" si="6"/>
        <v>-7.1939999907044694E-4</v>
      </c>
      <c r="K34" s="30"/>
      <c r="L34" s="30"/>
      <c r="M34" s="30"/>
      <c r="N34" s="30"/>
      <c r="O34" s="30">
        <f t="shared" ca="1" si="3"/>
        <v>-1.467423711263325E-3</v>
      </c>
      <c r="P34" s="30"/>
      <c r="Q34" s="31">
        <f t="shared" si="4"/>
        <v>24607.963900000002</v>
      </c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</row>
    <row r="35" spans="1:32" x14ac:dyDescent="0.2">
      <c r="A35" s="32" t="s">
        <v>46</v>
      </c>
      <c r="B35" s="33" t="str">
        <f t="shared" si="5"/>
        <v>II</v>
      </c>
      <c r="C35" s="34">
        <v>39627.407500000001</v>
      </c>
      <c r="D35" s="29"/>
      <c r="E35" s="30">
        <f t="shared" si="0"/>
        <v>531.49829831823672</v>
      </c>
      <c r="F35" s="30">
        <f t="shared" si="1"/>
        <v>531.5</v>
      </c>
      <c r="G35" s="30">
        <f t="shared" si="2"/>
        <v>-1.0708699992392212E-3</v>
      </c>
      <c r="H35" s="30"/>
      <c r="I35" s="30"/>
      <c r="J35" s="30">
        <f t="shared" si="6"/>
        <v>-1.0708699992392212E-3</v>
      </c>
      <c r="K35" s="30"/>
      <c r="L35" s="30"/>
      <c r="M35" s="30"/>
      <c r="N35" s="30"/>
      <c r="O35" s="30">
        <f t="shared" ca="1" si="3"/>
        <v>-1.4657357612304269E-3</v>
      </c>
      <c r="P35" s="30"/>
      <c r="Q35" s="31">
        <f t="shared" si="4"/>
        <v>24608.907500000001</v>
      </c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</row>
    <row r="36" spans="1:32" x14ac:dyDescent="0.2">
      <c r="A36" s="32" t="s">
        <v>46</v>
      </c>
      <c r="B36" s="33" t="str">
        <f t="shared" si="5"/>
        <v>II</v>
      </c>
      <c r="C36" s="34">
        <v>39628.352200000001</v>
      </c>
      <c r="D36" s="29"/>
      <c r="E36" s="30">
        <f t="shared" si="0"/>
        <v>532.99948778086878</v>
      </c>
      <c r="F36" s="30">
        <f t="shared" si="1"/>
        <v>533</v>
      </c>
      <c r="G36" s="30">
        <f t="shared" si="2"/>
        <v>-3.2233999809250236E-4</v>
      </c>
      <c r="H36" s="30"/>
      <c r="I36" s="30"/>
      <c r="J36" s="30">
        <f t="shared" si="6"/>
        <v>-3.2233999809250236E-4</v>
      </c>
      <c r="K36" s="30"/>
      <c r="L36" s="30"/>
      <c r="M36" s="30"/>
      <c r="N36" s="30"/>
      <c r="O36" s="30">
        <f t="shared" ca="1" si="3"/>
        <v>-1.4640478111975289E-3</v>
      </c>
      <c r="P36" s="30"/>
      <c r="Q36" s="31">
        <f t="shared" si="4"/>
        <v>24609.852200000001</v>
      </c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</row>
    <row r="37" spans="1:32" x14ac:dyDescent="0.2">
      <c r="A37" s="32" t="s">
        <v>46</v>
      </c>
      <c r="B37" s="33" t="str">
        <f t="shared" si="5"/>
        <v>II</v>
      </c>
      <c r="C37" s="34">
        <v>39629.610500000003</v>
      </c>
      <c r="D37" s="29"/>
      <c r="E37" s="30">
        <f t="shared" si="0"/>
        <v>534.99900794688108</v>
      </c>
      <c r="F37" s="30">
        <f t="shared" si="1"/>
        <v>535</v>
      </c>
      <c r="G37" s="30">
        <f t="shared" si="2"/>
        <v>-6.2430000252788886E-4</v>
      </c>
      <c r="H37" s="30"/>
      <c r="I37" s="30"/>
      <c r="J37" s="30">
        <f t="shared" si="6"/>
        <v>-6.2430000252788886E-4</v>
      </c>
      <c r="K37" s="30"/>
      <c r="L37" s="30"/>
      <c r="M37" s="30"/>
      <c r="N37" s="30"/>
      <c r="O37" s="30">
        <f t="shared" ca="1" si="3"/>
        <v>-1.4617972111536648E-3</v>
      </c>
      <c r="P37" s="30"/>
      <c r="Q37" s="31">
        <f t="shared" si="4"/>
        <v>24611.110500000003</v>
      </c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</row>
    <row r="38" spans="1:32" x14ac:dyDescent="0.2">
      <c r="A38" s="32" t="s">
        <v>46</v>
      </c>
      <c r="B38" s="33" t="str">
        <f t="shared" si="5"/>
        <v>II</v>
      </c>
      <c r="C38" s="34">
        <v>39630.554100000001</v>
      </c>
      <c r="D38" s="29"/>
      <c r="E38" s="30">
        <f t="shared" si="0"/>
        <v>536.49844943829385</v>
      </c>
      <c r="F38" s="30">
        <f t="shared" si="1"/>
        <v>536.5</v>
      </c>
      <c r="G38" s="30">
        <f t="shared" si="2"/>
        <v>-9.7577000269666314E-4</v>
      </c>
      <c r="H38" s="30"/>
      <c r="I38" s="30"/>
      <c r="J38" s="30">
        <f t="shared" si="6"/>
        <v>-9.7577000269666314E-4</v>
      </c>
      <c r="K38" s="30"/>
      <c r="L38" s="30"/>
      <c r="M38" s="30"/>
      <c r="N38" s="30"/>
      <c r="O38" s="30">
        <f t="shared" ca="1" si="3"/>
        <v>-1.4601092611207667E-3</v>
      </c>
      <c r="P38" s="30"/>
      <c r="Q38" s="31">
        <f t="shared" si="4"/>
        <v>24612.054100000001</v>
      </c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</row>
    <row r="39" spans="1:32" x14ac:dyDescent="0.2">
      <c r="A39" s="32" t="s">
        <v>46</v>
      </c>
      <c r="B39" s="33" t="str">
        <f t="shared" si="5"/>
        <v>II</v>
      </c>
      <c r="C39" s="34">
        <v>39643.4545</v>
      </c>
      <c r="D39" s="29"/>
      <c r="E39" s="30">
        <f t="shared" si="0"/>
        <v>556.99802024779524</v>
      </c>
      <c r="F39" s="30">
        <f t="shared" si="1"/>
        <v>557</v>
      </c>
      <c r="G39" s="30">
        <f t="shared" si="2"/>
        <v>-1.2458600031095557E-3</v>
      </c>
      <c r="H39" s="30"/>
      <c r="I39" s="30"/>
      <c r="J39" s="30">
        <f t="shared" si="6"/>
        <v>-1.2458600031095557E-3</v>
      </c>
      <c r="K39" s="30"/>
      <c r="L39" s="30"/>
      <c r="M39" s="30"/>
      <c r="N39" s="30"/>
      <c r="O39" s="30">
        <f t="shared" ca="1" si="3"/>
        <v>-1.4370406106711604E-3</v>
      </c>
      <c r="P39" s="30"/>
      <c r="Q39" s="31">
        <f t="shared" si="4"/>
        <v>24624.9545</v>
      </c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</row>
    <row r="40" spans="1:32" x14ac:dyDescent="0.2">
      <c r="A40" s="32" t="s">
        <v>47</v>
      </c>
      <c r="B40" s="33" t="str">
        <f t="shared" si="5"/>
        <v>II</v>
      </c>
      <c r="C40" s="34">
        <v>44458.533000000003</v>
      </c>
      <c r="D40" s="30"/>
      <c r="E40" s="30">
        <f t="shared" si="0"/>
        <v>8208.4694989669333</v>
      </c>
      <c r="F40" s="30">
        <f t="shared" si="1"/>
        <v>8208.5</v>
      </c>
      <c r="G40" s="30">
        <f t="shared" si="2"/>
        <v>-1.919433000148274E-2</v>
      </c>
      <c r="H40" s="30"/>
      <c r="I40" s="30"/>
      <c r="J40" s="30">
        <f t="shared" si="6"/>
        <v>-1.919433000148274E-2</v>
      </c>
      <c r="K40" s="30"/>
      <c r="L40" s="30"/>
      <c r="M40" s="30"/>
      <c r="N40" s="30"/>
      <c r="O40" s="30">
        <f t="shared" ca="1" si="3"/>
        <v>7.1731925071416829E-3</v>
      </c>
      <c r="P40" s="30"/>
      <c r="Q40" s="31">
        <f t="shared" si="4"/>
        <v>29440.033000000003</v>
      </c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</row>
    <row r="41" spans="1:32" x14ac:dyDescent="0.2">
      <c r="A41" s="32" t="s">
        <v>48</v>
      </c>
      <c r="B41" s="33" t="str">
        <f t="shared" si="5"/>
        <v>II</v>
      </c>
      <c r="C41" s="34">
        <v>45908.148500000003</v>
      </c>
      <c r="D41" s="30"/>
      <c r="E41" s="30">
        <f t="shared" si="0"/>
        <v>10512.002380800361</v>
      </c>
      <c r="F41" s="30">
        <f t="shared" si="1"/>
        <v>10512</v>
      </c>
      <c r="G41" s="30">
        <f t="shared" si="2"/>
        <v>1.4982400025473908E-3</v>
      </c>
      <c r="H41" s="30"/>
      <c r="I41" s="30"/>
      <c r="J41" s="30">
        <f t="shared" si="6"/>
        <v>1.4982400025473908E-3</v>
      </c>
      <c r="K41" s="30"/>
      <c r="L41" s="30"/>
      <c r="M41" s="30"/>
      <c r="N41" s="30"/>
      <c r="O41" s="30">
        <f t="shared" ca="1" si="3"/>
        <v>9.765321107662088E-3</v>
      </c>
      <c r="P41" s="30"/>
      <c r="Q41" s="31">
        <f t="shared" si="4"/>
        <v>30889.648500000003</v>
      </c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</row>
    <row r="42" spans="1:32" x14ac:dyDescent="0.2">
      <c r="A42" s="32" t="s">
        <v>48</v>
      </c>
      <c r="B42" s="33" t="str">
        <f t="shared" si="5"/>
        <v>II</v>
      </c>
      <c r="C42" s="34">
        <v>45920.103900000002</v>
      </c>
      <c r="D42" s="29"/>
      <c r="E42" s="30">
        <f t="shared" si="0"/>
        <v>10531.000285427808</v>
      </c>
      <c r="F42" s="30">
        <f t="shared" si="1"/>
        <v>10531</v>
      </c>
      <c r="G42" s="30">
        <f t="shared" si="2"/>
        <v>1.7962000129045919E-4</v>
      </c>
      <c r="H42" s="30"/>
      <c r="I42" s="30"/>
      <c r="J42" s="30">
        <f t="shared" si="6"/>
        <v>1.7962000129045919E-4</v>
      </c>
      <c r="K42" s="30"/>
      <c r="L42" s="30"/>
      <c r="M42" s="30"/>
      <c r="N42" s="30"/>
      <c r="O42" s="30">
        <f t="shared" ca="1" si="3"/>
        <v>9.7867018080787967E-3</v>
      </c>
      <c r="P42" s="30"/>
      <c r="Q42" s="31">
        <f t="shared" si="4"/>
        <v>30901.603900000002</v>
      </c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</row>
    <row r="43" spans="1:32" x14ac:dyDescent="0.2">
      <c r="A43" s="30" t="s">
        <v>39</v>
      </c>
      <c r="B43" s="30"/>
      <c r="C43" s="29">
        <v>52500.087</v>
      </c>
      <c r="D43" s="29"/>
      <c r="E43" s="30">
        <f t="shared" si="0"/>
        <v>20987.01943861584</v>
      </c>
      <c r="F43" s="30">
        <f t="shared" si="1"/>
        <v>20987</v>
      </c>
      <c r="G43" s="30">
        <f t="shared" si="2"/>
        <v>1.2232739994942676E-2</v>
      </c>
      <c r="H43" s="30"/>
      <c r="I43" s="30">
        <f>+G43</f>
        <v>1.2232739994942676E-2</v>
      </c>
      <c r="J43" s="30"/>
      <c r="K43" s="30"/>
      <c r="L43" s="30"/>
      <c r="M43" s="30"/>
      <c r="N43" s="30"/>
      <c r="O43" s="30">
        <f t="shared" ca="1" si="3"/>
        <v>2.1552838837399987E-2</v>
      </c>
      <c r="P43" s="30"/>
      <c r="Q43" s="31">
        <f t="shared" si="4"/>
        <v>37481.587</v>
      </c>
      <c r="R43" s="30" t="s">
        <v>40</v>
      </c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</row>
    <row r="44" spans="1:32" x14ac:dyDescent="0.2">
      <c r="A44" s="35" t="s">
        <v>52</v>
      </c>
      <c r="B44" s="36" t="s">
        <v>41</v>
      </c>
      <c r="C44" s="37">
        <v>54996.548999999999</v>
      </c>
      <c r="D44" s="37">
        <v>7.0000000000000001E-3</v>
      </c>
      <c r="E44" s="30">
        <f t="shared" si="0"/>
        <v>24954.059184843471</v>
      </c>
      <c r="F44" s="30">
        <f t="shared" si="1"/>
        <v>24954</v>
      </c>
      <c r="G44" s="30">
        <f t="shared" si="2"/>
        <v>3.724507999868365E-2</v>
      </c>
      <c r="H44" s="30"/>
      <c r="I44" s="30"/>
      <c r="J44" s="30">
        <f>+G44</f>
        <v>3.724507999868365E-2</v>
      </c>
      <c r="K44" s="30"/>
      <c r="L44" s="30"/>
      <c r="M44" s="30"/>
      <c r="N44" s="30"/>
      <c r="O44" s="30">
        <f t="shared" ca="1" si="3"/>
        <v>2.6016904024404305E-2</v>
      </c>
      <c r="P44" s="30"/>
      <c r="Q44" s="31">
        <f t="shared" si="4"/>
        <v>39978.048999999999</v>
      </c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</row>
    <row r="45" spans="1:32" x14ac:dyDescent="0.2">
      <c r="A45" s="38" t="s">
        <v>51</v>
      </c>
      <c r="B45" s="39"/>
      <c r="C45" s="38">
        <v>56869.972000000067</v>
      </c>
      <c r="D45" s="38">
        <v>1E-3</v>
      </c>
      <c r="E45" s="30">
        <f t="shared" si="0"/>
        <v>27931.049622710048</v>
      </c>
      <c r="F45" s="30">
        <f t="shared" si="1"/>
        <v>27931</v>
      </c>
      <c r="G45" s="30">
        <f t="shared" si="2"/>
        <v>3.1227620063873474E-2</v>
      </c>
      <c r="H45" s="30"/>
      <c r="I45" s="30"/>
      <c r="J45" s="30">
        <f>+G45</f>
        <v>3.1227620063873474E-2</v>
      </c>
      <c r="L45" s="30"/>
      <c r="M45" s="30"/>
      <c r="N45" s="30"/>
      <c r="O45" s="30">
        <f t="shared" ca="1" si="3"/>
        <v>2.9366922189695929E-2</v>
      </c>
      <c r="P45" s="30"/>
      <c r="Q45" s="31">
        <f t="shared" si="4"/>
        <v>41851.472000000067</v>
      </c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</row>
    <row r="46" spans="1:32" x14ac:dyDescent="0.2">
      <c r="A46" s="38" t="s">
        <v>51</v>
      </c>
      <c r="B46" s="39"/>
      <c r="C46" s="38">
        <v>56875.007000000216</v>
      </c>
      <c r="D46" s="38">
        <v>1E-3</v>
      </c>
      <c r="E46" s="30">
        <f t="shared" si="0"/>
        <v>27939.050563690864</v>
      </c>
      <c r="F46" s="30">
        <f t="shared" si="1"/>
        <v>27939</v>
      </c>
      <c r="G46" s="30">
        <f t="shared" si="2"/>
        <v>3.1819780211662874E-2</v>
      </c>
      <c r="H46" s="30"/>
      <c r="I46" s="30"/>
      <c r="J46" s="30">
        <f>+G46</f>
        <v>3.1819780211662874E-2</v>
      </c>
      <c r="L46" s="30"/>
      <c r="M46" s="30"/>
      <c r="N46" s="30"/>
      <c r="O46" s="30">
        <f t="shared" ca="1" si="3"/>
        <v>2.9375924589871386E-2</v>
      </c>
      <c r="P46" s="30"/>
      <c r="Q46" s="31">
        <f t="shared" si="4"/>
        <v>41856.507000000216</v>
      </c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</row>
    <row r="47" spans="1:32" x14ac:dyDescent="0.2">
      <c r="A47" s="38" t="s">
        <v>51</v>
      </c>
      <c r="B47" s="39"/>
      <c r="C47" s="38">
        <v>56875.950999999885</v>
      </c>
      <c r="D47" s="38">
        <v>1E-3</v>
      </c>
      <c r="E47" s="30">
        <f t="shared" si="0"/>
        <v>27940.550640807651</v>
      </c>
      <c r="F47" s="30">
        <f t="shared" si="1"/>
        <v>27940.5</v>
      </c>
      <c r="G47" s="30">
        <f t="shared" si="2"/>
        <v>3.1868309881247114E-2</v>
      </c>
      <c r="H47" s="30"/>
      <c r="I47" s="30"/>
      <c r="J47" s="30">
        <f>+G47</f>
        <v>3.1868309881247114E-2</v>
      </c>
      <c r="L47" s="30"/>
      <c r="M47" s="30"/>
      <c r="N47" s="30"/>
      <c r="O47" s="30">
        <f t="shared" ca="1" si="3"/>
        <v>2.9377612539904285E-2</v>
      </c>
      <c r="P47" s="30"/>
      <c r="Q47" s="31">
        <f t="shared" si="4"/>
        <v>41857.450999999885</v>
      </c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</row>
    <row r="48" spans="1:32" ht="12.75" customHeight="1" x14ac:dyDescent="0.2">
      <c r="A48" s="40" t="s">
        <v>53</v>
      </c>
      <c r="B48" s="41" t="s">
        <v>41</v>
      </c>
      <c r="C48" s="42">
        <v>58611.251509999856</v>
      </c>
      <c r="D48" s="40">
        <v>1.3799999999999999E-3</v>
      </c>
      <c r="E48" s="30">
        <f t="shared" ref="E48:E49" si="7">+(C48-C$7)/C$8</f>
        <v>30698.055499611415</v>
      </c>
      <c r="F48" s="30">
        <f t="shared" ref="F48:F49" si="8">ROUND(2*E48,0)/2</f>
        <v>30698</v>
      </c>
      <c r="G48" s="30">
        <f t="shared" ref="G48:G49" si="9">+C48-(C$7+F48*C$8)</f>
        <v>3.4925959858810529E-2</v>
      </c>
      <c r="H48" s="30"/>
      <c r="I48" s="30"/>
      <c r="K48" s="30">
        <f>+G48</f>
        <v>3.4925959858810529E-2</v>
      </c>
      <c r="L48" s="30"/>
      <c r="M48" s="30"/>
      <c r="N48" s="30"/>
      <c r="O48" s="30">
        <f t="shared" ref="O48:O49" ca="1" si="10">+C$11+C$12*$F48</f>
        <v>3.2480627350381826E-2</v>
      </c>
      <c r="P48" s="30"/>
      <c r="Q48" s="31">
        <f t="shared" ref="Q48:Q49" si="11">+C48-15018.5</f>
        <v>43592.751509999856</v>
      </c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</row>
    <row r="49" spans="1:32" ht="12.75" customHeight="1" x14ac:dyDescent="0.2">
      <c r="A49" s="40" t="s">
        <v>53</v>
      </c>
      <c r="B49" s="41" t="s">
        <v>41</v>
      </c>
      <c r="C49" s="42">
        <v>58688.025450000074</v>
      </c>
      <c r="D49" s="40">
        <v>1.3799999999999999E-3</v>
      </c>
      <c r="E49" s="30">
        <f t="shared" si="7"/>
        <v>30820.05426084045</v>
      </c>
      <c r="F49" s="30">
        <f t="shared" si="8"/>
        <v>30820</v>
      </c>
      <c r="G49" s="30">
        <f t="shared" si="9"/>
        <v>3.4146400066674687E-2</v>
      </c>
      <c r="H49" s="30"/>
      <c r="I49" s="30"/>
      <c r="K49" s="30">
        <f>+G49</f>
        <v>3.4146400066674687E-2</v>
      </c>
      <c r="L49" s="30"/>
      <c r="M49" s="30"/>
      <c r="N49" s="30"/>
      <c r="O49" s="30">
        <f t="shared" ca="1" si="10"/>
        <v>3.2617913953057534E-2</v>
      </c>
      <c r="P49" s="30"/>
      <c r="Q49" s="31">
        <f t="shared" si="11"/>
        <v>43669.525450000074</v>
      </c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</row>
    <row r="50" spans="1:32" x14ac:dyDescent="0.2">
      <c r="A50" s="30"/>
      <c r="B50" s="30"/>
      <c r="C50" s="29"/>
      <c r="D50" s="29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</row>
    <row r="51" spans="1:32" x14ac:dyDescent="0.2">
      <c r="A51" s="30"/>
      <c r="B51" s="30"/>
      <c r="C51" s="29"/>
      <c r="D51" s="29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</row>
    <row r="52" spans="1:32" x14ac:dyDescent="0.2">
      <c r="A52" s="30"/>
      <c r="B52" s="30"/>
      <c r="C52" s="29"/>
      <c r="D52" s="29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</row>
    <row r="53" spans="1:32" x14ac:dyDescent="0.2">
      <c r="C53" s="9"/>
      <c r="D53" s="9"/>
    </row>
    <row r="54" spans="1:32" x14ac:dyDescent="0.2">
      <c r="C54" s="9"/>
      <c r="D54" s="9"/>
    </row>
    <row r="55" spans="1:32" x14ac:dyDescent="0.2">
      <c r="C55" s="9"/>
      <c r="D55" s="9"/>
    </row>
    <row r="56" spans="1:32" x14ac:dyDescent="0.2">
      <c r="C56" s="9"/>
      <c r="D56" s="9"/>
    </row>
    <row r="57" spans="1:32" x14ac:dyDescent="0.2">
      <c r="C57" s="9"/>
      <c r="D57" s="9"/>
    </row>
    <row r="58" spans="1:32" x14ac:dyDescent="0.2">
      <c r="C58" s="9"/>
      <c r="D58" s="9"/>
    </row>
    <row r="59" spans="1:32" x14ac:dyDescent="0.2">
      <c r="C59" s="9"/>
      <c r="D59" s="9"/>
    </row>
    <row r="60" spans="1:32" x14ac:dyDescent="0.2">
      <c r="C60" s="9"/>
      <c r="D60" s="9"/>
    </row>
    <row r="61" spans="1:32" x14ac:dyDescent="0.2">
      <c r="C61" s="9"/>
      <c r="D61" s="9"/>
    </row>
    <row r="62" spans="1:32" x14ac:dyDescent="0.2">
      <c r="C62" s="9"/>
      <c r="D62" s="9"/>
    </row>
    <row r="63" spans="1:32" x14ac:dyDescent="0.2">
      <c r="C63" s="9"/>
      <c r="D63" s="9"/>
    </row>
    <row r="64" spans="1:32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2023-01-26T05:20:31Z</dcterms:modified>
</cp:coreProperties>
</file>