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9F6F5D1-9401-41E3-8045-C7DD66EFA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45" i="1" l="1"/>
  <c r="E46" i="1"/>
  <c r="F46" i="1" s="1"/>
  <c r="Q46" i="1"/>
  <c r="Q42" i="1"/>
  <c r="Q43" i="1"/>
  <c r="Q44" i="1"/>
  <c r="Q41" i="1"/>
  <c r="E33" i="1"/>
  <c r="F33" i="1" s="1"/>
  <c r="G33" i="1" s="1"/>
  <c r="K33" i="1" s="1"/>
  <c r="Q39" i="1"/>
  <c r="Q40" i="1"/>
  <c r="Q35" i="1"/>
  <c r="D9" i="1"/>
  <c r="C9" i="1"/>
  <c r="Q36" i="1"/>
  <c r="Q33" i="1"/>
  <c r="Q34" i="1"/>
  <c r="Q37" i="1"/>
  <c r="Q38" i="1"/>
  <c r="Q32" i="1"/>
  <c r="Q31" i="1"/>
  <c r="Q30" i="1"/>
  <c r="Q29" i="1"/>
  <c r="Q28" i="1"/>
  <c r="Q27" i="1"/>
  <c r="Q25" i="1"/>
  <c r="Q23" i="1"/>
  <c r="Q22" i="1"/>
  <c r="Q24" i="1"/>
  <c r="Q26" i="1"/>
  <c r="C7" i="1"/>
  <c r="G44" i="1" s="1"/>
  <c r="E42" i="1"/>
  <c r="F42" i="1" s="1"/>
  <c r="G42" i="1" s="1"/>
  <c r="K42" i="1" s="1"/>
  <c r="C8" i="1"/>
  <c r="E30" i="1" s="1"/>
  <c r="F30" i="1" s="1"/>
  <c r="G30" i="1" s="1"/>
  <c r="K30" i="1" s="1"/>
  <c r="F16" i="1"/>
  <c r="F17" i="1" s="1"/>
  <c r="C17" i="1"/>
  <c r="Q21" i="1"/>
  <c r="E36" i="1"/>
  <c r="F36" i="1" s="1"/>
  <c r="G36" i="1" s="1"/>
  <c r="K36" i="1" s="1"/>
  <c r="E44" i="1"/>
  <c r="F44" i="1"/>
  <c r="U44" i="1"/>
  <c r="E27" i="1"/>
  <c r="F27" i="1" s="1"/>
  <c r="G27" i="1" s="1"/>
  <c r="K27" i="1" s="1"/>
  <c r="E41" i="1"/>
  <c r="F41" i="1"/>
  <c r="G41" i="1"/>
  <c r="K41" i="1" s="1"/>
  <c r="E43" i="1"/>
  <c r="F43" i="1" s="1"/>
  <c r="G43" i="1" s="1"/>
  <c r="K43" i="1" s="1"/>
  <c r="E32" i="1"/>
  <c r="F32" i="1" s="1"/>
  <c r="G32" i="1" s="1"/>
  <c r="K32" i="1" s="1"/>
  <c r="E37" i="1"/>
  <c r="F37" i="1" s="1"/>
  <c r="G37" i="1" s="1"/>
  <c r="K37" i="1" s="1"/>
  <c r="E29" i="1"/>
  <c r="F29" i="1" s="1"/>
  <c r="G29" i="1" s="1"/>
  <c r="K29" i="1" s="1"/>
  <c r="E34" i="1"/>
  <c r="F34" i="1"/>
  <c r="G34" i="1" s="1"/>
  <c r="I34" i="1" s="1"/>
  <c r="E26" i="1"/>
  <c r="F26" i="1" s="1"/>
  <c r="G26" i="1" s="1"/>
  <c r="K26" i="1" s="1"/>
  <c r="E39" i="1"/>
  <c r="F39" i="1"/>
  <c r="G39" i="1"/>
  <c r="I39" i="1" s="1"/>
  <c r="E40" i="1"/>
  <c r="F40" i="1" s="1"/>
  <c r="G40" i="1" s="1"/>
  <c r="K40" i="1" s="1"/>
  <c r="E31" i="1"/>
  <c r="F31" i="1"/>
  <c r="G31" i="1" s="1"/>
  <c r="K31" i="1" s="1"/>
  <c r="E23" i="1"/>
  <c r="F23" i="1" s="1"/>
  <c r="G23" i="1" s="1"/>
  <c r="K23" i="1" s="1"/>
  <c r="E22" i="1" l="1"/>
  <c r="F22" i="1" s="1"/>
  <c r="G22" i="1" s="1"/>
  <c r="E38" i="1"/>
  <c r="F38" i="1" s="1"/>
  <c r="G38" i="1" s="1"/>
  <c r="K38" i="1" s="1"/>
  <c r="E25" i="1"/>
  <c r="F25" i="1" s="1"/>
  <c r="G25" i="1" s="1"/>
  <c r="K25" i="1" s="1"/>
  <c r="E45" i="1"/>
  <c r="F45" i="1" s="1"/>
  <c r="G45" i="1" s="1"/>
  <c r="G46" i="1"/>
  <c r="E24" i="1"/>
  <c r="F24" i="1" s="1"/>
  <c r="G24" i="1" s="1"/>
  <c r="I24" i="1" s="1"/>
  <c r="E35" i="1"/>
  <c r="F35" i="1" s="1"/>
  <c r="G35" i="1" s="1"/>
  <c r="K35" i="1" s="1"/>
  <c r="E28" i="1"/>
  <c r="F28" i="1" s="1"/>
  <c r="G28" i="1" s="1"/>
  <c r="K28" i="1" s="1"/>
  <c r="E21" i="1"/>
  <c r="F21" i="1" s="1"/>
  <c r="G21" i="1" s="1"/>
  <c r="I21" i="1" s="1"/>
  <c r="C11" i="1"/>
  <c r="C12" i="1"/>
  <c r="C16" i="1" l="1"/>
  <c r="D18" i="1" s="1"/>
  <c r="O29" i="1"/>
  <c r="O41" i="1"/>
  <c r="O28" i="1"/>
  <c r="O32" i="1"/>
  <c r="O45" i="1"/>
  <c r="O22" i="1"/>
  <c r="O46" i="1"/>
  <c r="O21" i="1"/>
  <c r="O26" i="1"/>
  <c r="O42" i="1"/>
  <c r="O23" i="1"/>
  <c r="O30" i="1"/>
  <c r="O43" i="1"/>
  <c r="O27" i="1"/>
  <c r="C15" i="1"/>
  <c r="C18" i="1" s="1"/>
  <c r="O36" i="1"/>
  <c r="O34" i="1"/>
  <c r="O31" i="1"/>
  <c r="O37" i="1"/>
  <c r="O39" i="1"/>
  <c r="O38" i="1"/>
  <c r="O35" i="1"/>
  <c r="O44" i="1"/>
  <c r="O33" i="1"/>
  <c r="O25" i="1"/>
  <c r="O40" i="1"/>
  <c r="O24" i="1"/>
  <c r="I22" i="1"/>
  <c r="F18" i="1" l="1"/>
  <c r="F19" i="1" s="1"/>
</calcChain>
</file>

<file path=xl/sharedStrings.xml><?xml version="1.0" encoding="utf-8"?>
<sst xmlns="http://schemas.openxmlformats.org/spreadsheetml/2006/main" count="96" uniqueCount="62">
  <si>
    <t>OEJV 0191</t>
  </si>
  <si>
    <t>II</t>
  </si>
  <si>
    <t>JAVSO..44…69</t>
  </si>
  <si>
    <t>VSB 060</t>
  </si>
  <si>
    <t>PE</t>
  </si>
  <si>
    <t>V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</si>
  <si>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</si>
  <si>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</si>
  <si>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</si>
  <si>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</si>
  <si>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</si>
  <si>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</si>
  <si>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</si>
  <si>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</si>
  <si>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</si>
  <si>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</si>
  <si>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</si>
  <si>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</si>
  <si>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</si>
  <si>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</si>
  <si>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</si>
  <si>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</si>
  <si>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</si>
  <si>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</si>
  <si>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</si>
  <si>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</si>
  <si>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</si>
  <si>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</si>
  <si>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</si>
  <si>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</si>
  <si>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</si>
  <si>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</si>
  <si>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</si>
  <si>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</si>
  <si>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</si>
  <si>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</si>
  <si>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</si>
  <si>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</si>
  <si>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</si>
  <si>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</si>
  <si>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</si>
  <si>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</si>
  <si>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</si>
  <si>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</si>
  <si>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</si>
  <si>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</si>
  <si>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BM Ari / GSC 0636-0555</t>
  </si>
  <si>
    <t>EW</t>
  </si>
  <si>
    <t>OEJV 0142</t>
  </si>
  <si>
    <t>I</t>
  </si>
  <si>
    <t>IBVS 6011</t>
  </si>
  <si>
    <t>IBVS 5960</t>
  </si>
  <si>
    <t>OEJV 0160</t>
  </si>
  <si>
    <t>vis</t>
  </si>
  <si>
    <t>VSB_061</t>
  </si>
  <si>
    <t>IBVS 6261</t>
  </si>
  <si>
    <t>RHN 2020</t>
  </si>
  <si>
    <t>OEJV 0203</t>
  </si>
  <si>
    <t>VSB 069</t>
  </si>
  <si>
    <t>BAD?</t>
  </si>
  <si>
    <t>IBVS, 63, 6262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</si>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</sst>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41" applyFont="1"/>
    <xf numFmtId="0" fontId="15" fillId="0" borderId="0" xfId="41" applyFont="1" applyAlignment="1">
      <alignment horizontal="center"/>
    </xf>
    <xf numFmtId="0" fontId="15" fillId="0" borderId="0" xfId="41" applyFont="1" applyAlignment="1">
      <alignment horizontal="left"/>
    </xf>
    <xf numFmtId="0" fontId="15" fillId="0" borderId="0" xfId="41" applyFont="1" applyAlignment="1">
      <alignment wrapText="1"/>
    </xf>
    <xf numFmtId="0" fontId="15" fillId="0" borderId="0" xfId="41" applyFont="1" applyAlignment="1">
      <alignment horizontal="center" wrapText="1"/>
    </xf>
    <xf numFmtId="0" fontId="15" fillId="0" borderId="0" xfId="41" applyFont="1" applyAlignment="1">
      <alignment horizontal="left" wrapText="1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5" fillId="0" borderId="0" xfId="0" applyFont="1" applyAlignme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10" fillId="0" borderId="0" xfId="42" applyFont="1"/>
    <xf numFmtId="0" fontId="31" fillId="0" borderId="0" xfId="0" applyFont="1">
      <alignment vertical="top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8" xfId="0" applyFont="1" applyBorder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Ari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9722.5</c:v>
                </c:pt>
                <c:pt idx="20">
                  <c:v>11186.5</c:v>
                </c:pt>
                <c:pt idx="21">
                  <c:v>9674.5</c:v>
                </c:pt>
                <c:pt idx="22">
                  <c:v>9674.5</c:v>
                </c:pt>
                <c:pt idx="23">
                  <c:v>11181</c:v>
                </c:pt>
                <c:pt idx="24">
                  <c:v>9722.5</c:v>
                </c:pt>
                <c:pt idx="25">
                  <c:v>11963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7C-49A4-B744-BC575F6FCF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9722.5</c:v>
                </c:pt>
                <c:pt idx="20">
                  <c:v>11186.5</c:v>
                </c:pt>
                <c:pt idx="21">
                  <c:v>9674.5</c:v>
                </c:pt>
                <c:pt idx="22">
                  <c:v>9674.5</c:v>
                </c:pt>
                <c:pt idx="23">
                  <c:v>11181</c:v>
                </c:pt>
                <c:pt idx="24">
                  <c:v>9722.5</c:v>
                </c:pt>
                <c:pt idx="25">
                  <c:v>11963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1.5153000000282191E-2</c:v>
                </c:pt>
                <c:pt idx="3">
                  <c:v>1.3556999998399988E-2</c:v>
                </c:pt>
                <c:pt idx="13">
                  <c:v>1.1282500003289897E-2</c:v>
                </c:pt>
                <c:pt idx="18">
                  <c:v>1.9160499999998137E-2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7C-49A4-B744-BC575F6FCF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9722.5</c:v>
                </c:pt>
                <c:pt idx="20">
                  <c:v>11186.5</c:v>
                </c:pt>
                <c:pt idx="21">
                  <c:v>9674.5</c:v>
                </c:pt>
                <c:pt idx="22">
                  <c:v>9674.5</c:v>
                </c:pt>
                <c:pt idx="23">
                  <c:v>11181</c:v>
                </c:pt>
                <c:pt idx="24">
                  <c:v>9722.5</c:v>
                </c:pt>
                <c:pt idx="25">
                  <c:v>11963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7C-49A4-B744-BC575F6FCF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9722.5</c:v>
                </c:pt>
                <c:pt idx="20">
                  <c:v>11186.5</c:v>
                </c:pt>
                <c:pt idx="21">
                  <c:v>9674.5</c:v>
                </c:pt>
                <c:pt idx="22">
                  <c:v>9674.5</c:v>
                </c:pt>
                <c:pt idx="23">
                  <c:v>11181</c:v>
                </c:pt>
                <c:pt idx="24">
                  <c:v>9722.5</c:v>
                </c:pt>
                <c:pt idx="25">
                  <c:v>11963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1.5094000002136454E-2</c:v>
                </c:pt>
                <c:pt idx="4">
                  <c:v>1.5513999998802319E-2</c:v>
                </c:pt>
                <c:pt idx="5">
                  <c:v>1.7087000000174157E-2</c:v>
                </c:pt>
                <c:pt idx="6">
                  <c:v>1.4538000003085472E-2</c:v>
                </c:pt>
                <c:pt idx="7">
                  <c:v>1.5870000002905726E-2</c:v>
                </c:pt>
                <c:pt idx="8">
                  <c:v>1.5071999994688667E-2</c:v>
                </c:pt>
                <c:pt idx="9">
                  <c:v>1.4561999996658415E-2</c:v>
                </c:pt>
                <c:pt idx="10">
                  <c:v>1.6422000000602566E-2</c:v>
                </c:pt>
                <c:pt idx="11">
                  <c:v>1.7051999995601363E-2</c:v>
                </c:pt>
                <c:pt idx="12">
                  <c:v>1.356600000144681E-2</c:v>
                </c:pt>
                <c:pt idx="14">
                  <c:v>1.4328999997815117E-2</c:v>
                </c:pt>
                <c:pt idx="15">
                  <c:v>1.3814999852911569E-2</c:v>
                </c:pt>
                <c:pt idx="16">
                  <c:v>1.3814999852911569E-2</c:v>
                </c:pt>
                <c:pt idx="17">
                  <c:v>1.3814999998430721E-2</c:v>
                </c:pt>
                <c:pt idx="19">
                  <c:v>1.6242500001681037E-2</c:v>
                </c:pt>
                <c:pt idx="20">
                  <c:v>1.775449999695411E-2</c:v>
                </c:pt>
                <c:pt idx="21">
                  <c:v>1.6358499997295439E-2</c:v>
                </c:pt>
                <c:pt idx="22">
                  <c:v>1.6358499997295439E-2</c:v>
                </c:pt>
                <c:pt idx="24">
                  <c:v>1.6242500001681037E-2</c:v>
                </c:pt>
                <c:pt idx="25">
                  <c:v>9.5790000050328672E-3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7C-49A4-B744-BC575F6FCF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9722.5</c:v>
                </c:pt>
                <c:pt idx="20">
                  <c:v>11186.5</c:v>
                </c:pt>
                <c:pt idx="21">
                  <c:v>9674.5</c:v>
                </c:pt>
                <c:pt idx="22">
                  <c:v>9674.5</c:v>
                </c:pt>
                <c:pt idx="23">
                  <c:v>11181</c:v>
                </c:pt>
                <c:pt idx="24">
                  <c:v>9722.5</c:v>
                </c:pt>
                <c:pt idx="25">
                  <c:v>11963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7C-49A4-B744-BC575F6FCF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9722.5</c:v>
                </c:pt>
                <c:pt idx="20">
                  <c:v>11186.5</c:v>
                </c:pt>
                <c:pt idx="21">
                  <c:v>9674.5</c:v>
                </c:pt>
                <c:pt idx="22">
                  <c:v>9674.5</c:v>
                </c:pt>
                <c:pt idx="23">
                  <c:v>11181</c:v>
                </c:pt>
                <c:pt idx="24">
                  <c:v>9722.5</c:v>
                </c:pt>
                <c:pt idx="25">
                  <c:v>11963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7C-49A4-B744-BC575F6FCF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1.6999999999999999E-3</c:v>
                  </c:pt>
                  <c:pt idx="13">
                    <c:v>4.8999999999999998E-3</c:v>
                  </c:pt>
                  <c:pt idx="14">
                    <c:v>1E-4</c:v>
                  </c:pt>
                  <c:pt idx="16">
                    <c:v>0</c:v>
                  </c:pt>
                  <c:pt idx="17">
                    <c:v>0</c:v>
                  </c:pt>
                  <c:pt idx="18">
                    <c:v>2E-3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3.5E-4</c:v>
                  </c:pt>
                  <c:pt idx="22">
                    <c:v>3.5E-4</c:v>
                  </c:pt>
                  <c:pt idx="23">
                    <c:v>0</c:v>
                  </c:pt>
                  <c:pt idx="24">
                    <c:v>2.9999999999999997E-4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9722.5</c:v>
                </c:pt>
                <c:pt idx="20">
                  <c:v>11186.5</c:v>
                </c:pt>
                <c:pt idx="21">
                  <c:v>9674.5</c:v>
                </c:pt>
                <c:pt idx="22">
                  <c:v>9674.5</c:v>
                </c:pt>
                <c:pt idx="23">
                  <c:v>11181</c:v>
                </c:pt>
                <c:pt idx="24">
                  <c:v>9722.5</c:v>
                </c:pt>
                <c:pt idx="25">
                  <c:v>11963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7C-49A4-B744-BC575F6FCF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9722.5</c:v>
                </c:pt>
                <c:pt idx="20">
                  <c:v>11186.5</c:v>
                </c:pt>
                <c:pt idx="21">
                  <c:v>9674.5</c:v>
                </c:pt>
                <c:pt idx="22">
                  <c:v>9674.5</c:v>
                </c:pt>
                <c:pt idx="23">
                  <c:v>11181</c:v>
                </c:pt>
                <c:pt idx="24">
                  <c:v>9722.5</c:v>
                </c:pt>
                <c:pt idx="25">
                  <c:v>11963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1.4148124543712641E-2</c:v>
                </c:pt>
                <c:pt idx="1">
                  <c:v>1.4810753240020656E-2</c:v>
                </c:pt>
                <c:pt idx="2">
                  <c:v>1.482476653571297E-2</c:v>
                </c:pt>
                <c:pt idx="3">
                  <c:v>1.4917763861671058E-2</c:v>
                </c:pt>
                <c:pt idx="4">
                  <c:v>1.4924861504943788E-2</c:v>
                </c:pt>
                <c:pt idx="5">
                  <c:v>1.4937782855517221E-2</c:v>
                </c:pt>
                <c:pt idx="6">
                  <c:v>1.5070090205755048E-2</c:v>
                </c:pt>
                <c:pt idx="7">
                  <c:v>1.5070818169167636E-2</c:v>
                </c:pt>
                <c:pt idx="8">
                  <c:v>1.5084285492300509E-2</c:v>
                </c:pt>
                <c:pt idx="9">
                  <c:v>1.5120683662929898E-2</c:v>
                </c:pt>
                <c:pt idx="10">
                  <c:v>1.5120683662929898E-2</c:v>
                </c:pt>
                <c:pt idx="11">
                  <c:v>1.5120683662929898E-2</c:v>
                </c:pt>
                <c:pt idx="12">
                  <c:v>1.5495220838706303E-2</c:v>
                </c:pt>
                <c:pt idx="13">
                  <c:v>1.5495311834132877E-2</c:v>
                </c:pt>
                <c:pt idx="14">
                  <c:v>1.549722273809092E-2</c:v>
                </c:pt>
                <c:pt idx="15">
                  <c:v>1.5504866353923091E-2</c:v>
                </c:pt>
                <c:pt idx="16">
                  <c:v>1.5504866353923091E-2</c:v>
                </c:pt>
                <c:pt idx="17">
                  <c:v>1.5504866353923091E-2</c:v>
                </c:pt>
                <c:pt idx="18">
                  <c:v>1.5762110424846293E-2</c:v>
                </c:pt>
                <c:pt idx="19">
                  <c:v>1.5917530613433782E-2</c:v>
                </c:pt>
                <c:pt idx="20">
                  <c:v>1.6183965222440904E-2</c:v>
                </c:pt>
                <c:pt idx="21">
                  <c:v>1.590879505248273E-2</c:v>
                </c:pt>
                <c:pt idx="22">
                  <c:v>1.590879505248273E-2</c:v>
                </c:pt>
                <c:pt idx="23">
                  <c:v>1.6182964272748596E-2</c:v>
                </c:pt>
                <c:pt idx="24">
                  <c:v>1.5917530613433782E-2</c:v>
                </c:pt>
                <c:pt idx="25">
                  <c:v>1.6325281119909506E-2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7C-49A4-B744-BC575F6FCFF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3641</c:v>
                </c:pt>
                <c:pt idx="2">
                  <c:v>3718</c:v>
                </c:pt>
                <c:pt idx="3">
                  <c:v>4229</c:v>
                </c:pt>
                <c:pt idx="4">
                  <c:v>4268</c:v>
                </c:pt>
                <c:pt idx="5">
                  <c:v>4339</c:v>
                </c:pt>
                <c:pt idx="6">
                  <c:v>5066</c:v>
                </c:pt>
                <c:pt idx="7">
                  <c:v>5070</c:v>
                </c:pt>
                <c:pt idx="8">
                  <c:v>5144</c:v>
                </c:pt>
                <c:pt idx="9">
                  <c:v>5344</c:v>
                </c:pt>
                <c:pt idx="10">
                  <c:v>5344</c:v>
                </c:pt>
                <c:pt idx="11">
                  <c:v>5344</c:v>
                </c:pt>
                <c:pt idx="12">
                  <c:v>7402</c:v>
                </c:pt>
                <c:pt idx="13">
                  <c:v>7402.5</c:v>
                </c:pt>
                <c:pt idx="14">
                  <c:v>7413</c:v>
                </c:pt>
                <c:pt idx="15">
                  <c:v>7455</c:v>
                </c:pt>
                <c:pt idx="16">
                  <c:v>7455</c:v>
                </c:pt>
                <c:pt idx="17">
                  <c:v>7455</c:v>
                </c:pt>
                <c:pt idx="18">
                  <c:v>8868.5</c:v>
                </c:pt>
                <c:pt idx="19">
                  <c:v>9722.5</c:v>
                </c:pt>
                <c:pt idx="20">
                  <c:v>11186.5</c:v>
                </c:pt>
                <c:pt idx="21">
                  <c:v>9674.5</c:v>
                </c:pt>
                <c:pt idx="22">
                  <c:v>9674.5</c:v>
                </c:pt>
                <c:pt idx="23">
                  <c:v>11181</c:v>
                </c:pt>
                <c:pt idx="24">
                  <c:v>9722.5</c:v>
                </c:pt>
                <c:pt idx="25">
                  <c:v>11963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3">
                  <c:v>2.3872999998275191E-2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7C-49A4-B744-BC575F6FC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711640"/>
        <c:axId val="1"/>
      </c:scatterChart>
      <c:valAx>
        <c:axId val="698711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711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ECB076-72B5-6C1B-CBEB-9A2204EDE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33</v>
      </c>
      <c r="B2" t="s">
        <v>47</v>
      </c>
      <c r="D2" s="3"/>
    </row>
    <row r="3" spans="1:6" ht="13.5" thickBot="1" x14ac:dyDescent="0.25"/>
    <row r="4" spans="1:6" ht="14.25" thickTop="1" thickBot="1" x14ac:dyDescent="0.25">
      <c r="A4" s="5" t="s">
        <v>9</v>
      </c>
      <c r="C4" s="8">
        <v>53739.608</v>
      </c>
      <c r="D4" s="9">
        <v>0.48496699999999998</v>
      </c>
    </row>
    <row r="5" spans="1:6" ht="13.5" thickTop="1" x14ac:dyDescent="0.2">
      <c r="A5" s="11" t="s">
        <v>38</v>
      </c>
      <c r="B5" s="12"/>
      <c r="C5" s="13">
        <v>-9.5</v>
      </c>
      <c r="D5" s="12" t="s">
        <v>39</v>
      </c>
    </row>
    <row r="6" spans="1:6" x14ac:dyDescent="0.2">
      <c r="A6" s="5" t="s">
        <v>10</v>
      </c>
    </row>
    <row r="7" spans="1:6" x14ac:dyDescent="0.2">
      <c r="A7" t="s">
        <v>11</v>
      </c>
      <c r="C7">
        <f>+C4</f>
        <v>53739.608</v>
      </c>
    </row>
    <row r="8" spans="1:6" x14ac:dyDescent="0.2">
      <c r="A8" t="s">
        <v>12</v>
      </c>
      <c r="C8">
        <f>+D4</f>
        <v>0.48496699999999998</v>
      </c>
    </row>
    <row r="9" spans="1:6" x14ac:dyDescent="0.2">
      <c r="A9" s="26" t="s">
        <v>42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29</v>
      </c>
      <c r="D10" s="4" t="s">
        <v>30</v>
      </c>
      <c r="E10" s="12"/>
    </row>
    <row r="11" spans="1:6" x14ac:dyDescent="0.2">
      <c r="A11" s="12" t="s">
        <v>25</v>
      </c>
      <c r="B11" s="12"/>
      <c r="C11" s="23">
        <f ca="1">INTERCEPT(INDIRECT($D$9):G992,INDIRECT($C$9):F992)</f>
        <v>1.4148124543712641E-2</v>
      </c>
      <c r="D11" s="3"/>
      <c r="E11" s="12"/>
    </row>
    <row r="12" spans="1:6" x14ac:dyDescent="0.2">
      <c r="A12" s="12" t="s">
        <v>26</v>
      </c>
      <c r="B12" s="12"/>
      <c r="C12" s="23">
        <f ca="1">SLOPE(INDIRECT($D$9):G992,INDIRECT($C$9):F992)</f>
        <v>1.8199085314694177E-7</v>
      </c>
      <c r="D12" s="3"/>
      <c r="E12" s="12"/>
    </row>
    <row r="13" spans="1:6" x14ac:dyDescent="0.2">
      <c r="A13" s="12" t="s">
        <v>28</v>
      </c>
      <c r="B13" s="12"/>
      <c r="C13" s="3" t="s">
        <v>23</v>
      </c>
    </row>
    <row r="14" spans="1:6" x14ac:dyDescent="0.2">
      <c r="A14" s="12"/>
      <c r="B14" s="12"/>
      <c r="C14" s="12"/>
    </row>
    <row r="15" spans="1:6" x14ac:dyDescent="0.2">
      <c r="A15" s="14" t="s">
        <v>27</v>
      </c>
      <c r="B15" s="12"/>
      <c r="C15" s="15">
        <f ca="1">(C7+C11)+(C8+C12)*INT(MAX(F21:F3533))</f>
        <v>59541.284546281124</v>
      </c>
      <c r="E15" s="16" t="s">
        <v>43</v>
      </c>
      <c r="F15" s="13">
        <v>1</v>
      </c>
    </row>
    <row r="16" spans="1:6" x14ac:dyDescent="0.2">
      <c r="A16" s="18" t="s">
        <v>13</v>
      </c>
      <c r="B16" s="12"/>
      <c r="C16" s="19">
        <f ca="1">+C8+C12</f>
        <v>0.48496718199085315</v>
      </c>
      <c r="E16" s="16" t="s">
        <v>40</v>
      </c>
      <c r="F16" s="17">
        <f ca="1">NOW()+15018.5+$C$5/24</f>
        <v>59970.76573900463</v>
      </c>
    </row>
    <row r="17" spans="1:21" ht="13.5" thickBot="1" x14ac:dyDescent="0.25">
      <c r="A17" s="16" t="s">
        <v>37</v>
      </c>
      <c r="B17" s="12"/>
      <c r="C17" s="12">
        <f>COUNT(C21:C2191)</f>
        <v>26</v>
      </c>
      <c r="E17" s="16" t="s">
        <v>44</v>
      </c>
      <c r="F17" s="17">
        <f ca="1">ROUND(2*(F16-$C$7)/$C$8,0)/2+F15</f>
        <v>12849.5</v>
      </c>
    </row>
    <row r="18" spans="1:21" ht="14.25" thickTop="1" thickBot="1" x14ac:dyDescent="0.25">
      <c r="A18" s="18" t="s">
        <v>14</v>
      </c>
      <c r="B18" s="12"/>
      <c r="C18" s="21">
        <f ca="1">+C15</f>
        <v>59541.284546281124</v>
      </c>
      <c r="D18" s="22">
        <f ca="1">+C16</f>
        <v>0.48496718199085315</v>
      </c>
      <c r="E18" s="16" t="s">
        <v>45</v>
      </c>
      <c r="F18" s="25">
        <f ca="1">ROUND(2*(F16-$C$15)/$C$16,0)/2+F15</f>
        <v>886.5</v>
      </c>
    </row>
    <row r="19" spans="1:21" ht="13.5" thickTop="1" x14ac:dyDescent="0.2">
      <c r="E19" s="16" t="s">
        <v>41</v>
      </c>
      <c r="F19" s="20">
        <f ca="1">+$C$15+$C$16*F18-15018.5-$C$5/24</f>
        <v>44953.103786449348</v>
      </c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22</v>
      </c>
      <c r="E20" s="4" t="s">
        <v>18</v>
      </c>
      <c r="F20" s="4" t="s">
        <v>19</v>
      </c>
      <c r="G20" s="4" t="s">
        <v>20</v>
      </c>
      <c r="H20" s="7" t="s">
        <v>8</v>
      </c>
      <c r="I20" s="7" t="s">
        <v>53</v>
      </c>
      <c r="J20" s="7" t="s">
        <v>4</v>
      </c>
      <c r="K20" s="7" t="s">
        <v>7</v>
      </c>
      <c r="L20" s="7" t="s">
        <v>34</v>
      </c>
      <c r="M20" s="7" t="s">
        <v>35</v>
      </c>
      <c r="N20" s="7" t="s">
        <v>36</v>
      </c>
      <c r="O20" s="7" t="s">
        <v>32</v>
      </c>
      <c r="P20" s="6" t="s">
        <v>31</v>
      </c>
      <c r="Q20" s="4" t="s">
        <v>24</v>
      </c>
      <c r="U20" s="56" t="s">
        <v>59</v>
      </c>
    </row>
    <row r="21" spans="1:21" x14ac:dyDescent="0.2">
      <c r="A21" s="28" t="s">
        <v>21</v>
      </c>
      <c r="B21" s="28"/>
      <c r="C21" s="29">
        <v>53739.608</v>
      </c>
      <c r="D21" s="29" t="s">
        <v>23</v>
      </c>
      <c r="E21" s="28">
        <f t="shared" ref="E21:E40" si="0">+(C21-C$7)/C$8</f>
        <v>0</v>
      </c>
      <c r="F21">
        <f t="shared" ref="F21:F44" si="1">ROUND(2*E21,0)/2</f>
        <v>0</v>
      </c>
      <c r="G21">
        <f t="shared" ref="G21:G40" si="2">+C21-(C$7+F21*C$8)</f>
        <v>0</v>
      </c>
      <c r="I21">
        <f>+G21</f>
        <v>0</v>
      </c>
      <c r="O21">
        <f t="shared" ref="O21:O40" ca="1" si="3">+C$11+C$12*$F21</f>
        <v>1.4148124543712641E-2</v>
      </c>
      <c r="Q21" s="2">
        <f t="shared" ref="Q21:Q40" si="4">+C21-15018.5</f>
        <v>38721.108</v>
      </c>
    </row>
    <row r="22" spans="1:21" x14ac:dyDescent="0.2">
      <c r="A22" s="30" t="s">
        <v>48</v>
      </c>
      <c r="B22" s="31" t="s">
        <v>49</v>
      </c>
      <c r="C22" s="30">
        <v>55505.387999999999</v>
      </c>
      <c r="D22" s="30">
        <v>0</v>
      </c>
      <c r="E22" s="28">
        <f t="shared" si="0"/>
        <v>3641.0312454249442</v>
      </c>
      <c r="F22">
        <f t="shared" si="1"/>
        <v>3641</v>
      </c>
      <c r="G22">
        <f t="shared" si="2"/>
        <v>1.5153000000282191E-2</v>
      </c>
      <c r="I22">
        <f>+G22</f>
        <v>1.5153000000282191E-2</v>
      </c>
      <c r="O22">
        <f t="shared" ca="1" si="3"/>
        <v>1.4810753240020656E-2</v>
      </c>
      <c r="Q22" s="2">
        <f t="shared" si="4"/>
        <v>40486.887999999999</v>
      </c>
    </row>
    <row r="23" spans="1:21" x14ac:dyDescent="0.2">
      <c r="A23" s="30" t="s">
        <v>51</v>
      </c>
      <c r="B23" s="31" t="s">
        <v>49</v>
      </c>
      <c r="C23" s="30">
        <v>55542.7304</v>
      </c>
      <c r="D23" s="30">
        <v>5.0000000000000001E-4</v>
      </c>
      <c r="E23" s="28">
        <f t="shared" si="0"/>
        <v>3718.0311237671849</v>
      </c>
      <c r="F23">
        <f t="shared" si="1"/>
        <v>3718</v>
      </c>
      <c r="G23">
        <f t="shared" si="2"/>
        <v>1.5094000002136454E-2</v>
      </c>
      <c r="K23">
        <f>+G23</f>
        <v>1.5094000002136454E-2</v>
      </c>
      <c r="O23">
        <f t="shared" ca="1" si="3"/>
        <v>1.482476653571297E-2</v>
      </c>
      <c r="Q23" s="2">
        <f t="shared" si="4"/>
        <v>40524.2304</v>
      </c>
    </row>
    <row r="24" spans="1:21" x14ac:dyDescent="0.2">
      <c r="A24" s="30" t="s">
        <v>48</v>
      </c>
      <c r="B24" s="31" t="s">
        <v>49</v>
      </c>
      <c r="C24" s="30">
        <v>55790.546999999999</v>
      </c>
      <c r="D24" s="30">
        <v>3.0000000000000001E-3</v>
      </c>
      <c r="E24" s="28">
        <f t="shared" si="0"/>
        <v>4229.0279544793739</v>
      </c>
      <c r="F24">
        <f t="shared" si="1"/>
        <v>4229</v>
      </c>
      <c r="G24">
        <f t="shared" si="2"/>
        <v>1.3556999998399988E-2</v>
      </c>
      <c r="I24">
        <f>+G24</f>
        <v>1.3556999998399988E-2</v>
      </c>
      <c r="O24">
        <f t="shared" ca="1" si="3"/>
        <v>1.4917763861671058E-2</v>
      </c>
      <c r="Q24" s="2">
        <f t="shared" si="4"/>
        <v>40772.046999999999</v>
      </c>
    </row>
    <row r="25" spans="1:21" x14ac:dyDescent="0.2">
      <c r="A25" s="32" t="s">
        <v>52</v>
      </c>
      <c r="B25" s="33" t="s">
        <v>49</v>
      </c>
      <c r="C25" s="29">
        <v>55809.462670000001</v>
      </c>
      <c r="D25" s="29">
        <v>5.0000000000000001E-4</v>
      </c>
      <c r="E25" s="28">
        <f t="shared" si="0"/>
        <v>4268.0319898054931</v>
      </c>
      <c r="F25">
        <f t="shared" si="1"/>
        <v>4268</v>
      </c>
      <c r="G25">
        <f t="shared" si="2"/>
        <v>1.5513999998802319E-2</v>
      </c>
      <c r="K25">
        <f t="shared" ref="K25:K33" si="5">+G25</f>
        <v>1.5513999998802319E-2</v>
      </c>
      <c r="O25">
        <f t="shared" ca="1" si="3"/>
        <v>1.4924861504943788E-2</v>
      </c>
      <c r="Q25" s="2">
        <f t="shared" si="4"/>
        <v>40790.962670000001</v>
      </c>
    </row>
    <row r="26" spans="1:21" x14ac:dyDescent="0.2">
      <c r="A26" s="30" t="s">
        <v>50</v>
      </c>
      <c r="B26" s="31" t="s">
        <v>49</v>
      </c>
      <c r="C26" s="30">
        <v>55843.8969</v>
      </c>
      <c r="D26" s="30">
        <v>2.9999999999999997E-4</v>
      </c>
      <c r="E26" s="28">
        <f t="shared" si="0"/>
        <v>4339.0352333251531</v>
      </c>
      <c r="F26">
        <f t="shared" si="1"/>
        <v>4339</v>
      </c>
      <c r="G26">
        <f t="shared" si="2"/>
        <v>1.7087000000174157E-2</v>
      </c>
      <c r="K26">
        <f t="shared" si="5"/>
        <v>1.7087000000174157E-2</v>
      </c>
      <c r="O26">
        <f t="shared" ca="1" si="3"/>
        <v>1.4937782855517221E-2</v>
      </c>
      <c r="Q26" s="2">
        <f t="shared" si="4"/>
        <v>40825.3969</v>
      </c>
    </row>
    <row r="27" spans="1:21" x14ac:dyDescent="0.2">
      <c r="A27" s="32" t="s">
        <v>52</v>
      </c>
      <c r="B27" s="33" t="s">
        <v>49</v>
      </c>
      <c r="C27" s="29">
        <v>56196.465360000002</v>
      </c>
      <c r="D27" s="29">
        <v>2.9999999999999997E-4</v>
      </c>
      <c r="E27" s="28">
        <f t="shared" si="0"/>
        <v>5066.0299772974286</v>
      </c>
      <c r="F27">
        <f t="shared" si="1"/>
        <v>5066</v>
      </c>
      <c r="G27">
        <f t="shared" si="2"/>
        <v>1.4538000003085472E-2</v>
      </c>
      <c r="K27">
        <f t="shared" si="5"/>
        <v>1.4538000003085472E-2</v>
      </c>
      <c r="O27">
        <f t="shared" ca="1" si="3"/>
        <v>1.5070090205755048E-2</v>
      </c>
      <c r="Q27" s="2">
        <f t="shared" si="4"/>
        <v>41177.965360000002</v>
      </c>
    </row>
    <row r="28" spans="1:21" x14ac:dyDescent="0.2">
      <c r="A28" s="32" t="s">
        <v>52</v>
      </c>
      <c r="B28" s="33" t="s">
        <v>49</v>
      </c>
      <c r="C28" s="29">
        <v>56198.406560000003</v>
      </c>
      <c r="D28" s="29">
        <v>5.0000000000000001E-4</v>
      </c>
      <c r="E28" s="28">
        <f t="shared" si="0"/>
        <v>5070.0327238760638</v>
      </c>
      <c r="F28">
        <f t="shared" si="1"/>
        <v>5070</v>
      </c>
      <c r="G28">
        <f t="shared" si="2"/>
        <v>1.5870000002905726E-2</v>
      </c>
      <c r="K28">
        <f t="shared" si="5"/>
        <v>1.5870000002905726E-2</v>
      </c>
      <c r="O28">
        <f t="shared" ca="1" si="3"/>
        <v>1.5070818169167636E-2</v>
      </c>
      <c r="Q28" s="2">
        <f t="shared" si="4"/>
        <v>41179.906560000003</v>
      </c>
    </row>
    <row r="29" spans="1:21" x14ac:dyDescent="0.2">
      <c r="A29" s="32" t="s">
        <v>52</v>
      </c>
      <c r="B29" s="33" t="s">
        <v>49</v>
      </c>
      <c r="C29" s="29">
        <v>56234.293319999997</v>
      </c>
      <c r="D29" s="29">
        <v>5.0000000000000001E-4</v>
      </c>
      <c r="E29" s="28">
        <f t="shared" si="0"/>
        <v>5144.0310784032663</v>
      </c>
      <c r="F29">
        <f t="shared" si="1"/>
        <v>5144</v>
      </c>
      <c r="G29">
        <f t="shared" si="2"/>
        <v>1.5071999994688667E-2</v>
      </c>
      <c r="K29">
        <f t="shared" si="5"/>
        <v>1.5071999994688667E-2</v>
      </c>
      <c r="O29">
        <f t="shared" ca="1" si="3"/>
        <v>1.5084285492300509E-2</v>
      </c>
      <c r="Q29" s="2">
        <f t="shared" si="4"/>
        <v>41215.793319999997</v>
      </c>
    </row>
    <row r="30" spans="1:21" x14ac:dyDescent="0.2">
      <c r="A30" s="32" t="s">
        <v>52</v>
      </c>
      <c r="B30" s="33" t="s">
        <v>49</v>
      </c>
      <c r="C30" s="29">
        <v>56331.286209999998</v>
      </c>
      <c r="D30" s="29">
        <v>4.0000000000000002E-4</v>
      </c>
      <c r="E30" s="28">
        <f t="shared" si="0"/>
        <v>5344.0300267853245</v>
      </c>
      <c r="F30">
        <f t="shared" si="1"/>
        <v>5344</v>
      </c>
      <c r="G30">
        <f t="shared" si="2"/>
        <v>1.4561999996658415E-2</v>
      </c>
      <c r="K30">
        <f t="shared" si="5"/>
        <v>1.4561999996658415E-2</v>
      </c>
      <c r="O30">
        <f t="shared" ca="1" si="3"/>
        <v>1.5120683662929898E-2</v>
      </c>
      <c r="Q30" s="2">
        <f t="shared" si="4"/>
        <v>41312.786209999998</v>
      </c>
    </row>
    <row r="31" spans="1:21" x14ac:dyDescent="0.2">
      <c r="A31" s="32" t="s">
        <v>52</v>
      </c>
      <c r="B31" s="33" t="s">
        <v>49</v>
      </c>
      <c r="C31" s="29">
        <v>56331.288070000002</v>
      </c>
      <c r="D31" s="29">
        <v>5.0000000000000001E-4</v>
      </c>
      <c r="E31" s="28">
        <f t="shared" si="0"/>
        <v>5344.0338620978382</v>
      </c>
      <c r="F31">
        <f t="shared" si="1"/>
        <v>5344</v>
      </c>
      <c r="G31">
        <f t="shared" si="2"/>
        <v>1.6422000000602566E-2</v>
      </c>
      <c r="K31">
        <f t="shared" si="5"/>
        <v>1.6422000000602566E-2</v>
      </c>
      <c r="O31">
        <f t="shared" ca="1" si="3"/>
        <v>1.5120683662929898E-2</v>
      </c>
      <c r="Q31" s="2">
        <f t="shared" si="4"/>
        <v>41312.788070000002</v>
      </c>
    </row>
    <row r="32" spans="1:21" x14ac:dyDescent="0.2">
      <c r="A32" s="32" t="s">
        <v>52</v>
      </c>
      <c r="B32" s="33" t="s">
        <v>49</v>
      </c>
      <c r="C32" s="29">
        <v>56331.288699999997</v>
      </c>
      <c r="D32" s="29">
        <v>2.9999999999999997E-4</v>
      </c>
      <c r="E32" s="28">
        <f t="shared" si="0"/>
        <v>5344.0351611552896</v>
      </c>
      <c r="F32">
        <f t="shared" si="1"/>
        <v>5344</v>
      </c>
      <c r="G32">
        <f t="shared" si="2"/>
        <v>1.7051999995601363E-2</v>
      </c>
      <c r="K32">
        <f t="shared" si="5"/>
        <v>1.7051999995601363E-2</v>
      </c>
      <c r="O32">
        <f t="shared" ca="1" si="3"/>
        <v>1.5120683662929898E-2</v>
      </c>
      <c r="Q32" s="2">
        <f t="shared" si="4"/>
        <v>41312.788699999997</v>
      </c>
    </row>
    <row r="33" spans="1:21" x14ac:dyDescent="0.2">
      <c r="A33" s="37" t="s">
        <v>6</v>
      </c>
      <c r="B33" s="38" t="s">
        <v>49</v>
      </c>
      <c r="C33" s="39">
        <v>57329.347300000001</v>
      </c>
      <c r="D33" s="39">
        <v>1.6999999999999999E-3</v>
      </c>
      <c r="E33" s="28">
        <f t="shared" si="0"/>
        <v>7402.0279730373431</v>
      </c>
      <c r="F33">
        <f t="shared" si="1"/>
        <v>7402</v>
      </c>
      <c r="G33">
        <f t="shared" si="2"/>
        <v>1.356600000144681E-2</v>
      </c>
      <c r="K33">
        <f t="shared" si="5"/>
        <v>1.356600000144681E-2</v>
      </c>
      <c r="O33">
        <f t="shared" ca="1" si="3"/>
        <v>1.5495220838706303E-2</v>
      </c>
      <c r="Q33" s="2">
        <f t="shared" si="4"/>
        <v>42310.847300000001</v>
      </c>
    </row>
    <row r="34" spans="1:21" x14ac:dyDescent="0.2">
      <c r="A34" s="37" t="s">
        <v>6</v>
      </c>
      <c r="B34" s="38" t="s">
        <v>49</v>
      </c>
      <c r="C34" s="39">
        <v>57329.587500000001</v>
      </c>
      <c r="D34" s="39">
        <v>4.8999999999999998E-3</v>
      </c>
      <c r="E34" s="28">
        <f t="shared" si="0"/>
        <v>7402.5232644695443</v>
      </c>
      <c r="F34">
        <f t="shared" si="1"/>
        <v>7402.5</v>
      </c>
      <c r="G34">
        <f t="shared" si="2"/>
        <v>1.1282500003289897E-2</v>
      </c>
      <c r="I34">
        <f>+G34</f>
        <v>1.1282500003289897E-2</v>
      </c>
      <c r="O34">
        <f t="shared" ca="1" si="3"/>
        <v>1.5495311834132877E-2</v>
      </c>
      <c r="Q34" s="2">
        <f t="shared" si="4"/>
        <v>42311.087500000001</v>
      </c>
    </row>
    <row r="35" spans="1:21" x14ac:dyDescent="0.2">
      <c r="A35" s="40" t="s">
        <v>2</v>
      </c>
      <c r="B35" s="41" t="s">
        <v>49</v>
      </c>
      <c r="C35" s="42">
        <v>57334.682699999998</v>
      </c>
      <c r="D35" s="42">
        <v>1E-4</v>
      </c>
      <c r="E35" s="43">
        <f t="shared" si="0"/>
        <v>7413.0295463402617</v>
      </c>
      <c r="F35">
        <f t="shared" si="1"/>
        <v>7413</v>
      </c>
      <c r="G35">
        <f t="shared" si="2"/>
        <v>1.4328999997815117E-2</v>
      </c>
      <c r="K35">
        <f>+G35</f>
        <v>1.4328999997815117E-2</v>
      </c>
      <c r="O35">
        <f t="shared" ca="1" si="3"/>
        <v>1.549722273809092E-2</v>
      </c>
      <c r="Q35" s="2">
        <f t="shared" si="4"/>
        <v>42316.182699999998</v>
      </c>
    </row>
    <row r="36" spans="1:21" x14ac:dyDescent="0.2">
      <c r="A36" s="34" t="s">
        <v>54</v>
      </c>
      <c r="B36" s="35" t="s">
        <v>49</v>
      </c>
      <c r="C36" s="36">
        <v>57355.050799999852</v>
      </c>
      <c r="D36" s="36"/>
      <c r="E36" s="28">
        <f t="shared" si="0"/>
        <v>7455.0284864740315</v>
      </c>
      <c r="F36">
        <f t="shared" si="1"/>
        <v>7455</v>
      </c>
      <c r="G36">
        <f t="shared" si="2"/>
        <v>1.3814999852911569E-2</v>
      </c>
      <c r="K36">
        <f>+G36</f>
        <v>1.3814999852911569E-2</v>
      </c>
      <c r="O36">
        <f t="shared" ca="1" si="3"/>
        <v>1.5504866353923091E-2</v>
      </c>
      <c r="Q36" s="2">
        <f t="shared" si="4"/>
        <v>42336.550799999852</v>
      </c>
    </row>
    <row r="37" spans="1:21" x14ac:dyDescent="0.2">
      <c r="A37" s="34" t="s">
        <v>54</v>
      </c>
      <c r="B37" s="35" t="s">
        <v>49</v>
      </c>
      <c r="C37" s="36">
        <v>57355.050799999852</v>
      </c>
      <c r="D37" s="36" t="s">
        <v>5</v>
      </c>
      <c r="E37" s="28">
        <f t="shared" si="0"/>
        <v>7455.0284864740315</v>
      </c>
      <c r="F37">
        <f t="shared" si="1"/>
        <v>7455</v>
      </c>
      <c r="G37">
        <f t="shared" si="2"/>
        <v>1.3814999852911569E-2</v>
      </c>
      <c r="K37">
        <f>+G37</f>
        <v>1.3814999852911569E-2</v>
      </c>
      <c r="O37">
        <f t="shared" ca="1" si="3"/>
        <v>1.5504866353923091E-2</v>
      </c>
      <c r="Q37" s="2">
        <f t="shared" si="4"/>
        <v>42336.550799999852</v>
      </c>
    </row>
    <row r="38" spans="1:21" x14ac:dyDescent="0.2">
      <c r="A38" s="36" t="s">
        <v>3</v>
      </c>
      <c r="B38" s="35" t="s">
        <v>49</v>
      </c>
      <c r="C38" s="36">
        <v>57355.050799999997</v>
      </c>
      <c r="D38" s="36" t="s">
        <v>5</v>
      </c>
      <c r="E38" s="28">
        <f t="shared" si="0"/>
        <v>7455.0284864743317</v>
      </c>
      <c r="F38">
        <f t="shared" si="1"/>
        <v>7455</v>
      </c>
      <c r="G38">
        <f t="shared" si="2"/>
        <v>1.3814999998430721E-2</v>
      </c>
      <c r="K38">
        <f>+G38</f>
        <v>1.3814999998430721E-2</v>
      </c>
      <c r="O38">
        <f t="shared" ca="1" si="3"/>
        <v>1.5504866353923091E-2</v>
      </c>
      <c r="Q38" s="2">
        <f t="shared" si="4"/>
        <v>42336.550799999997</v>
      </c>
    </row>
    <row r="39" spans="1:21" x14ac:dyDescent="0.2">
      <c r="A39" s="46" t="s">
        <v>0</v>
      </c>
      <c r="B39" s="44" t="s">
        <v>1</v>
      </c>
      <c r="C39" s="45">
        <v>58040.557000000001</v>
      </c>
      <c r="D39" s="45">
        <v>2E-3</v>
      </c>
      <c r="E39" s="28">
        <f t="shared" si="0"/>
        <v>8868.5395088738005</v>
      </c>
      <c r="F39">
        <f t="shared" si="1"/>
        <v>8868.5</v>
      </c>
      <c r="G39">
        <f t="shared" si="2"/>
        <v>1.9160499999998137E-2</v>
      </c>
      <c r="I39">
        <f>+G39</f>
        <v>1.9160499999998137E-2</v>
      </c>
      <c r="O39">
        <f t="shared" ca="1" si="3"/>
        <v>1.5762110424846293E-2</v>
      </c>
      <c r="Q39" s="2">
        <f t="shared" si="4"/>
        <v>43022.057000000001</v>
      </c>
    </row>
    <row r="40" spans="1:21" x14ac:dyDescent="0.2">
      <c r="A40" s="5" t="s">
        <v>55</v>
      </c>
      <c r="C40" s="10">
        <v>58454.715900000003</v>
      </c>
      <c r="D40" s="10">
        <v>2.9999999999999997E-4</v>
      </c>
      <c r="E40" s="28">
        <f t="shared" si="0"/>
        <v>9722.5334919695633</v>
      </c>
      <c r="F40">
        <f t="shared" si="1"/>
        <v>9722.5</v>
      </c>
      <c r="G40">
        <f t="shared" si="2"/>
        <v>1.6242500001681037E-2</v>
      </c>
      <c r="K40">
        <f>+G40</f>
        <v>1.6242500001681037E-2</v>
      </c>
      <c r="O40">
        <f t="shared" ca="1" si="3"/>
        <v>1.5917530613433782E-2</v>
      </c>
      <c r="Q40" s="2">
        <f t="shared" si="4"/>
        <v>43436.215900000003</v>
      </c>
    </row>
    <row r="41" spans="1:21" x14ac:dyDescent="0.2">
      <c r="A41" s="5" t="s">
        <v>56</v>
      </c>
      <c r="C41" s="10">
        <v>59164.7091</v>
      </c>
      <c r="D41" s="10">
        <v>2.9999999999999997E-4</v>
      </c>
      <c r="E41" s="28">
        <f>+(C41-C$7)/C$8</f>
        <v>11186.536609707464</v>
      </c>
      <c r="F41">
        <f t="shared" si="1"/>
        <v>11186.5</v>
      </c>
      <c r="G41">
        <f>+C41-(C$7+F41*C$8)</f>
        <v>1.775449999695411E-2</v>
      </c>
      <c r="K41">
        <f>+G41</f>
        <v>1.775449999695411E-2</v>
      </c>
      <c r="O41">
        <f ca="1">+C$11+C$12*$F41</f>
        <v>1.6183965222440904E-2</v>
      </c>
      <c r="Q41" s="2">
        <f>+C41-15018.5</f>
        <v>44146.2091</v>
      </c>
    </row>
    <row r="42" spans="1:21" x14ac:dyDescent="0.2">
      <c r="A42" s="47" t="s">
        <v>57</v>
      </c>
      <c r="B42" s="48" t="s">
        <v>1</v>
      </c>
      <c r="C42" s="49">
        <v>58431.437599999997</v>
      </c>
      <c r="D42" s="49">
        <v>3.5E-4</v>
      </c>
      <c r="E42" s="28">
        <f>+(C42-C$7)/C$8</f>
        <v>9674.5337311610838</v>
      </c>
      <c r="F42">
        <f t="shared" si="1"/>
        <v>9674.5</v>
      </c>
      <c r="G42">
        <f>+C42-(C$7+F42*C$8)</f>
        <v>1.6358499997295439E-2</v>
      </c>
      <c r="K42">
        <f>+G42</f>
        <v>1.6358499997295439E-2</v>
      </c>
      <c r="O42">
        <f ca="1">+C$11+C$12*$F42</f>
        <v>1.590879505248273E-2</v>
      </c>
      <c r="Q42" s="2">
        <f>+C42-15018.5</f>
        <v>43412.937599999997</v>
      </c>
    </row>
    <row r="43" spans="1:21" x14ac:dyDescent="0.2">
      <c r="A43" s="50" t="s">
        <v>57</v>
      </c>
      <c r="B43" s="51" t="s">
        <v>1</v>
      </c>
      <c r="C43" s="52">
        <v>58431.437599999997</v>
      </c>
      <c r="D43" s="52">
        <v>3.5E-4</v>
      </c>
      <c r="E43" s="28">
        <f>+(C43-C$7)/C$8</f>
        <v>9674.5337311610838</v>
      </c>
      <c r="F43">
        <f t="shared" si="1"/>
        <v>9674.5</v>
      </c>
      <c r="G43">
        <f>+C43-(C$7+F43*C$8)</f>
        <v>1.6358499997295439E-2</v>
      </c>
      <c r="K43">
        <f>+G43</f>
        <v>1.6358499997295439E-2</v>
      </c>
      <c r="O43">
        <f ca="1">+C$11+C$12*$F43</f>
        <v>1.590879505248273E-2</v>
      </c>
      <c r="Q43" s="2">
        <f>+C43-15018.5</f>
        <v>43412.937599999997</v>
      </c>
    </row>
    <row r="44" spans="1:21" x14ac:dyDescent="0.2">
      <c r="A44" s="53" t="s">
        <v>58</v>
      </c>
      <c r="B44" s="54" t="s">
        <v>49</v>
      </c>
      <c r="C44" s="55">
        <v>59162.047899999998</v>
      </c>
      <c r="D44" s="55" t="s">
        <v>5</v>
      </c>
      <c r="E44" s="28">
        <f>+(C44-C$7)/C$8</f>
        <v>11181.049226029807</v>
      </c>
      <c r="F44">
        <f t="shared" si="1"/>
        <v>11181</v>
      </c>
      <c r="G44">
        <f t="shared" ref="G44:G46" si="6">+C44-(C$7+F44*C$8)</f>
        <v>2.3872999998275191E-2</v>
      </c>
      <c r="O44">
        <f ca="1">+C$11+C$12*$F44</f>
        <v>1.6182964272748596E-2</v>
      </c>
      <c r="Q44" s="2">
        <f>+C44-15018.5</f>
        <v>44143.547899999998</v>
      </c>
      <c r="U44">
        <f>+C44-(C$7+F44*C$8)</f>
        <v>2.3872999998275191E-2</v>
      </c>
    </row>
    <row r="45" spans="1:21" x14ac:dyDescent="0.2">
      <c r="A45" s="57" t="s">
        <v>60</v>
      </c>
      <c r="B45" s="58" t="s">
        <v>1</v>
      </c>
      <c r="C45" s="59">
        <v>58454.715900000003</v>
      </c>
      <c r="D45" s="57">
        <v>2.9999999999999997E-4</v>
      </c>
      <c r="E45" s="28">
        <f t="shared" ref="E45:E46" si="7">+(C45-C$7)/C$8</f>
        <v>9722.5334919695633</v>
      </c>
      <c r="F45">
        <f t="shared" ref="F45:F46" si="8">ROUND(2*E45,0)/2</f>
        <v>9722.5</v>
      </c>
      <c r="G45">
        <f t="shared" si="6"/>
        <v>1.6242500001681037E-2</v>
      </c>
      <c r="K45">
        <v>1.6242500001681037E-2</v>
      </c>
      <c r="O45">
        <f t="shared" ref="O45:O46" ca="1" si="9">+C$11+C$12*$F45</f>
        <v>1.5917530613433782E-2</v>
      </c>
      <c r="Q45" s="2">
        <f t="shared" ref="Q45:Q46" si="10">+C45-15018.5</f>
        <v>43436.215900000003</v>
      </c>
    </row>
    <row r="46" spans="1:21" x14ac:dyDescent="0.2">
      <c r="A46" s="57" t="s">
        <v>61</v>
      </c>
      <c r="B46" s="58" t="s">
        <v>1</v>
      </c>
      <c r="C46" s="59">
        <v>59541.277800000003</v>
      </c>
      <c r="D46" s="57">
        <v>2.0000000000000001E-4</v>
      </c>
      <c r="E46" s="28">
        <f t="shared" si="7"/>
        <v>11963.019751859412</v>
      </c>
      <c r="F46">
        <f t="shared" si="8"/>
        <v>11963</v>
      </c>
      <c r="G46">
        <f t="shared" si="6"/>
        <v>9.5790000050328672E-3</v>
      </c>
      <c r="K46">
        <v>9.5790000050328672E-3</v>
      </c>
      <c r="O46">
        <f t="shared" ca="1" si="9"/>
        <v>1.6325281119909506E-2</v>
      </c>
      <c r="Q46" s="2">
        <f t="shared" si="10"/>
        <v>44522.777800000003</v>
      </c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2:D44" name="Range1"/>
  </protectedRanges>
  <phoneticPr fontId="8" type="noConversion"/>
  <hyperlinks>
    <hyperlink ref="H3293" r:id="rId1" display="http://vsolj.cetus-net.org/bulletin.html" xr:uid="{00000000-0004-0000-0000-000000000000}"/>
    <hyperlink ref="H64747" r:id="rId2" display="http://vsolj.cetus-net.org/bulletin.html" xr:uid="{00000000-0004-0000-0000-000001000000}"/>
    <hyperlink ref="H64740" r:id="rId3" display="http://vsolj.cetus-net.org/bulletin.html" xr:uid="{00000000-0004-0000-0000-000002000000}"/>
    <hyperlink ref="AP2237" r:id="rId4" display="http://cdsbib.u-strasbg.fr/cgi-bin/cdsbib?1990RMxAA..21..381G" xr:uid="{00000000-0004-0000-0000-000003000000}"/>
    <hyperlink ref="AP2240" r:id="rId5" display="http://cdsbib.u-strasbg.fr/cgi-bin/cdsbib?1990RMxAA..21..381G" xr:uid="{00000000-0004-0000-0000-000004000000}"/>
    <hyperlink ref="AP2238" r:id="rId6" display="http://cdsbib.u-strasbg.fr/cgi-bin/cdsbib?1990RMxAA..21..381G" xr:uid="{00000000-0004-0000-0000-000005000000}"/>
    <hyperlink ref="AP2216" r:id="rId7" display="http://cdsbib.u-strasbg.fr/cgi-bin/cdsbib?1990RMxAA..21..381G" xr:uid="{00000000-0004-0000-0000-000006000000}"/>
    <hyperlink ref="I64747" r:id="rId8" display="http://vsolj.cetus-net.org/bulletin.html" xr:uid="{00000000-0004-0000-0000-000007000000}"/>
    <hyperlink ref="AQ2350" r:id="rId9" display="http://cdsbib.u-strasbg.fr/cgi-bin/cdsbib?1990RMxAA..21..381G" xr:uid="{00000000-0004-0000-0000-000008000000}"/>
    <hyperlink ref="AQ619" r:id="rId10" display="http://cdsbib.u-strasbg.fr/cgi-bin/cdsbib?1990RMxAA..21..381G" xr:uid="{00000000-0004-0000-0000-000009000000}"/>
    <hyperlink ref="AQ2351" r:id="rId11" display="http://cdsbib.u-strasbg.fr/cgi-bin/cdsbib?1990RMxAA..21..381G" xr:uid="{00000000-0004-0000-0000-00000A000000}"/>
    <hyperlink ref="H64744" r:id="rId12" display="https://www.aavso.org/ejaavso" xr:uid="{00000000-0004-0000-0000-00000B000000}"/>
    <hyperlink ref="H64802" r:id="rId13" display="http://vsolj.cetus-net.org/bulletin.html" xr:uid="{00000000-0004-0000-0000-00000C000000}"/>
    <hyperlink ref="H64795" r:id="rId14" display="https://www.aavso.org/ejaavso" xr:uid="{00000000-0004-0000-0000-00000D000000}"/>
    <hyperlink ref="AP1653" r:id="rId15" display="http://cdsbib.u-strasbg.fr/cgi-bin/cdsbib?1990RMxAA..21..381G" xr:uid="{00000000-0004-0000-0000-00000E000000}"/>
    <hyperlink ref="AP1650" r:id="rId16" display="http://cdsbib.u-strasbg.fr/cgi-bin/cdsbib?1990RMxAA..21..381G" xr:uid="{00000000-0004-0000-0000-00000F000000}"/>
    <hyperlink ref="AP1652" r:id="rId17" display="http://cdsbib.u-strasbg.fr/cgi-bin/cdsbib?1990RMxAA..21..381G" xr:uid="{00000000-0004-0000-0000-000010000000}"/>
    <hyperlink ref="AP1628" r:id="rId18" display="http://cdsbib.u-strasbg.fr/cgi-bin/cdsbib?1990RMxAA..21..381G" xr:uid="{00000000-0004-0000-0000-000011000000}"/>
    <hyperlink ref="I64802" r:id="rId19" display="http://vsolj.cetus-net.org/bulletin.html" xr:uid="{00000000-0004-0000-0000-000012000000}"/>
    <hyperlink ref="AQ1789" r:id="rId20" display="http://cdsbib.u-strasbg.fr/cgi-bin/cdsbib?1990RMxAA..21..381G" xr:uid="{00000000-0004-0000-0000-000013000000}"/>
    <hyperlink ref="AQ3433" r:id="rId21" display="http://cdsbib.u-strasbg.fr/cgi-bin/cdsbib?1990RMxAA..21..381G" xr:uid="{00000000-0004-0000-0000-000014000000}"/>
    <hyperlink ref="AQ1790" r:id="rId22" display="http://cdsbib.u-strasbg.fr/cgi-bin/cdsbib?1990RMxAA..21..381G" xr:uid="{00000000-0004-0000-0000-000015000000}"/>
    <hyperlink ref="H64799" r:id="rId23" display="https://www.aavso.org/ejaavso" xr:uid="{00000000-0004-0000-0000-000016000000}"/>
    <hyperlink ref="H2640" r:id="rId24" display="http://vsolj.cetus-net.org/bulletin.html" xr:uid="{00000000-0004-0000-0000-000017000000}"/>
    <hyperlink ref="AP5878" r:id="rId25" display="http://cdsbib.u-strasbg.fr/cgi-bin/cdsbib?1990RMxAA..21..381G" xr:uid="{00000000-0004-0000-0000-000018000000}"/>
    <hyperlink ref="AP5881" r:id="rId26" display="http://cdsbib.u-strasbg.fr/cgi-bin/cdsbib?1990RMxAA..21..381G" xr:uid="{00000000-0004-0000-0000-000019000000}"/>
    <hyperlink ref="AP5879" r:id="rId27" display="http://cdsbib.u-strasbg.fr/cgi-bin/cdsbib?1990RMxAA..21..381G" xr:uid="{00000000-0004-0000-0000-00001A000000}"/>
    <hyperlink ref="AP5857" r:id="rId28" display="http://cdsbib.u-strasbg.fr/cgi-bin/cdsbib?1990RMxAA..21..381G" xr:uid="{00000000-0004-0000-0000-00001B000000}"/>
    <hyperlink ref="I2640" r:id="rId29" display="http://vsolj.cetus-net.org/bulletin.html" xr:uid="{00000000-0004-0000-0000-00001C000000}"/>
    <hyperlink ref="AQ5991" r:id="rId30" display="http://cdsbib.u-strasbg.fr/cgi-bin/cdsbib?1990RMxAA..21..381G" xr:uid="{00000000-0004-0000-0000-00001D000000}"/>
    <hyperlink ref="AQ543" r:id="rId31" display="http://cdsbib.u-strasbg.fr/cgi-bin/cdsbib?1990RMxAA..21..381G" xr:uid="{00000000-0004-0000-0000-00001E000000}"/>
    <hyperlink ref="AQ5992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0" r:id="rId33"/>
  <headerFooter alignWithMargins="0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2023-01-26T05:22:39Z</dcterms:modified>
</cp:coreProperties>
</file>